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\"/>
    </mc:Choice>
  </mc:AlternateContent>
  <bookViews>
    <workbookView xWindow="0" yWindow="0" windowWidth="25200" windowHeight="10950" activeTab="2"/>
  </bookViews>
  <sheets>
    <sheet name="SEF-24 (BR-01) p1-2" sheetId="1" r:id="rId1"/>
    <sheet name="SEF-24 (BR-01) p3-4" sheetId="2" r:id="rId2"/>
    <sheet name="SEF-24 (BR-01) p5-6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'SEF-24 (BR-01) p1-2'!$A$6:$L$72</definedName>
    <definedName name="_xlnm._FilterDatabase" localSheetId="1" hidden="1">'SEF-24 (BR-01) p3-4'!$A$6:$L$71</definedName>
    <definedName name="_xlnm._FilterDatabase" localSheetId="2" hidden="1">'SEF-24 (BR-01) p5-6'!$A$6:$L$64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ASE">'[4]Named Ranges'!$C$4</definedName>
    <definedName name="CASE_E">'[5]Named Ranges E'!$C$4</definedName>
    <definedName name="CBWorkbookPriority">-2060790043</definedName>
    <definedName name="Comp">'[4]Named Ranges'!$C$8</definedName>
    <definedName name="Comp_E">'[5]Named Ranges E'!$C$8</definedName>
    <definedName name="DOCKETNUMBER">'[4]Named Ranges'!$C$6</definedName>
    <definedName name="DOCKETNUMBER_E">'[5]Named Ranges E'!$C$6</definedName>
    <definedName name="FIT">'[4]Named Ranges'!$C$3</definedName>
    <definedName name="FIT_E">'[5]Named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0">'SEF-24 (BR-01) p1-2'!$A$1:$L$76</definedName>
    <definedName name="_xlnm.Print_Area" localSheetId="1">'SEF-24 (BR-01) p3-4'!$A$1:$L$73</definedName>
    <definedName name="_xlnm.Print_Area" localSheetId="2">'SEF-24 (BR-01) p5-6'!$A$1:$L$74</definedName>
    <definedName name="_xlnm.Print_Titles" localSheetId="0">'SEF-24 (BR-01) p1-2'!$1:$7</definedName>
    <definedName name="_xlnm.Print_Titles" localSheetId="1">'SEF-24 (BR-01) p3-4'!$1:$7</definedName>
    <definedName name="_xlnm.Print_Titles" localSheetId="2">'SEF-24 (BR-01) p5-6'!$1:$7</definedName>
    <definedName name="SAPBEXhrIndnt">"Wide"</definedName>
    <definedName name="SAPsysID">"708C5W7SBKP804JT78WJ0JNKI"</definedName>
    <definedName name="SAPwbID">"ARS"</definedName>
    <definedName name="TableName">"Dummy"</definedName>
    <definedName name="TESTYEAR">'[4]Named Ranges'!$C$5</definedName>
    <definedName name="TESTYEAR_E">'[5]Named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3" l="1"/>
  <c r="H64" i="3"/>
  <c r="K64" i="3" s="1"/>
  <c r="G64" i="3"/>
  <c r="J64" i="3" s="1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K54" i="3" s="1"/>
  <c r="G54" i="3"/>
  <c r="H53" i="3"/>
  <c r="G53" i="3"/>
  <c r="H52" i="3"/>
  <c r="K52" i="3" s="1"/>
  <c r="G52" i="3"/>
  <c r="H51" i="3"/>
  <c r="G51" i="3"/>
  <c r="H50" i="3"/>
  <c r="K50" i="3" s="1"/>
  <c r="G50" i="3"/>
  <c r="H49" i="3"/>
  <c r="G49" i="3"/>
  <c r="H48" i="3"/>
  <c r="K48" i="3" s="1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B37" i="3"/>
  <c r="B36" i="3"/>
  <c r="L35" i="3"/>
  <c r="K35" i="3"/>
  <c r="J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J28" i="3" s="1"/>
  <c r="H27" i="3"/>
  <c r="G27" i="3"/>
  <c r="H26" i="3"/>
  <c r="G26" i="3"/>
  <c r="J26" i="3" s="1"/>
  <c r="H25" i="3"/>
  <c r="G25" i="3"/>
  <c r="H24" i="3"/>
  <c r="G24" i="3"/>
  <c r="H23" i="3"/>
  <c r="G23" i="3"/>
  <c r="J22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G2" i="3"/>
  <c r="I70" i="2"/>
  <c r="I68" i="2"/>
  <c r="I67" i="2"/>
  <c r="L64" i="2"/>
  <c r="K64" i="2"/>
  <c r="J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A57" i="2"/>
  <c r="A57" i="3" s="1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A47" i="2"/>
  <c r="A47" i="3" s="1"/>
  <c r="H46" i="2"/>
  <c r="G46" i="2"/>
  <c r="D46" i="2"/>
  <c r="J46" i="2" s="1"/>
  <c r="H45" i="2"/>
  <c r="G45" i="2"/>
  <c r="H44" i="2"/>
  <c r="G44" i="2"/>
  <c r="D44" i="2"/>
  <c r="J44" i="2" s="1"/>
  <c r="A44" i="2"/>
  <c r="A44" i="3" s="1"/>
  <c r="H43" i="2"/>
  <c r="G43" i="2"/>
  <c r="H42" i="2"/>
  <c r="G42" i="2"/>
  <c r="H41" i="2"/>
  <c r="G41" i="2"/>
  <c r="H40" i="2"/>
  <c r="G40" i="2"/>
  <c r="H39" i="2"/>
  <c r="G39" i="2"/>
  <c r="H38" i="2"/>
  <c r="G38" i="2"/>
  <c r="E37" i="2"/>
  <c r="A37" i="2"/>
  <c r="A37" i="3" s="1"/>
  <c r="A36" i="2"/>
  <c r="A36" i="3" s="1"/>
  <c r="H34" i="2"/>
  <c r="G34" i="2"/>
  <c r="E34" i="2"/>
  <c r="H33" i="2"/>
  <c r="G33" i="2"/>
  <c r="H32" i="2"/>
  <c r="K32" i="2" s="1"/>
  <c r="G32" i="2"/>
  <c r="E32" i="2"/>
  <c r="H31" i="2"/>
  <c r="G31" i="2"/>
  <c r="H30" i="2"/>
  <c r="K30" i="2" s="1"/>
  <c r="G30" i="2"/>
  <c r="E30" i="2"/>
  <c r="H29" i="2"/>
  <c r="G29" i="2"/>
  <c r="A29" i="2"/>
  <c r="A29" i="3" s="1"/>
  <c r="H28" i="2"/>
  <c r="G28" i="2"/>
  <c r="D28" i="2"/>
  <c r="J28" i="2" s="1"/>
  <c r="H27" i="2"/>
  <c r="G27" i="2"/>
  <c r="H26" i="2"/>
  <c r="G26" i="2"/>
  <c r="D26" i="2"/>
  <c r="J26" i="2" s="1"/>
  <c r="H25" i="2"/>
  <c r="G25" i="2"/>
  <c r="H24" i="2"/>
  <c r="G24" i="2"/>
  <c r="D24" i="2"/>
  <c r="J24" i="2" s="1"/>
  <c r="H23" i="2"/>
  <c r="G23" i="2"/>
  <c r="H22" i="2"/>
  <c r="G22" i="2"/>
  <c r="D22" i="2"/>
  <c r="J22" i="2" s="1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H65" i="2" s="1"/>
  <c r="G9" i="2"/>
  <c r="A9" i="2"/>
  <c r="A9" i="3" s="1"/>
  <c r="H8" i="2"/>
  <c r="G8" i="2"/>
  <c r="L71" i="1"/>
  <c r="F71" i="1"/>
  <c r="L69" i="1"/>
  <c r="F69" i="1"/>
  <c r="I68" i="1"/>
  <c r="L68" i="1" s="1"/>
  <c r="F68" i="1"/>
  <c r="F68" i="3" s="1"/>
  <c r="L65" i="1"/>
  <c r="K65" i="1"/>
  <c r="J65" i="1"/>
  <c r="I64" i="1"/>
  <c r="H64" i="1"/>
  <c r="G64" i="1"/>
  <c r="J64" i="1" s="1"/>
  <c r="E64" i="1"/>
  <c r="D64" i="1"/>
  <c r="H63" i="1"/>
  <c r="G63" i="1"/>
  <c r="E63" i="1"/>
  <c r="D63" i="1"/>
  <c r="J62" i="1"/>
  <c r="H62" i="1"/>
  <c r="G62" i="1"/>
  <c r="E62" i="1"/>
  <c r="K62" i="1" s="1"/>
  <c r="D62" i="1"/>
  <c r="H61" i="1"/>
  <c r="G61" i="1"/>
  <c r="E61" i="1"/>
  <c r="D61" i="1"/>
  <c r="D60" i="2" s="1"/>
  <c r="J60" i="2" s="1"/>
  <c r="K60" i="1"/>
  <c r="H60" i="1"/>
  <c r="G60" i="1"/>
  <c r="E60" i="1"/>
  <c r="D60" i="1"/>
  <c r="A60" i="1"/>
  <c r="H59" i="1"/>
  <c r="K59" i="1" s="1"/>
  <c r="G59" i="1"/>
  <c r="J59" i="1" s="1"/>
  <c r="E59" i="1"/>
  <c r="D59" i="1"/>
  <c r="A59" i="1"/>
  <c r="A58" i="2" s="1"/>
  <c r="A58" i="3" s="1"/>
  <c r="K58" i="1"/>
  <c r="H58" i="1"/>
  <c r="G58" i="1"/>
  <c r="J58" i="1" s="1"/>
  <c r="E58" i="1"/>
  <c r="D58" i="1"/>
  <c r="H57" i="1"/>
  <c r="K57" i="1" s="1"/>
  <c r="G57" i="1"/>
  <c r="E57" i="1"/>
  <c r="D57" i="1"/>
  <c r="H56" i="1"/>
  <c r="G56" i="1"/>
  <c r="E56" i="1"/>
  <c r="D56" i="1"/>
  <c r="J56" i="1" s="1"/>
  <c r="J55" i="1"/>
  <c r="H55" i="1"/>
  <c r="K55" i="1" s="1"/>
  <c r="G55" i="1"/>
  <c r="E55" i="1"/>
  <c r="E54" i="3" s="1"/>
  <c r="D55" i="1"/>
  <c r="J54" i="1"/>
  <c r="H54" i="1"/>
  <c r="G54" i="1"/>
  <c r="E54" i="1"/>
  <c r="D54" i="1"/>
  <c r="K53" i="1"/>
  <c r="J53" i="1"/>
  <c r="H53" i="1"/>
  <c r="G53" i="1"/>
  <c r="E53" i="1"/>
  <c r="E52" i="3" s="1"/>
  <c r="D53" i="1"/>
  <c r="J52" i="1"/>
  <c r="H52" i="1"/>
  <c r="G52" i="1"/>
  <c r="E52" i="1"/>
  <c r="D52" i="1"/>
  <c r="K51" i="1"/>
  <c r="H51" i="1"/>
  <c r="G51" i="1"/>
  <c r="E51" i="1"/>
  <c r="E50" i="3" s="1"/>
  <c r="D51" i="1"/>
  <c r="H50" i="1"/>
  <c r="G50" i="1"/>
  <c r="E50" i="1"/>
  <c r="D50" i="1"/>
  <c r="H49" i="1"/>
  <c r="K49" i="1" s="1"/>
  <c r="G49" i="1"/>
  <c r="E49" i="1"/>
  <c r="E48" i="3" s="1"/>
  <c r="D49" i="1"/>
  <c r="A49" i="1"/>
  <c r="H48" i="1"/>
  <c r="G48" i="1"/>
  <c r="E48" i="1"/>
  <c r="D48" i="1"/>
  <c r="J48" i="1" s="1"/>
  <c r="H47" i="1"/>
  <c r="G47" i="1"/>
  <c r="J47" i="1" s="1"/>
  <c r="E47" i="1"/>
  <c r="D47" i="1"/>
  <c r="D46" i="3" s="1"/>
  <c r="K46" i="1"/>
  <c r="H46" i="1"/>
  <c r="G46" i="1"/>
  <c r="E46" i="1"/>
  <c r="D46" i="1"/>
  <c r="A46" i="1"/>
  <c r="A45" i="2" s="1"/>
  <c r="A45" i="3" s="1"/>
  <c r="J45" i="1"/>
  <c r="H45" i="1"/>
  <c r="G45" i="1"/>
  <c r="E45" i="1"/>
  <c r="K45" i="1" s="1"/>
  <c r="D45" i="1"/>
  <c r="D44" i="3" s="1"/>
  <c r="K44" i="1"/>
  <c r="J44" i="1"/>
  <c r="H44" i="1"/>
  <c r="G44" i="1"/>
  <c r="F44" i="1"/>
  <c r="E44" i="1"/>
  <c r="D44" i="1"/>
  <c r="J43" i="1"/>
  <c r="H43" i="1"/>
  <c r="G43" i="1"/>
  <c r="E43" i="1"/>
  <c r="D43" i="1"/>
  <c r="D42" i="3" s="1"/>
  <c r="K42" i="1"/>
  <c r="H42" i="1"/>
  <c r="G42" i="1"/>
  <c r="E42" i="1"/>
  <c r="D42" i="1"/>
  <c r="H41" i="1"/>
  <c r="G41" i="1"/>
  <c r="E41" i="1"/>
  <c r="D41" i="1"/>
  <c r="H40" i="1"/>
  <c r="K40" i="1" s="1"/>
  <c r="G40" i="1"/>
  <c r="J40" i="1" s="1"/>
  <c r="E40" i="1"/>
  <c r="D40" i="1"/>
  <c r="I39" i="1"/>
  <c r="H39" i="1"/>
  <c r="G39" i="1"/>
  <c r="E39" i="1"/>
  <c r="D39" i="1"/>
  <c r="D38" i="3" s="1"/>
  <c r="A39" i="1"/>
  <c r="A38" i="2" s="1"/>
  <c r="A38" i="3" s="1"/>
  <c r="K38" i="1"/>
  <c r="J38" i="1"/>
  <c r="H38" i="1"/>
  <c r="G38" i="1"/>
  <c r="E38" i="1"/>
  <c r="D38" i="1"/>
  <c r="D37" i="2" s="1"/>
  <c r="H37" i="1"/>
  <c r="G37" i="1"/>
  <c r="E37" i="1"/>
  <c r="E36" i="2" s="1"/>
  <c r="D37" i="1"/>
  <c r="D36" i="2" s="1"/>
  <c r="J36" i="1"/>
  <c r="H36" i="1"/>
  <c r="K36" i="1" s="1"/>
  <c r="G36" i="1"/>
  <c r="K35" i="1"/>
  <c r="H35" i="1"/>
  <c r="G35" i="1"/>
  <c r="H34" i="1"/>
  <c r="K34" i="1" s="1"/>
  <c r="G34" i="1"/>
  <c r="E34" i="1"/>
  <c r="E34" i="3" s="1"/>
  <c r="D34" i="1"/>
  <c r="H33" i="1"/>
  <c r="G33" i="1"/>
  <c r="E33" i="1"/>
  <c r="D33" i="1"/>
  <c r="J33" i="1" s="1"/>
  <c r="J32" i="1"/>
  <c r="H32" i="1"/>
  <c r="K32" i="1" s="1"/>
  <c r="G32" i="1"/>
  <c r="E32" i="1"/>
  <c r="E32" i="3" s="1"/>
  <c r="D32" i="1"/>
  <c r="D32" i="3" s="1"/>
  <c r="J31" i="1"/>
  <c r="H31" i="1"/>
  <c r="G31" i="1"/>
  <c r="E31" i="1"/>
  <c r="D31" i="1"/>
  <c r="K30" i="1"/>
  <c r="J30" i="1"/>
  <c r="H30" i="1"/>
  <c r="G30" i="1"/>
  <c r="E30" i="1"/>
  <c r="E30" i="3" s="1"/>
  <c r="D30" i="1"/>
  <c r="D30" i="3" s="1"/>
  <c r="A30" i="1"/>
  <c r="J29" i="1"/>
  <c r="H29" i="1"/>
  <c r="G29" i="1"/>
  <c r="E29" i="1"/>
  <c r="D29" i="1"/>
  <c r="K28" i="1"/>
  <c r="H28" i="1"/>
  <c r="G28" i="1"/>
  <c r="E28" i="1"/>
  <c r="E28" i="3" s="1"/>
  <c r="D28" i="1"/>
  <c r="D28" i="3" s="1"/>
  <c r="H27" i="1"/>
  <c r="K27" i="1" s="1"/>
  <c r="G27" i="1"/>
  <c r="J27" i="1" s="1"/>
  <c r="E27" i="1"/>
  <c r="D27" i="1"/>
  <c r="K26" i="1"/>
  <c r="H26" i="1"/>
  <c r="G26" i="1"/>
  <c r="J26" i="1" s="1"/>
  <c r="E26" i="1"/>
  <c r="E26" i="3" s="1"/>
  <c r="D26" i="1"/>
  <c r="D26" i="3" s="1"/>
  <c r="I25" i="1"/>
  <c r="H25" i="1"/>
  <c r="K25" i="1" s="1"/>
  <c r="G25" i="1"/>
  <c r="E25" i="1"/>
  <c r="D25" i="1"/>
  <c r="H24" i="1"/>
  <c r="G24" i="1"/>
  <c r="J24" i="1" s="1"/>
  <c r="E24" i="1"/>
  <c r="D24" i="1"/>
  <c r="D24" i="3" s="1"/>
  <c r="J24" i="3" s="1"/>
  <c r="K23" i="1"/>
  <c r="H23" i="1"/>
  <c r="G23" i="1"/>
  <c r="E23" i="1"/>
  <c r="D23" i="1"/>
  <c r="J22" i="1"/>
  <c r="H22" i="1"/>
  <c r="G22" i="1"/>
  <c r="F22" i="1"/>
  <c r="E22" i="1"/>
  <c r="E22" i="3" s="1"/>
  <c r="D22" i="1"/>
  <c r="D22" i="3" s="1"/>
  <c r="H21" i="1"/>
  <c r="G21" i="1"/>
  <c r="E21" i="1"/>
  <c r="D21" i="1"/>
  <c r="K20" i="1"/>
  <c r="H20" i="1"/>
  <c r="G20" i="1"/>
  <c r="E20" i="1"/>
  <c r="E20" i="3" s="1"/>
  <c r="D20" i="1"/>
  <c r="D20" i="3" s="1"/>
  <c r="J20" i="3" s="1"/>
  <c r="I19" i="1"/>
  <c r="H19" i="1"/>
  <c r="K19" i="1" s="1"/>
  <c r="G19" i="1"/>
  <c r="J19" i="1" s="1"/>
  <c r="E19" i="1"/>
  <c r="D19" i="1"/>
  <c r="D19" i="2" s="1"/>
  <c r="J19" i="2" s="1"/>
  <c r="K18" i="1"/>
  <c r="H18" i="1"/>
  <c r="G18" i="1"/>
  <c r="E18" i="1"/>
  <c r="E18" i="3" s="1"/>
  <c r="D18" i="1"/>
  <c r="D18" i="3" s="1"/>
  <c r="J18" i="3" s="1"/>
  <c r="H17" i="1"/>
  <c r="K17" i="1" s="1"/>
  <c r="G17" i="1"/>
  <c r="J17" i="1" s="1"/>
  <c r="E17" i="1"/>
  <c r="D17" i="1"/>
  <c r="D17" i="2" s="1"/>
  <c r="J17" i="2" s="1"/>
  <c r="K16" i="1"/>
  <c r="H16" i="1"/>
  <c r="G16" i="1"/>
  <c r="E16" i="1"/>
  <c r="E16" i="3" s="1"/>
  <c r="D16" i="1"/>
  <c r="D16" i="3" s="1"/>
  <c r="J16" i="3" s="1"/>
  <c r="I15" i="1"/>
  <c r="H15" i="1"/>
  <c r="G15" i="1"/>
  <c r="J15" i="1" s="1"/>
  <c r="E15" i="1"/>
  <c r="D15" i="1"/>
  <c r="D15" i="2" s="1"/>
  <c r="J15" i="2" s="1"/>
  <c r="K14" i="1"/>
  <c r="H14" i="1"/>
  <c r="G14" i="1"/>
  <c r="E14" i="1"/>
  <c r="E14" i="3" s="1"/>
  <c r="D14" i="1"/>
  <c r="D14" i="3" s="1"/>
  <c r="J14" i="3" s="1"/>
  <c r="H13" i="1"/>
  <c r="G13" i="1"/>
  <c r="J13" i="1" s="1"/>
  <c r="E13" i="1"/>
  <c r="D13" i="1"/>
  <c r="D13" i="3" s="1"/>
  <c r="J13" i="3" s="1"/>
  <c r="K12" i="1"/>
  <c r="H12" i="1"/>
  <c r="G12" i="1"/>
  <c r="E12" i="1"/>
  <c r="E12" i="3" s="1"/>
  <c r="D12" i="1"/>
  <c r="D12" i="3" s="1"/>
  <c r="J12" i="3" s="1"/>
  <c r="I11" i="1"/>
  <c r="H11" i="1"/>
  <c r="K11" i="1" s="1"/>
  <c r="G11" i="1"/>
  <c r="J11" i="1" s="1"/>
  <c r="E11" i="1"/>
  <c r="D11" i="1"/>
  <c r="D11" i="2" s="1"/>
  <c r="J11" i="2" s="1"/>
  <c r="K10" i="1"/>
  <c r="H10" i="1"/>
  <c r="G10" i="1"/>
  <c r="E10" i="1"/>
  <c r="E10" i="3" s="1"/>
  <c r="D10" i="1"/>
  <c r="D10" i="3" s="1"/>
  <c r="J10" i="3" s="1"/>
  <c r="A10" i="1"/>
  <c r="H9" i="1"/>
  <c r="K9" i="1" s="1"/>
  <c r="G9" i="1"/>
  <c r="J9" i="1" s="1"/>
  <c r="E9" i="1"/>
  <c r="D9" i="1"/>
  <c r="J8" i="1"/>
  <c r="H8" i="1"/>
  <c r="K8" i="1" s="1"/>
  <c r="G8" i="1"/>
  <c r="E8" i="1"/>
  <c r="E8" i="3" s="1"/>
  <c r="D8" i="1"/>
  <c r="D8" i="3" s="1"/>
  <c r="J8" i="3" s="1"/>
  <c r="G3" i="1"/>
  <c r="I2" i="1"/>
  <c r="G2" i="1"/>
  <c r="I62" i="1" s="1"/>
  <c r="J12" i="1" l="1"/>
  <c r="I12" i="1"/>
  <c r="L12" i="1" s="1"/>
  <c r="L19" i="1"/>
  <c r="L25" i="1"/>
  <c r="K41" i="1"/>
  <c r="I41" i="1"/>
  <c r="L41" i="1" s="1"/>
  <c r="D48" i="3"/>
  <c r="J48" i="3" s="1"/>
  <c r="D48" i="2"/>
  <c r="J48" i="2" s="1"/>
  <c r="F49" i="1"/>
  <c r="D56" i="3"/>
  <c r="D56" i="2"/>
  <c r="J56" i="2" s="1"/>
  <c r="F57" i="1"/>
  <c r="E62" i="3"/>
  <c r="E62" i="2"/>
  <c r="K62" i="2" s="1"/>
  <c r="I26" i="2"/>
  <c r="I2" i="3"/>
  <c r="F18" i="1"/>
  <c r="F16" i="1"/>
  <c r="F14" i="1"/>
  <c r="F12" i="1"/>
  <c r="F10" i="1"/>
  <c r="I2" i="2"/>
  <c r="I18" i="2" s="1"/>
  <c r="F8" i="1"/>
  <c r="F9" i="1"/>
  <c r="I9" i="1"/>
  <c r="J10" i="1"/>
  <c r="I10" i="1"/>
  <c r="L10" i="1" s="1"/>
  <c r="E11" i="3"/>
  <c r="E11" i="2"/>
  <c r="K11" i="2" s="1"/>
  <c r="K15" i="1"/>
  <c r="I17" i="1"/>
  <c r="J18" i="1"/>
  <c r="I18" i="1"/>
  <c r="L18" i="1" s="1"/>
  <c r="E19" i="3"/>
  <c r="E19" i="2"/>
  <c r="K19" i="2" s="1"/>
  <c r="J21" i="1"/>
  <c r="I21" i="1"/>
  <c r="F31" i="1"/>
  <c r="J34" i="1"/>
  <c r="I36" i="1"/>
  <c r="E38" i="3"/>
  <c r="E38" i="2"/>
  <c r="K38" i="2" s="1"/>
  <c r="D39" i="3"/>
  <c r="J39" i="3" s="1"/>
  <c r="D39" i="2"/>
  <c r="F40" i="1"/>
  <c r="D40" i="3"/>
  <c r="D40" i="2"/>
  <c r="J40" i="2" s="1"/>
  <c r="J41" i="1"/>
  <c r="F41" i="1"/>
  <c r="E45" i="3"/>
  <c r="K45" i="3" s="1"/>
  <c r="E45" i="2"/>
  <c r="K45" i="2" s="1"/>
  <c r="I47" i="1"/>
  <c r="J60" i="1"/>
  <c r="I60" i="1"/>
  <c r="E63" i="3"/>
  <c r="K63" i="3" s="1"/>
  <c r="E63" i="2"/>
  <c r="K64" i="1"/>
  <c r="F64" i="1"/>
  <c r="I14" i="2"/>
  <c r="I28" i="2"/>
  <c r="E13" i="3"/>
  <c r="K13" i="3" s="1"/>
  <c r="E13" i="2"/>
  <c r="K13" i="2" s="1"/>
  <c r="D25" i="3"/>
  <c r="F25" i="1"/>
  <c r="D25" i="2"/>
  <c r="J25" i="2" s="1"/>
  <c r="E36" i="3"/>
  <c r="K36" i="3" s="1"/>
  <c r="K36" i="2"/>
  <c r="F43" i="3"/>
  <c r="F43" i="2"/>
  <c r="A10" i="2"/>
  <c r="A10" i="3" s="1"/>
  <c r="A40" i="1"/>
  <c r="A39" i="2" s="1"/>
  <c r="A39" i="3" s="1"/>
  <c r="A11" i="1"/>
  <c r="K13" i="1"/>
  <c r="J16" i="1"/>
  <c r="I16" i="1"/>
  <c r="L16" i="1" s="1"/>
  <c r="J28" i="1"/>
  <c r="I28" i="1"/>
  <c r="F30" i="1"/>
  <c r="I33" i="1"/>
  <c r="L33" i="1" s="1"/>
  <c r="F38" i="1"/>
  <c r="F37" i="2" s="1"/>
  <c r="F37" i="3" s="1"/>
  <c r="L37" i="3" s="1"/>
  <c r="E46" i="3"/>
  <c r="E46" i="2"/>
  <c r="K47" i="1"/>
  <c r="F47" i="1"/>
  <c r="I48" i="1"/>
  <c r="J49" i="1"/>
  <c r="F54" i="1"/>
  <c r="F55" i="1"/>
  <c r="J57" i="1"/>
  <c r="A59" i="2"/>
  <c r="A59" i="3" s="1"/>
  <c r="A61" i="1"/>
  <c r="J61" i="1"/>
  <c r="I61" i="1"/>
  <c r="I63" i="1"/>
  <c r="I22" i="2"/>
  <c r="L22" i="2" s="1"/>
  <c r="I40" i="2"/>
  <c r="J20" i="1"/>
  <c r="I20" i="1"/>
  <c r="E24" i="3"/>
  <c r="E24" i="2"/>
  <c r="K24" i="1"/>
  <c r="F24" i="1"/>
  <c r="I42" i="1"/>
  <c r="J42" i="1"/>
  <c r="D49" i="3"/>
  <c r="J49" i="3" s="1"/>
  <c r="D49" i="2"/>
  <c r="J49" i="2" s="1"/>
  <c r="J50" i="1"/>
  <c r="F50" i="1"/>
  <c r="E55" i="3"/>
  <c r="K55" i="3" s="1"/>
  <c r="E55" i="2"/>
  <c r="K55" i="2" s="1"/>
  <c r="G66" i="1"/>
  <c r="E9" i="3"/>
  <c r="E9" i="2"/>
  <c r="E66" i="1"/>
  <c r="E67" i="1" s="1"/>
  <c r="E17" i="3"/>
  <c r="E17" i="2"/>
  <c r="K17" i="2" s="1"/>
  <c r="F22" i="3"/>
  <c r="F22" i="2"/>
  <c r="I13" i="1"/>
  <c r="J14" i="1"/>
  <c r="I14" i="1"/>
  <c r="L14" i="1" s="1"/>
  <c r="E15" i="3"/>
  <c r="E15" i="2"/>
  <c r="K15" i="2" s="1"/>
  <c r="E23" i="3"/>
  <c r="K23" i="3" s="1"/>
  <c r="E23" i="2"/>
  <c r="K23" i="2" s="1"/>
  <c r="I24" i="1"/>
  <c r="E33" i="3"/>
  <c r="K33" i="3" s="1"/>
  <c r="E33" i="2"/>
  <c r="K33" i="2" s="1"/>
  <c r="D34" i="3"/>
  <c r="J34" i="3" s="1"/>
  <c r="D34" i="2"/>
  <c r="J34" i="2" s="1"/>
  <c r="F34" i="1"/>
  <c r="J35" i="1"/>
  <c r="I35" i="1"/>
  <c r="D36" i="3"/>
  <c r="J36" i="3" s="1"/>
  <c r="J36" i="2"/>
  <c r="K37" i="1"/>
  <c r="F45" i="1"/>
  <c r="E47" i="3"/>
  <c r="E47" i="2"/>
  <c r="K47" i="2" s="1"/>
  <c r="K50" i="1"/>
  <c r="I50" i="1"/>
  <c r="L50" i="1" s="1"/>
  <c r="I51" i="1"/>
  <c r="J51" i="1"/>
  <c r="F53" i="1"/>
  <c r="I56" i="1"/>
  <c r="F62" i="1"/>
  <c r="K63" i="1"/>
  <c r="H66" i="2"/>
  <c r="K42" i="2"/>
  <c r="G3" i="3"/>
  <c r="G3" i="2"/>
  <c r="F35" i="1"/>
  <c r="F35" i="2" s="1"/>
  <c r="F11" i="1"/>
  <c r="L11" i="1" s="1"/>
  <c r="F13" i="1"/>
  <c r="F15" i="1"/>
  <c r="F17" i="1"/>
  <c r="F19" i="1"/>
  <c r="K22" i="1"/>
  <c r="J23" i="1"/>
  <c r="E25" i="3"/>
  <c r="K25" i="3" s="1"/>
  <c r="E25" i="2"/>
  <c r="K25" i="2" s="1"/>
  <c r="I26" i="1"/>
  <c r="D27" i="3"/>
  <c r="J27" i="3" s="1"/>
  <c r="F27" i="1"/>
  <c r="D27" i="2"/>
  <c r="J27" i="2" s="1"/>
  <c r="I27" i="1"/>
  <c r="D29" i="3"/>
  <c r="D29" i="2"/>
  <c r="J29" i="2" s="1"/>
  <c r="K29" i="1"/>
  <c r="A30" i="2"/>
  <c r="A30" i="3" s="1"/>
  <c r="A31" i="1"/>
  <c r="I30" i="1"/>
  <c r="L30" i="1" s="1"/>
  <c r="F32" i="1"/>
  <c r="F33" i="1"/>
  <c r="F36" i="1"/>
  <c r="J37" i="1"/>
  <c r="I38" i="1"/>
  <c r="F39" i="1"/>
  <c r="J39" i="1"/>
  <c r="E40" i="3"/>
  <c r="K40" i="3" s="1"/>
  <c r="E40" i="2"/>
  <c r="D41" i="3"/>
  <c r="J41" i="3" s="1"/>
  <c r="D41" i="2"/>
  <c r="K43" i="1"/>
  <c r="I44" i="1"/>
  <c r="L44" i="1" s="1"/>
  <c r="J46" i="1"/>
  <c r="F48" i="1"/>
  <c r="E49" i="3"/>
  <c r="K49" i="3" s="1"/>
  <c r="E49" i="2"/>
  <c r="K49" i="2" s="1"/>
  <c r="D50" i="3"/>
  <c r="D50" i="2"/>
  <c r="J50" i="2" s="1"/>
  <c r="D51" i="3"/>
  <c r="J51" i="3" s="1"/>
  <c r="D51" i="2"/>
  <c r="J51" i="2" s="1"/>
  <c r="K52" i="1"/>
  <c r="I53" i="1"/>
  <c r="L53" i="1" s="1"/>
  <c r="F56" i="1"/>
  <c r="E57" i="3"/>
  <c r="E57" i="2"/>
  <c r="I58" i="1"/>
  <c r="D58" i="3"/>
  <c r="F59" i="1"/>
  <c r="I59" i="1"/>
  <c r="L59" i="1" s="1"/>
  <c r="J63" i="1"/>
  <c r="F69" i="3"/>
  <c r="L69" i="3" s="1"/>
  <c r="F68" i="2"/>
  <c r="F71" i="3"/>
  <c r="L71" i="3" s="1"/>
  <c r="F70" i="2"/>
  <c r="G65" i="2"/>
  <c r="I13" i="2"/>
  <c r="D14" i="2"/>
  <c r="J14" i="2" s="1"/>
  <c r="D16" i="2"/>
  <c r="J16" i="2" s="1"/>
  <c r="I17" i="2"/>
  <c r="D18" i="2"/>
  <c r="J18" i="2" s="1"/>
  <c r="D20" i="2"/>
  <c r="J20" i="2" s="1"/>
  <c r="I20" i="2"/>
  <c r="I21" i="2"/>
  <c r="I27" i="2"/>
  <c r="I29" i="2"/>
  <c r="D30" i="2"/>
  <c r="J30" i="2" s="1"/>
  <c r="I31" i="2"/>
  <c r="D32" i="2"/>
  <c r="J32" i="2" s="1"/>
  <c r="I42" i="2"/>
  <c r="K44" i="2"/>
  <c r="I8" i="3"/>
  <c r="D11" i="3"/>
  <c r="J11" i="3" s="1"/>
  <c r="I12" i="3"/>
  <c r="D15" i="3"/>
  <c r="J15" i="3" s="1"/>
  <c r="I16" i="3"/>
  <c r="D19" i="3"/>
  <c r="J19" i="3" s="1"/>
  <c r="I20" i="3"/>
  <c r="K22" i="2"/>
  <c r="K24" i="2"/>
  <c r="I33" i="2"/>
  <c r="J33" i="2"/>
  <c r="K40" i="2"/>
  <c r="K63" i="2"/>
  <c r="D21" i="3"/>
  <c r="J21" i="3" s="1"/>
  <c r="F21" i="1"/>
  <c r="D21" i="2"/>
  <c r="J21" i="2" s="1"/>
  <c r="J25" i="1"/>
  <c r="F26" i="1"/>
  <c r="E27" i="3"/>
  <c r="K27" i="3" s="1"/>
  <c r="E27" i="2"/>
  <c r="K27" i="2" s="1"/>
  <c r="E29" i="3"/>
  <c r="K29" i="3" s="1"/>
  <c r="E29" i="2"/>
  <c r="K29" i="2" s="1"/>
  <c r="I29" i="1"/>
  <c r="D31" i="3"/>
  <c r="J31" i="3" s="1"/>
  <c r="D31" i="2"/>
  <c r="J31" i="2" s="1"/>
  <c r="K31" i="1"/>
  <c r="I32" i="1"/>
  <c r="L32" i="1" s="1"/>
  <c r="D37" i="3"/>
  <c r="J37" i="3" s="1"/>
  <c r="J37" i="2"/>
  <c r="E42" i="3"/>
  <c r="E42" i="2"/>
  <c r="I43" i="1"/>
  <c r="D43" i="3"/>
  <c r="J43" i="3" s="1"/>
  <c r="D43" i="2"/>
  <c r="A47" i="1"/>
  <c r="A46" i="2" s="1"/>
  <c r="A46" i="3" s="1"/>
  <c r="E51" i="3"/>
  <c r="E51" i="2"/>
  <c r="K51" i="2" s="1"/>
  <c r="I52" i="1"/>
  <c r="D52" i="3"/>
  <c r="D52" i="2"/>
  <c r="J52" i="2" s="1"/>
  <c r="D53" i="3"/>
  <c r="J53" i="3" s="1"/>
  <c r="D53" i="2"/>
  <c r="J53" i="2" s="1"/>
  <c r="K54" i="1"/>
  <c r="I55" i="1"/>
  <c r="F58" i="1"/>
  <c r="E58" i="3"/>
  <c r="E58" i="2"/>
  <c r="E59" i="3"/>
  <c r="E59" i="2"/>
  <c r="K59" i="2" s="1"/>
  <c r="D60" i="3"/>
  <c r="F61" i="1"/>
  <c r="D8" i="2"/>
  <c r="J8" i="2" s="1"/>
  <c r="D10" i="2"/>
  <c r="J10" i="2" s="1"/>
  <c r="D12" i="2"/>
  <c r="J12" i="2" s="1"/>
  <c r="E14" i="2"/>
  <c r="K14" i="2" s="1"/>
  <c r="E16" i="2"/>
  <c r="E18" i="2"/>
  <c r="K18" i="2" s="1"/>
  <c r="E20" i="2"/>
  <c r="K20" i="2" s="1"/>
  <c r="E22" i="2"/>
  <c r="E26" i="2"/>
  <c r="K26" i="2" s="1"/>
  <c r="E28" i="2"/>
  <c r="K28" i="2" s="1"/>
  <c r="K34" i="2"/>
  <c r="D38" i="2"/>
  <c r="J38" i="2" s="1"/>
  <c r="D42" i="2"/>
  <c r="J42" i="2" s="1"/>
  <c r="K46" i="2"/>
  <c r="I48" i="2"/>
  <c r="K50" i="2"/>
  <c r="I52" i="2"/>
  <c r="K54" i="2"/>
  <c r="K57" i="2"/>
  <c r="K61" i="2"/>
  <c r="F67" i="2"/>
  <c r="L67" i="2" s="1"/>
  <c r="J30" i="3"/>
  <c r="J32" i="3"/>
  <c r="K38" i="3"/>
  <c r="K42" i="3"/>
  <c r="K16" i="2"/>
  <c r="I8" i="1"/>
  <c r="D66" i="1"/>
  <c r="D67" i="1" s="1"/>
  <c r="H66" i="1"/>
  <c r="F20" i="1"/>
  <c r="E21" i="3"/>
  <c r="E21" i="2"/>
  <c r="K21" i="2" s="1"/>
  <c r="K21" i="1"/>
  <c r="I22" i="1"/>
  <c r="L22" i="1" s="1"/>
  <c r="D23" i="3"/>
  <c r="J23" i="3" s="1"/>
  <c r="F23" i="1"/>
  <c r="D23" i="2"/>
  <c r="J23" i="2" s="1"/>
  <c r="I23" i="1"/>
  <c r="L23" i="1" s="1"/>
  <c r="F28" i="1"/>
  <c r="F29" i="1"/>
  <c r="E31" i="3"/>
  <c r="K31" i="3" s="1"/>
  <c r="E31" i="2"/>
  <c r="K31" i="2" s="1"/>
  <c r="I31" i="1"/>
  <c r="D33" i="3"/>
  <c r="D33" i="2"/>
  <c r="K33" i="1"/>
  <c r="I34" i="1"/>
  <c r="L34" i="1" s="1"/>
  <c r="F37" i="1"/>
  <c r="F36" i="2" s="1"/>
  <c r="F36" i="3" s="1"/>
  <c r="L36" i="3" s="1"/>
  <c r="I37" i="1"/>
  <c r="L37" i="1" s="1"/>
  <c r="K39" i="1"/>
  <c r="I40" i="1"/>
  <c r="L40" i="1" s="1"/>
  <c r="F42" i="1"/>
  <c r="F43" i="1"/>
  <c r="E44" i="3"/>
  <c r="K44" i="3" s="1"/>
  <c r="E44" i="2"/>
  <c r="I45" i="1"/>
  <c r="D45" i="3"/>
  <c r="J45" i="3" s="1"/>
  <c r="D45" i="2"/>
  <c r="J45" i="2" s="1"/>
  <c r="F46" i="1"/>
  <c r="I46" i="1"/>
  <c r="L46" i="1" s="1"/>
  <c r="D47" i="3"/>
  <c r="J47" i="3" s="1"/>
  <c r="D47" i="2"/>
  <c r="J47" i="2" s="1"/>
  <c r="K48" i="1"/>
  <c r="A48" i="2"/>
  <c r="A48" i="3" s="1"/>
  <c r="A50" i="1"/>
  <c r="I49" i="1"/>
  <c r="L49" i="1" s="1"/>
  <c r="F51" i="1"/>
  <c r="F52" i="1"/>
  <c r="E53" i="3"/>
  <c r="K53" i="3" s="1"/>
  <c r="E53" i="2"/>
  <c r="K53" i="2" s="1"/>
  <c r="I54" i="1"/>
  <c r="D54" i="3"/>
  <c r="D54" i="2"/>
  <c r="J54" i="2" s="1"/>
  <c r="D55" i="3"/>
  <c r="J55" i="3" s="1"/>
  <c r="D55" i="2"/>
  <c r="K56" i="1"/>
  <c r="I57" i="1"/>
  <c r="L57" i="1" s="1"/>
  <c r="F60" i="1"/>
  <c r="E60" i="3"/>
  <c r="E60" i="2"/>
  <c r="K61" i="1"/>
  <c r="E61" i="3"/>
  <c r="K61" i="3" s="1"/>
  <c r="E61" i="2"/>
  <c r="D62" i="3"/>
  <c r="F63" i="1"/>
  <c r="E8" i="2"/>
  <c r="K8" i="2" s="1"/>
  <c r="D9" i="2"/>
  <c r="E10" i="2"/>
  <c r="K10" i="2" s="1"/>
  <c r="E12" i="2"/>
  <c r="K12" i="2" s="1"/>
  <c r="D13" i="2"/>
  <c r="J13" i="2" s="1"/>
  <c r="E37" i="3"/>
  <c r="K37" i="3" s="1"/>
  <c r="K37" i="2"/>
  <c r="I39" i="2"/>
  <c r="J39" i="2"/>
  <c r="J41" i="2"/>
  <c r="I43" i="2"/>
  <c r="L43" i="2" s="1"/>
  <c r="J43" i="2"/>
  <c r="D58" i="2"/>
  <c r="J58" i="2" s="1"/>
  <c r="D62" i="2"/>
  <c r="J62" i="2" s="1"/>
  <c r="D9" i="3"/>
  <c r="I10" i="3"/>
  <c r="D17" i="3"/>
  <c r="J17" i="3" s="1"/>
  <c r="I18" i="3"/>
  <c r="K21" i="3"/>
  <c r="I24" i="3"/>
  <c r="K46" i="3"/>
  <c r="K58" i="3"/>
  <c r="K60" i="3"/>
  <c r="K62" i="3"/>
  <c r="I45" i="2"/>
  <c r="I47" i="2"/>
  <c r="I53" i="2"/>
  <c r="I55" i="2"/>
  <c r="J55" i="2"/>
  <c r="H66" i="3"/>
  <c r="K9" i="3"/>
  <c r="K11" i="3"/>
  <c r="K15" i="3"/>
  <c r="K17" i="3"/>
  <c r="K19" i="3"/>
  <c r="E39" i="3"/>
  <c r="E39" i="2"/>
  <c r="K39" i="2" s="1"/>
  <c r="E41" i="3"/>
  <c r="K41" i="3" s="1"/>
  <c r="E41" i="2"/>
  <c r="K41" i="2" s="1"/>
  <c r="E43" i="3"/>
  <c r="E43" i="2"/>
  <c r="K43" i="2" s="1"/>
  <c r="E56" i="3"/>
  <c r="K56" i="3" s="1"/>
  <c r="E56" i="2"/>
  <c r="D57" i="3"/>
  <c r="J57" i="3" s="1"/>
  <c r="D57" i="2"/>
  <c r="J57" i="2" s="1"/>
  <c r="D59" i="3"/>
  <c r="J59" i="3" s="1"/>
  <c r="D59" i="2"/>
  <c r="J59" i="2" s="1"/>
  <c r="D61" i="3"/>
  <c r="J61" i="3" s="1"/>
  <c r="D61" i="2"/>
  <c r="J61" i="2" s="1"/>
  <c r="D63" i="3"/>
  <c r="J63" i="3" s="1"/>
  <c r="D63" i="2"/>
  <c r="J63" i="2" s="1"/>
  <c r="E48" i="2"/>
  <c r="K48" i="2" s="1"/>
  <c r="E50" i="2"/>
  <c r="E52" i="2"/>
  <c r="K52" i="2" s="1"/>
  <c r="E54" i="2"/>
  <c r="I59" i="2"/>
  <c r="I61" i="2"/>
  <c r="I22" i="3"/>
  <c r="K56" i="2"/>
  <c r="I56" i="2"/>
  <c r="I62" i="2"/>
  <c r="L70" i="2"/>
  <c r="K8" i="3"/>
  <c r="K10" i="3"/>
  <c r="K12" i="3"/>
  <c r="I14" i="3"/>
  <c r="K14" i="3"/>
  <c r="K16" i="3"/>
  <c r="K18" i="3"/>
  <c r="J25" i="3"/>
  <c r="I25" i="3"/>
  <c r="I27" i="3"/>
  <c r="J29" i="3"/>
  <c r="I29" i="3"/>
  <c r="I31" i="3"/>
  <c r="J33" i="3"/>
  <c r="I33" i="3"/>
  <c r="K39" i="3"/>
  <c r="K43" i="3"/>
  <c r="K47" i="3"/>
  <c r="K51" i="3"/>
  <c r="K57" i="3"/>
  <c r="K59" i="3"/>
  <c r="K58" i="2"/>
  <c r="K60" i="2"/>
  <c r="L68" i="2"/>
  <c r="G66" i="3"/>
  <c r="I11" i="3"/>
  <c r="I13" i="3"/>
  <c r="I15" i="3"/>
  <c r="I17" i="3"/>
  <c r="I19" i="3"/>
  <c r="I21" i="3"/>
  <c r="I23" i="3"/>
  <c r="I9" i="3"/>
  <c r="K20" i="3"/>
  <c r="K22" i="3"/>
  <c r="K24" i="3"/>
  <c r="K26" i="3"/>
  <c r="K28" i="3"/>
  <c r="K30" i="3"/>
  <c r="K32" i="3"/>
  <c r="K34" i="3"/>
  <c r="L68" i="3"/>
  <c r="I63" i="3"/>
  <c r="I61" i="3"/>
  <c r="I59" i="3"/>
  <c r="I57" i="3"/>
  <c r="I55" i="3"/>
  <c r="I53" i="3"/>
  <c r="I51" i="3"/>
  <c r="I49" i="3"/>
  <c r="I47" i="3"/>
  <c r="I45" i="3"/>
  <c r="I43" i="3"/>
  <c r="L43" i="3" s="1"/>
  <c r="I41" i="3"/>
  <c r="I39" i="3"/>
  <c r="J38" i="3"/>
  <c r="J40" i="3"/>
  <c r="J42" i="3"/>
  <c r="J44" i="3"/>
  <c r="J46" i="3"/>
  <c r="J50" i="3"/>
  <c r="J52" i="3"/>
  <c r="J54" i="3"/>
  <c r="J56" i="3"/>
  <c r="J58" i="3"/>
  <c r="J60" i="3"/>
  <c r="J62" i="3"/>
  <c r="I38" i="3"/>
  <c r="I40" i="3"/>
  <c r="I42" i="3"/>
  <c r="I44" i="3"/>
  <c r="I46" i="3"/>
  <c r="I48" i="3"/>
  <c r="I50" i="3"/>
  <c r="I52" i="3"/>
  <c r="I54" i="3"/>
  <c r="I56" i="3"/>
  <c r="I58" i="3"/>
  <c r="I60" i="3"/>
  <c r="I62" i="3"/>
  <c r="I64" i="3"/>
  <c r="L64" i="3" s="1"/>
  <c r="L11" i="3" l="1"/>
  <c r="L47" i="2"/>
  <c r="L39" i="2"/>
  <c r="F59" i="3"/>
  <c r="F59" i="2"/>
  <c r="F20" i="3"/>
  <c r="L20" i="3" s="1"/>
  <c r="F20" i="2"/>
  <c r="F17" i="3"/>
  <c r="F17" i="2"/>
  <c r="L17" i="2" s="1"/>
  <c r="L56" i="1"/>
  <c r="L35" i="1"/>
  <c r="F24" i="3"/>
  <c r="F24" i="2"/>
  <c r="L20" i="1"/>
  <c r="F54" i="3"/>
  <c r="F54" i="2"/>
  <c r="F46" i="3"/>
  <c r="L46" i="3" s="1"/>
  <c r="F46" i="2"/>
  <c r="A11" i="2"/>
  <c r="A11" i="3" s="1"/>
  <c r="A12" i="1"/>
  <c r="L17" i="1"/>
  <c r="L54" i="3"/>
  <c r="L38" i="3"/>
  <c r="L51" i="3"/>
  <c r="G67" i="3"/>
  <c r="L31" i="3"/>
  <c r="L62" i="2"/>
  <c r="F42" i="3"/>
  <c r="F42" i="2"/>
  <c r="H67" i="1"/>
  <c r="K67" i="1" s="1"/>
  <c r="K66" i="1"/>
  <c r="L55" i="1"/>
  <c r="L42" i="2"/>
  <c r="L58" i="1"/>
  <c r="F47" i="3"/>
  <c r="F47" i="2"/>
  <c r="E65" i="2"/>
  <c r="K9" i="2"/>
  <c r="F53" i="3"/>
  <c r="F53" i="2"/>
  <c r="L53" i="2" s="1"/>
  <c r="F25" i="3"/>
  <c r="F25" i="2"/>
  <c r="L60" i="1"/>
  <c r="F31" i="3"/>
  <c r="F31" i="2"/>
  <c r="F16" i="2"/>
  <c r="F16" i="3"/>
  <c r="L53" i="3"/>
  <c r="L22" i="3"/>
  <c r="I57" i="2"/>
  <c r="H67" i="3"/>
  <c r="I51" i="2"/>
  <c r="I41" i="2"/>
  <c r="L41" i="2" s="1"/>
  <c r="D65" i="2"/>
  <c r="D66" i="2" s="1"/>
  <c r="J9" i="2"/>
  <c r="F51" i="3"/>
  <c r="F51" i="2"/>
  <c r="L45" i="1"/>
  <c r="F41" i="3"/>
  <c r="L41" i="3" s="1"/>
  <c r="F41" i="2"/>
  <c r="F29" i="3"/>
  <c r="F29" i="2"/>
  <c r="F23" i="3"/>
  <c r="L23" i="3" s="1"/>
  <c r="F23" i="2"/>
  <c r="F60" i="3"/>
  <c r="F60" i="2"/>
  <c r="L29" i="1"/>
  <c r="F21" i="3"/>
  <c r="F21" i="2"/>
  <c r="L21" i="2" s="1"/>
  <c r="I38" i="2"/>
  <c r="L38" i="2" s="1"/>
  <c r="L16" i="3"/>
  <c r="I30" i="2"/>
  <c r="L30" i="2" s="1"/>
  <c r="I25" i="2"/>
  <c r="I11" i="2"/>
  <c r="F38" i="3"/>
  <c r="F38" i="2"/>
  <c r="F33" i="3"/>
  <c r="L33" i="3" s="1"/>
  <c r="F33" i="2"/>
  <c r="L33" i="2" s="1"/>
  <c r="L27" i="1"/>
  <c r="L26" i="1"/>
  <c r="F13" i="3"/>
  <c r="F13" i="2"/>
  <c r="L13" i="2" s="1"/>
  <c r="F34" i="3"/>
  <c r="F34" i="2"/>
  <c r="L13" i="1"/>
  <c r="E66" i="3"/>
  <c r="E67" i="3" s="1"/>
  <c r="F49" i="3"/>
  <c r="F49" i="2"/>
  <c r="L63" i="1"/>
  <c r="F30" i="3"/>
  <c r="F30" i="2"/>
  <c r="F40" i="3"/>
  <c r="F40" i="2"/>
  <c r="F39" i="3"/>
  <c r="L39" i="3" s="1"/>
  <c r="F39" i="2"/>
  <c r="L21" i="1"/>
  <c r="L9" i="1"/>
  <c r="I66" i="1"/>
  <c r="F10" i="3"/>
  <c r="F10" i="2"/>
  <c r="F18" i="2"/>
  <c r="L18" i="2" s="1"/>
  <c r="F18" i="3"/>
  <c r="L18" i="3" s="1"/>
  <c r="F48" i="3"/>
  <c r="L48" i="3" s="1"/>
  <c r="F48" i="2"/>
  <c r="L48" i="2" s="1"/>
  <c r="L40" i="3"/>
  <c r="L49" i="3"/>
  <c r="L19" i="3"/>
  <c r="L61" i="2"/>
  <c r="D66" i="3"/>
  <c r="D67" i="3" s="1"/>
  <c r="J9" i="3"/>
  <c r="F57" i="3"/>
  <c r="L57" i="3" s="1"/>
  <c r="F57" i="2"/>
  <c r="L29" i="2"/>
  <c r="J65" i="2"/>
  <c r="G66" i="2"/>
  <c r="F55" i="3"/>
  <c r="F55" i="2"/>
  <c r="L55" i="2" s="1"/>
  <c r="F27" i="3"/>
  <c r="F27" i="2"/>
  <c r="L27" i="2" s="1"/>
  <c r="F44" i="3"/>
  <c r="F44" i="2"/>
  <c r="L40" i="2"/>
  <c r="F8" i="3"/>
  <c r="L8" i="3" s="1"/>
  <c r="F8" i="2"/>
  <c r="F14" i="2"/>
  <c r="L14" i="2" s="1"/>
  <c r="F14" i="3"/>
  <c r="L14" i="3" s="1"/>
  <c r="L59" i="3"/>
  <c r="L17" i="3"/>
  <c r="L27" i="3"/>
  <c r="L59" i="2"/>
  <c r="F62" i="3"/>
  <c r="L62" i="3" s="1"/>
  <c r="F62" i="2"/>
  <c r="A49" i="2"/>
  <c r="A49" i="3" s="1"/>
  <c r="A51" i="1"/>
  <c r="L52" i="2"/>
  <c r="L43" i="1"/>
  <c r="L31" i="2"/>
  <c r="L20" i="2"/>
  <c r="A31" i="2"/>
  <c r="A31" i="3" s="1"/>
  <c r="A32" i="1"/>
  <c r="F15" i="3"/>
  <c r="L15" i="3" s="1"/>
  <c r="F15" i="2"/>
  <c r="F52" i="3"/>
  <c r="L52" i="3" s="1"/>
  <c r="F52" i="2"/>
  <c r="A60" i="2"/>
  <c r="A60" i="3" s="1"/>
  <c r="A62" i="1"/>
  <c r="F63" i="3"/>
  <c r="L63" i="3" s="1"/>
  <c r="F63" i="2"/>
  <c r="I37" i="2"/>
  <c r="L37" i="2" s="1"/>
  <c r="I36" i="2"/>
  <c r="L36" i="2" s="1"/>
  <c r="I35" i="2"/>
  <c r="I12" i="2"/>
  <c r="L12" i="2" s="1"/>
  <c r="I10" i="2"/>
  <c r="L10" i="2" s="1"/>
  <c r="L60" i="3"/>
  <c r="L44" i="3"/>
  <c r="L45" i="3"/>
  <c r="L61" i="3"/>
  <c r="I60" i="2"/>
  <c r="L60" i="2" s="1"/>
  <c r="L42" i="3"/>
  <c r="L47" i="3"/>
  <c r="L55" i="3"/>
  <c r="L21" i="3"/>
  <c r="L13" i="3"/>
  <c r="L29" i="3"/>
  <c r="L25" i="3"/>
  <c r="I58" i="2"/>
  <c r="L58" i="2" s="1"/>
  <c r="I63" i="2"/>
  <c r="I49" i="2"/>
  <c r="L49" i="2" s="1"/>
  <c r="L24" i="3"/>
  <c r="L10" i="3"/>
  <c r="I8" i="2"/>
  <c r="L54" i="1"/>
  <c r="F50" i="3"/>
  <c r="L50" i="3" s="1"/>
  <c r="F50" i="2"/>
  <c r="F45" i="3"/>
  <c r="F45" i="2"/>
  <c r="L45" i="2" s="1"/>
  <c r="L31" i="1"/>
  <c r="F28" i="3"/>
  <c r="F28" i="2"/>
  <c r="L28" i="2" s="1"/>
  <c r="L8" i="1"/>
  <c r="I54" i="2"/>
  <c r="L54" i="2" s="1"/>
  <c r="I50" i="2"/>
  <c r="L50" i="2" s="1"/>
  <c r="I46" i="2"/>
  <c r="L46" i="2" s="1"/>
  <c r="I34" i="2"/>
  <c r="L34" i="2" s="1"/>
  <c r="L52" i="1"/>
  <c r="F26" i="3"/>
  <c r="F26" i="2"/>
  <c r="L26" i="2" s="1"/>
  <c r="I44" i="2"/>
  <c r="I32" i="2"/>
  <c r="I23" i="2"/>
  <c r="L23" i="2" s="1"/>
  <c r="I19" i="2"/>
  <c r="L19" i="2" s="1"/>
  <c r="I15" i="2"/>
  <c r="I9" i="2"/>
  <c r="F58" i="3"/>
  <c r="L58" i="3" s="1"/>
  <c r="F58" i="2"/>
  <c r="L38" i="1"/>
  <c r="F32" i="3"/>
  <c r="F32" i="2"/>
  <c r="F19" i="3"/>
  <c r="F19" i="2"/>
  <c r="F11" i="3"/>
  <c r="F11" i="2"/>
  <c r="I24" i="2"/>
  <c r="F61" i="3"/>
  <c r="F61" i="2"/>
  <c r="L51" i="1"/>
  <c r="L24" i="1"/>
  <c r="L15" i="1"/>
  <c r="G67" i="1"/>
  <c r="J67" i="1" s="1"/>
  <c r="J66" i="1"/>
  <c r="L42" i="1"/>
  <c r="L62" i="1"/>
  <c r="L61" i="1"/>
  <c r="L48" i="1"/>
  <c r="L28" i="1"/>
  <c r="L64" i="1"/>
  <c r="I16" i="2"/>
  <c r="L47" i="1"/>
  <c r="L36" i="1"/>
  <c r="F9" i="3"/>
  <c r="F66" i="1"/>
  <c r="F67" i="1" s="1"/>
  <c r="F70" i="1" s="1"/>
  <c r="F9" i="2"/>
  <c r="F65" i="2" s="1"/>
  <c r="F66" i="2" s="1"/>
  <c r="F12" i="2"/>
  <c r="F12" i="3"/>
  <c r="L12" i="3" s="1"/>
  <c r="I34" i="3"/>
  <c r="L34" i="3" s="1"/>
  <c r="I32" i="3"/>
  <c r="L32" i="3" s="1"/>
  <c r="I30" i="3"/>
  <c r="I28" i="3"/>
  <c r="I26" i="3"/>
  <c r="F56" i="3"/>
  <c r="L56" i="3" s="1"/>
  <c r="F56" i="2"/>
  <c r="L56" i="2" s="1"/>
  <c r="L39" i="1"/>
  <c r="L66" i="1" l="1"/>
  <c r="I67" i="1"/>
  <c r="K66" i="3"/>
  <c r="L26" i="3"/>
  <c r="L32" i="2"/>
  <c r="A32" i="2"/>
  <c r="A32" i="3" s="1"/>
  <c r="A33" i="1"/>
  <c r="A50" i="2"/>
  <c r="A50" i="3" s="1"/>
  <c r="A52" i="1"/>
  <c r="E66" i="2"/>
  <c r="K66" i="2" s="1"/>
  <c r="K65" i="2"/>
  <c r="L11" i="2"/>
  <c r="L16" i="2"/>
  <c r="L25" i="2"/>
  <c r="K67" i="3"/>
  <c r="A12" i="2"/>
  <c r="A12" i="3" s="1"/>
  <c r="A41" i="1"/>
  <c r="A40" i="2" s="1"/>
  <c r="A40" i="3" s="1"/>
  <c r="A13" i="1"/>
  <c r="L28" i="3"/>
  <c r="F66" i="3"/>
  <c r="F67" i="3" s="1"/>
  <c r="L15" i="2"/>
  <c r="L44" i="2"/>
  <c r="L9" i="3"/>
  <c r="L57" i="2"/>
  <c r="J67" i="3"/>
  <c r="F70" i="3"/>
  <c r="F69" i="2"/>
  <c r="F72" i="1"/>
  <c r="I65" i="2"/>
  <c r="L9" i="2"/>
  <c r="L30" i="3"/>
  <c r="L24" i="2"/>
  <c r="L8" i="2"/>
  <c r="L63" i="2"/>
  <c r="A61" i="2"/>
  <c r="A61" i="3" s="1"/>
  <c r="A63" i="1"/>
  <c r="I66" i="3"/>
  <c r="J66" i="2"/>
  <c r="L51" i="2"/>
  <c r="J66" i="3"/>
  <c r="A33" i="2" l="1"/>
  <c r="A33" i="3" s="1"/>
  <c r="A34" i="1"/>
  <c r="A34" i="2" s="1"/>
  <c r="A34" i="3" s="1"/>
  <c r="A62" i="2"/>
  <c r="A62" i="3" s="1"/>
  <c r="A64" i="1"/>
  <c r="A63" i="2" s="1"/>
  <c r="A63" i="3" s="1"/>
  <c r="A13" i="2"/>
  <c r="A13" i="3" s="1"/>
  <c r="A14" i="1"/>
  <c r="I70" i="1"/>
  <c r="L67" i="1"/>
  <c r="F72" i="3"/>
  <c r="F71" i="2"/>
  <c r="I67" i="3"/>
  <c r="L66" i="3"/>
  <c r="L65" i="2"/>
  <c r="I66" i="2"/>
  <c r="A51" i="2"/>
  <c r="A51" i="3" s="1"/>
  <c r="A53" i="1"/>
  <c r="A52" i="2" l="1"/>
  <c r="A52" i="3" s="1"/>
  <c r="A54" i="1"/>
  <c r="I72" i="1"/>
  <c r="L72" i="1" s="1"/>
  <c r="L70" i="1"/>
  <c r="I69" i="2"/>
  <c r="L66" i="2"/>
  <c r="A14" i="2"/>
  <c r="A14" i="3" s="1"/>
  <c r="A15" i="1"/>
  <c r="L67" i="3"/>
  <c r="I70" i="3"/>
  <c r="A15" i="2" l="1"/>
  <c r="A15" i="3" s="1"/>
  <c r="A16" i="1"/>
  <c r="I72" i="3"/>
  <c r="L72" i="3" s="1"/>
  <c r="L70" i="3"/>
  <c r="A53" i="2"/>
  <c r="A53" i="3" s="1"/>
  <c r="A55" i="1"/>
  <c r="I71" i="2"/>
  <c r="L71" i="2" s="1"/>
  <c r="L69" i="2"/>
  <c r="A54" i="2" l="1"/>
  <c r="A54" i="3" s="1"/>
  <c r="A56" i="1"/>
  <c r="A16" i="2"/>
  <c r="A16" i="3" s="1"/>
  <c r="A17" i="1"/>
  <c r="A17" i="2" l="1"/>
  <c r="A17" i="3" s="1"/>
  <c r="A18" i="1"/>
  <c r="A42" i="1"/>
  <c r="A41" i="2" s="1"/>
  <c r="A41" i="3" s="1"/>
  <c r="A55" i="2"/>
  <c r="A55" i="3" s="1"/>
  <c r="A57" i="1"/>
  <c r="A56" i="2" s="1"/>
  <c r="A56" i="3" s="1"/>
  <c r="A18" i="2" l="1"/>
  <c r="A18" i="3" s="1"/>
  <c r="A43" i="1"/>
  <c r="A42" i="2" s="1"/>
  <c r="A42" i="3" s="1"/>
  <c r="A19" i="1"/>
  <c r="A19" i="2" l="1"/>
  <c r="A19" i="3" s="1"/>
  <c r="A20" i="1"/>
  <c r="A20" i="2" l="1"/>
  <c r="A20" i="3" s="1"/>
  <c r="A21" i="1"/>
  <c r="A21" i="2" l="1"/>
  <c r="A21" i="3" s="1"/>
  <c r="A22" i="1"/>
  <c r="A22" i="2" l="1"/>
  <c r="A22" i="3" s="1"/>
  <c r="A23" i="1"/>
  <c r="A44" i="1"/>
  <c r="A43" i="2" s="1"/>
  <c r="A43" i="3" s="1"/>
  <c r="A23" i="2" l="1"/>
  <c r="A23" i="3" s="1"/>
  <c r="A24" i="1"/>
  <c r="A24" i="2" l="1"/>
  <c r="A24" i="3" s="1"/>
  <c r="A25" i="1"/>
  <c r="A25" i="2" l="1"/>
  <c r="A25" i="3" s="1"/>
  <c r="A26" i="1"/>
  <c r="A26" i="2" l="1"/>
  <c r="A26" i="3" s="1"/>
  <c r="A27" i="1"/>
  <c r="A27" i="2" l="1"/>
  <c r="A27" i="3" s="1"/>
  <c r="A28" i="1"/>
  <c r="A28" i="2" s="1"/>
  <c r="A28" i="3" s="1"/>
</calcChain>
</file>

<file path=xl/sharedStrings.xml><?xml version="1.0" encoding="utf-8"?>
<sst xmlns="http://schemas.openxmlformats.org/spreadsheetml/2006/main" count="460" uniqueCount="103">
  <si>
    <t>COMPARISON OF PSE REBUTTAL AND STAFF RESPONSE (ELECTRIC)</t>
  </si>
  <si>
    <t>STAFF ROR</t>
  </si>
  <si>
    <t>Conversion Factor</t>
  </si>
  <si>
    <t>PSE ROR</t>
  </si>
  <si>
    <t>PSE Rebuttal</t>
  </si>
  <si>
    <t>Staff Response Filing</t>
  </si>
  <si>
    <t>Staff &gt; PSE / (Staff &lt; PSE)</t>
  </si>
  <si>
    <t>Adj No</t>
  </si>
  <si>
    <t>Description</t>
  </si>
  <si>
    <t>Contested</t>
  </si>
  <si>
    <t>NOI</t>
  </si>
  <si>
    <t>Rate Base</t>
  </si>
  <si>
    <t>Rev Req</t>
  </si>
  <si>
    <t xml:space="preserve">Rev Req </t>
  </si>
  <si>
    <t>(a)</t>
  </si>
  <si>
    <t>(b)</t>
  </si>
  <si>
    <t xml:space="preserve">(c) 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</si>
  <si>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</si>
  <si>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</si>
  <si>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</si>
  <si>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</si>
  <si>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</si>
  <si>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</si>
  <si>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</si>
  <si>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</si>
  <si>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</si>
  <si>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Actual Results of Operations</t>
  </si>
  <si>
    <t>ROR</t>
  </si>
  <si>
    <t>Revenue &amp; Expenses</t>
  </si>
  <si>
    <t/>
  </si>
  <si>
    <t>Temperature Normalization</t>
  </si>
  <si>
    <t>UC*</t>
  </si>
  <si>
    <t>Federal Income Tax</t>
  </si>
  <si>
    <t>Tax Benefit of Interest</t>
  </si>
  <si>
    <t>UC**</t>
  </si>
  <si>
    <t>Pass-Through Rev&amp;Exp</t>
  </si>
  <si>
    <t>Injuries &amp; Damages</t>
  </si>
  <si>
    <t>Bad Debts</t>
  </si>
  <si>
    <t>Incentive Pay</t>
  </si>
  <si>
    <t>Excise Tax &amp; Filing Fee</t>
  </si>
  <si>
    <t>D&amp;O Insurance</t>
  </si>
  <si>
    <t>Interest on Customer Deposits</t>
  </si>
  <si>
    <t>Rate Case Expense</t>
  </si>
  <si>
    <t>Pension Plan</t>
  </si>
  <si>
    <t>Property &amp; Liab Insurance</t>
  </si>
  <si>
    <t>Wage &amp; Payroll Tax</t>
  </si>
  <si>
    <t>Investment Plan</t>
  </si>
  <si>
    <t>Employee Insurance</t>
  </si>
  <si>
    <t>AMA to EOP Rate Base</t>
  </si>
  <si>
    <t>AMA to EOP Depreciation</t>
  </si>
  <si>
    <t>Annualize Rent Exp</t>
  </si>
  <si>
    <t>Power Costs</t>
  </si>
  <si>
    <t>C</t>
  </si>
  <si>
    <t>Montana Tax</t>
  </si>
  <si>
    <t>Wild Horse Solar</t>
  </si>
  <si>
    <t>ASC 815</t>
  </si>
  <si>
    <t>Storm Damage</t>
  </si>
  <si>
    <t>Colstrip Depreciation</t>
  </si>
  <si>
    <t>Staff-12.01</t>
  </si>
  <si>
    <t>Remove Smart Burn</t>
  </si>
  <si>
    <t>Staff-12.02</t>
  </si>
  <si>
    <t>Remove Colstrip outage related RB</t>
  </si>
  <si>
    <t>20.30 ER</t>
  </si>
  <si>
    <t>Remove Green Direct rate base</t>
  </si>
  <si>
    <t>21.11 EP</t>
  </si>
  <si>
    <t>Remove Shuffleton depr &amp; rate base</t>
  </si>
  <si>
    <t>Property &amp; Liability Ins</t>
  </si>
  <si>
    <t>Wage Increase</t>
  </si>
  <si>
    <t>Deferred G/L On Property Sales</t>
  </si>
  <si>
    <t>Environ Remediation</t>
  </si>
  <si>
    <t>AMI</t>
  </si>
  <si>
    <t>GTZ Plant &amp; Dfrl</t>
  </si>
  <si>
    <t>Credit Card Amort</t>
  </si>
  <si>
    <t>Remove Unprotected DFIT</t>
  </si>
  <si>
    <t>Public Improvement</t>
  </si>
  <si>
    <t>Contract Escalations</t>
  </si>
  <si>
    <t>HR Tops</t>
  </si>
  <si>
    <t>Power Cost</t>
  </si>
  <si>
    <t>Regulatory Assets &amp; Liab</t>
  </si>
  <si>
    <t>Remove EIM</t>
  </si>
  <si>
    <t>High Molecular Weight Cable</t>
  </si>
  <si>
    <t>Energy Mgmt System (EMS)</t>
  </si>
  <si>
    <t>Total Adjustments</t>
  </si>
  <si>
    <t>Revenue Change Before Attrition and Riders</t>
  </si>
  <si>
    <t>Total Changes to Other Price Schedules (JAP-14)</t>
  </si>
  <si>
    <t>Attrition Adjustment</t>
  </si>
  <si>
    <t>Net Revenue Change After Attrition</t>
  </si>
  <si>
    <t>Reduction to Supported Amount</t>
  </si>
  <si>
    <t>Net Revenue Change Requested Exh. JAP-14</t>
  </si>
  <si>
    <t>*PSE accepted Staff's position for temperature normalization but has not yet updated the revenue requirement impacts in its rebuttal filing.  These impacts will be incorporated in the compliance filing.</t>
  </si>
  <si>
    <t>**Adjustments are not contested but differences exist because amounts used in calculating the adjustment are based on other contested adjustments.</t>
  </si>
  <si>
    <t>COMPARISON OF PSE REBUTTAL AND PUBLIC COUNSEL RESPONSE (ELECTRIC)</t>
  </si>
  <si>
    <t>PC ROR</t>
  </si>
  <si>
    <t>PC Response Filing</t>
  </si>
  <si>
    <t>PC &gt; PSE / (PC &lt; PSE)</t>
  </si>
  <si>
    <t>COMPARISON OF PSE REBUTTAL AND AWEC RESPONSE (ELECTRIC)</t>
  </si>
  <si>
    <t>AWEC ROR</t>
  </si>
  <si>
    <t>AWEC Response Filing</t>
  </si>
  <si>
    <t>AWEC &gt; PSE / (AWEC &lt; PSE)</t>
  </si>
  <si>
    <t>UC***</t>
  </si>
  <si>
    <t>AWEC-1</t>
  </si>
  <si>
    <t>Bothell Data Center</t>
  </si>
  <si>
    <t>***Adjustment is not contested.  Difference is due to an update made by PSE after response testimonies filed.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</si>
</sst>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\ &quot;ER&quot;"/>
    <numFmt numFmtId="165" formatCode="_(* #,##0_);_(* \(#,##0\);_(* &quot;-&quot;??_);_(@_)"/>
    <numFmt numFmtId="166" formatCode="0.00\ &quot;EP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4" fillId="0" borderId="3" xfId="0" applyNumberFormat="1" applyFont="1" applyFill="1" applyBorder="1" applyAlignment="1">
      <alignment horizontal="right"/>
    </xf>
    <xf numFmtId="0" fontId="4" fillId="0" borderId="4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/>
    <xf numFmtId="0" fontId="3" fillId="0" borderId="7" xfId="0" applyNumberFormat="1" applyFont="1" applyFill="1" applyBorder="1" applyAlignment="1"/>
    <xf numFmtId="41" fontId="3" fillId="0" borderId="7" xfId="1" applyNumberFormat="1" applyFont="1" applyFill="1" applyBorder="1" applyAlignment="1"/>
    <xf numFmtId="41" fontId="3" fillId="0" borderId="7" xfId="1" applyNumberFormat="1" applyFont="1" applyFill="1" applyBorder="1" applyAlignment="1">
      <alignment horizontal="right"/>
    </xf>
    <xf numFmtId="10" fontId="3" fillId="0" borderId="7" xfId="1" applyNumberFormat="1" applyFont="1" applyFill="1" applyBorder="1" applyAlignment="1">
      <alignment horizontal="left"/>
    </xf>
    <xf numFmtId="10" fontId="3" fillId="0" borderId="7" xfId="2" applyNumberFormat="1" applyFont="1" applyFill="1" applyBorder="1" applyAlignment="1"/>
    <xf numFmtId="10" fontId="3" fillId="0" borderId="8" xfId="2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/>
    <xf numFmtId="0" fontId="3" fillId="0" borderId="9" xfId="0" applyNumberFormat="1" applyFont="1" applyFill="1" applyBorder="1" applyAlignment="1"/>
    <xf numFmtId="0" fontId="3" fillId="0" borderId="10" xfId="0" applyNumberFormat="1" applyFont="1" applyFill="1" applyBorder="1" applyAlignment="1">
      <alignment horizontal="centerContinuous"/>
    </xf>
    <xf numFmtId="0" fontId="3" fillId="0" borderId="11" xfId="0" applyNumberFormat="1" applyFont="1" applyFill="1" applyBorder="1" applyAlignment="1">
      <alignment horizontal="centerContinuous"/>
    </xf>
    <xf numFmtId="0" fontId="3" fillId="0" borderId="12" xfId="0" applyNumberFormat="1" applyFont="1" applyFill="1" applyBorder="1" applyAlignment="1">
      <alignment horizontal="centerContinuous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/>
    <xf numFmtId="0" fontId="5" fillId="0" borderId="5" xfId="0" applyNumberFormat="1" applyFont="1" applyFill="1" applyBorder="1" applyAlignment="1"/>
    <xf numFmtId="0" fontId="6" fillId="0" borderId="13" xfId="0" applyNumberFormat="1" applyFont="1" applyFill="1" applyBorder="1" applyAlignment="1">
      <alignment horizontal="center"/>
    </xf>
    <xf numFmtId="42" fontId="7" fillId="0" borderId="12" xfId="1" applyNumberFormat="1" applyFont="1" applyFill="1" applyBorder="1" applyAlignment="1"/>
    <xf numFmtId="42" fontId="7" fillId="0" borderId="10" xfId="1" applyNumberFormat="1" applyFont="1" applyFill="1" applyBorder="1" applyAlignment="1"/>
    <xf numFmtId="42" fontId="7" fillId="0" borderId="11" xfId="0" applyNumberFormat="1" applyFont="1" applyFill="1" applyBorder="1" applyAlignment="1"/>
    <xf numFmtId="164" fontId="8" fillId="0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41" fontId="6" fillId="0" borderId="0" xfId="0" applyNumberFormat="1" applyFont="1" applyFill="1" applyBorder="1" applyAlignment="1"/>
    <xf numFmtId="165" fontId="6" fillId="0" borderId="5" xfId="1" applyNumberFormat="1" applyFont="1" applyFill="1" applyBorder="1" applyAlignment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0" xfId="1" applyNumberFormat="1" applyFont="1"/>
    <xf numFmtId="0" fontId="0" fillId="0" borderId="4" xfId="0" applyBorder="1" applyAlignment="1">
      <alignment horizontal="center"/>
    </xf>
    <xf numFmtId="166" fontId="8" fillId="0" borderId="4" xfId="0" applyNumberFormat="1" applyFont="1" applyFill="1" applyBorder="1" applyAlignment="1" applyProtection="1">
      <alignment horizontal="center"/>
      <protection locked="0"/>
    </xf>
    <xf numFmtId="41" fontId="0" fillId="0" borderId="0" xfId="0" applyNumberFormat="1" applyFont="1"/>
    <xf numFmtId="0" fontId="0" fillId="0" borderId="13" xfId="0" applyBorder="1"/>
    <xf numFmtId="0" fontId="0" fillId="0" borderId="0" xfId="0" applyFont="1"/>
    <xf numFmtId="0" fontId="0" fillId="0" borderId="5" xfId="0" applyFont="1" applyBorder="1"/>
    <xf numFmtId="0" fontId="2" fillId="0" borderId="13" xfId="0" applyFont="1" applyBorder="1"/>
    <xf numFmtId="41" fontId="7" fillId="0" borderId="10" xfId="0" applyNumberFormat="1" applyFont="1" applyFill="1" applyBorder="1" applyAlignment="1"/>
    <xf numFmtId="41" fontId="7" fillId="0" borderId="11" xfId="0" applyNumberFormat="1" applyFont="1" applyFill="1" applyBorder="1" applyAlignment="1"/>
    <xf numFmtId="42" fontId="7" fillId="0" borderId="15" xfId="1" applyNumberFormat="1" applyFont="1" applyFill="1" applyBorder="1" applyAlignment="1"/>
    <xf numFmtId="42" fontId="7" fillId="0" borderId="16" xfId="1" applyNumberFormat="1" applyFont="1" applyFill="1" applyBorder="1" applyAlignment="1"/>
    <xf numFmtId="42" fontId="7" fillId="0" borderId="17" xfId="1" applyNumberFormat="1" applyFont="1" applyFill="1" applyBorder="1" applyAlignment="1"/>
    <xf numFmtId="0" fontId="0" fillId="0" borderId="4" xfId="0" applyBorder="1"/>
    <xf numFmtId="0" fontId="2" fillId="0" borderId="0" xfId="0" applyFont="1" applyBorder="1"/>
    <xf numFmtId="0" fontId="0" fillId="0" borderId="9" xfId="0" applyBorder="1"/>
    <xf numFmtId="42" fontId="7" fillId="0" borderId="0" xfId="1" applyNumberFormat="1" applyFont="1" applyFill="1" applyBorder="1" applyAlignment="1"/>
    <xf numFmtId="165" fontId="6" fillId="0" borderId="18" xfId="1" applyNumberFormat="1" applyFont="1" applyFill="1" applyBorder="1" applyAlignment="1"/>
    <xf numFmtId="165" fontId="6" fillId="0" borderId="19" xfId="1" applyNumberFormat="1" applyFont="1" applyFill="1" applyBorder="1" applyAlignment="1"/>
    <xf numFmtId="165" fontId="6" fillId="0" borderId="0" xfId="1" applyNumberFormat="1" applyFont="1" applyFill="1" applyBorder="1" applyAlignment="1"/>
    <xf numFmtId="42" fontId="7" fillId="0" borderId="11" xfId="1" applyNumberFormat="1" applyFont="1" applyFill="1" applyBorder="1" applyAlignment="1"/>
    <xf numFmtId="0" fontId="0" fillId="0" borderId="4" xfId="0" applyFont="1" applyFill="1" applyBorder="1"/>
    <xf numFmtId="0" fontId="2" fillId="0" borderId="4" xfId="0" applyFont="1" applyFill="1" applyBorder="1"/>
    <xf numFmtId="42" fontId="6" fillId="0" borderId="0" xfId="1" applyNumberFormat="1" applyFont="1" applyFill="1" applyBorder="1" applyAlignment="1"/>
    <xf numFmtId="42" fontId="7" fillId="0" borderId="5" xfId="1" applyNumberFormat="1" applyFont="1" applyFill="1" applyBorder="1" applyAlignment="1"/>
    <xf numFmtId="0" fontId="6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7" fillId="0" borderId="5" xfId="0" applyNumberFormat="1" applyFont="1" applyFill="1" applyBorder="1" applyAlignment="1"/>
    <xf numFmtId="0" fontId="0" fillId="0" borderId="0" xfId="0" applyBorder="1"/>
    <xf numFmtId="0" fontId="0" fillId="0" borderId="6" xfId="0" applyBorder="1"/>
    <xf numFmtId="0" fontId="2" fillId="0" borderId="7" xfId="0" applyFont="1" applyBorder="1"/>
    <xf numFmtId="0" fontId="0" fillId="0" borderId="7" xfId="0" applyBorder="1"/>
    <xf numFmtId="0" fontId="6" fillId="0" borderId="7" xfId="0" applyNumberFormat="1" applyFont="1" applyFill="1" applyBorder="1" applyAlignment="1"/>
    <xf numFmtId="42" fontId="7" fillId="0" borderId="7" xfId="0" applyNumberFormat="1" applyFont="1" applyFill="1" applyBorder="1" applyAlignment="1"/>
    <xf numFmtId="42" fontId="7" fillId="0" borderId="8" xfId="0" applyNumberFormat="1" applyFont="1" applyFill="1" applyBorder="1" applyAlignment="1"/>
    <xf numFmtId="41" fontId="3" fillId="0" borderId="0" xfId="1" applyNumberFormat="1" applyFont="1" applyFill="1" applyBorder="1" applyAlignment="1"/>
    <xf numFmtId="41" fontId="3" fillId="0" borderId="0" xfId="1" applyNumberFormat="1" applyFont="1" applyFill="1" applyBorder="1" applyAlignment="1">
      <alignment horizontal="right"/>
    </xf>
    <xf numFmtId="10" fontId="3" fillId="0" borderId="0" xfId="2" applyNumberFormat="1" applyFont="1" applyFill="1" applyBorder="1" applyAlignment="1">
      <alignment horizontal="left"/>
    </xf>
    <xf numFmtId="10" fontId="3" fillId="0" borderId="0" xfId="2" applyNumberFormat="1" applyFont="1" applyFill="1" applyBorder="1" applyAlignment="1"/>
    <xf numFmtId="10" fontId="3" fillId="0" borderId="5" xfId="2" applyNumberFormat="1" applyFont="1" applyFill="1" applyBorder="1" applyAlignment="1"/>
    <xf numFmtId="0" fontId="6" fillId="0" borderId="9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0" fillId="0" borderId="0" xfId="0" applyFont="1" applyBorder="1"/>
    <xf numFmtId="41" fontId="0" fillId="0" borderId="0" xfId="0" applyNumberFormat="1" applyFont="1" applyBorder="1"/>
    <xf numFmtId="0" fontId="0" fillId="0" borderId="13" xfId="0" applyFont="1" applyBorder="1" applyAlignment="1">
      <alignment horizontal="center"/>
    </xf>
    <xf numFmtId="42" fontId="0" fillId="0" borderId="0" xfId="0" applyNumberFormat="1" applyFont="1" applyBorder="1"/>
    <xf numFmtId="42" fontId="0" fillId="0" borderId="5" xfId="0" applyNumberFormat="1" applyFont="1" applyBorder="1"/>
    <xf numFmtId="42" fontId="7" fillId="0" borderId="20" xfId="1" applyNumberFormat="1" applyFont="1" applyFill="1" applyBorder="1" applyAlignment="1"/>
    <xf numFmtId="0" fontId="2" fillId="0" borderId="5" xfId="0" applyFont="1" applyBorder="1"/>
    <xf numFmtId="42" fontId="6" fillId="0" borderId="5" xfId="1" applyNumberFormat="1" applyFont="1" applyFill="1" applyBorder="1" applyAlignment="1"/>
    <xf numFmtId="0" fontId="2" fillId="0" borderId="8" xfId="0" applyFont="1" applyBorder="1"/>
    <xf numFmtId="0" fontId="7" fillId="0" borderId="7" xfId="0" applyNumberFormat="1" applyFont="1" applyFill="1" applyBorder="1" applyAlignment="1"/>
    <xf numFmtId="165" fontId="0" fillId="0" borderId="5" xfId="1" applyNumberFormat="1" applyFont="1" applyFill="1" applyBorder="1"/>
    <xf numFmtId="42" fontId="0" fillId="0" borderId="0" xfId="0" applyNumberFormat="1" applyBorder="1"/>
    <xf numFmtId="42" fontId="0" fillId="0" borderId="5" xfId="0" applyNumberFormat="1" applyBorder="1"/>
    <xf numFmtId="0" fontId="0" fillId="0" borderId="5" xfId="0" applyFill="1" applyBorder="1"/>
    <xf numFmtId="0" fontId="0" fillId="0" borderId="13" xfId="0" applyBorder="1" applyAlignment="1">
      <alignment horizontal="center"/>
    </xf>
    <xf numFmtId="0" fontId="0" fillId="0" borderId="8" xfId="0" applyBorder="1"/>
  </cellXfs>
  <cellStyles count="3">
    <cellStyle name="Comma" xfId="1" builtinId="3"/>
    <cellStyle name="Normal" xfId="0" builtinId="0"/>
    <cellStyle name="Percent" xfId="2" builtinId="5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190529-30-PSE-WP-SEF-24-25-Comp-Net-Rev-Chg-19GRC-01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NEW-PSE-WP-SEF-3.02E-3.02G-Conversion-Factor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190529-30-PSE-WP-SEF-18.00E-ELECTRIC-MODEL-REBUTTAL-19GRC-01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NEW-PSE-WP-SEF-4.00E-ELECTRIC-MODEL-19GRC-06-2019%20-%20Cop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nterveners%20Response\%23Staff\Jing%20Liu\WP%20review%20MI\MI%20SEF-14.00E-ELECTRIC-MODEL-SUPPLEMENTAL-19GRC-09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-24 Page 1-2"/>
      <sheetName val="SEF-24 Page 3-4"/>
      <sheetName val="SEF-24 Page 5-6"/>
      <sheetName val="SEF-25 Page 1-2"/>
      <sheetName val="SEF-25 Page 3-4"/>
      <sheetName val="SEF-25 Page 5-6"/>
      <sheetName val="Work Papers Referenced ==&gt;"/>
      <sheetName val="MEG-3"/>
      <sheetName val="BGM-3"/>
      <sheetName val="JL-2r"/>
      <sheetName val="MEG-4"/>
      <sheetName val="BGM-4"/>
      <sheetName val="JL-3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O12">
            <v>391140691</v>
          </cell>
          <cell r="Q12">
            <v>5208778506</v>
          </cell>
        </row>
        <row r="13">
          <cell r="O13">
            <v>8327800</v>
          </cell>
          <cell r="Q13">
            <v>0</v>
          </cell>
        </row>
        <row r="14">
          <cell r="O14">
            <v>3965157</v>
          </cell>
          <cell r="Q14">
            <v>0</v>
          </cell>
        </row>
        <row r="15">
          <cell r="O15">
            <v>-1471359.1260273978</v>
          </cell>
          <cell r="Q15">
            <v>-22532936.180555556</v>
          </cell>
        </row>
        <row r="16">
          <cell r="O16">
            <v>33105346</v>
          </cell>
          <cell r="Q16">
            <v>0</v>
          </cell>
        </row>
        <row r="17">
          <cell r="O17">
            <v>-1955986</v>
          </cell>
          <cell r="Q17">
            <v>0</v>
          </cell>
        </row>
        <row r="18">
          <cell r="O18">
            <v>66597</v>
          </cell>
          <cell r="Q18">
            <v>0</v>
          </cell>
        </row>
        <row r="19">
          <cell r="O19">
            <v>303154</v>
          </cell>
          <cell r="Q19">
            <v>0</v>
          </cell>
        </row>
        <row r="20">
          <cell r="O20">
            <v>3965338.59</v>
          </cell>
          <cell r="Q20">
            <v>0</v>
          </cell>
        </row>
        <row r="21">
          <cell r="O21">
            <v>71835</v>
          </cell>
          <cell r="Q21">
            <v>0</v>
          </cell>
        </row>
        <row r="22">
          <cell r="O22">
            <v>5301</v>
          </cell>
          <cell r="Q22">
            <v>0</v>
          </cell>
        </row>
        <row r="23">
          <cell r="O23">
            <v>-803909</v>
          </cell>
          <cell r="Q23">
            <v>0</v>
          </cell>
        </row>
        <row r="24">
          <cell r="O24">
            <v>-496558</v>
          </cell>
          <cell r="Q24">
            <v>0</v>
          </cell>
        </row>
        <row r="25">
          <cell r="O25">
            <v>-1726149</v>
          </cell>
          <cell r="Q25">
            <v>0</v>
          </cell>
        </row>
        <row r="26">
          <cell r="O26">
            <v>319951</v>
          </cell>
          <cell r="Q26">
            <v>0</v>
          </cell>
        </row>
        <row r="27">
          <cell r="O27">
            <v>-61810</v>
          </cell>
          <cell r="Q27">
            <v>0</v>
          </cell>
        </row>
        <row r="28">
          <cell r="O28">
            <v>-13157</v>
          </cell>
          <cell r="Q28">
            <v>0</v>
          </cell>
        </row>
        <row r="29">
          <cell r="O29">
            <v>-23850</v>
          </cell>
          <cell r="Q29">
            <v>0</v>
          </cell>
        </row>
        <row r="30">
          <cell r="O30">
            <v>0</v>
          </cell>
          <cell r="Q30">
            <v>121358637.19194174</v>
          </cell>
        </row>
        <row r="31">
          <cell r="O31">
            <v>-14714546.557918925</v>
          </cell>
          <cell r="Q31">
            <v>-14714546.557918925</v>
          </cell>
        </row>
        <row r="32">
          <cell r="O32">
            <v>340893</v>
          </cell>
          <cell r="Q32">
            <v>0</v>
          </cell>
        </row>
        <row r="33">
          <cell r="O33">
            <v>-7589560</v>
          </cell>
          <cell r="Q33">
            <v>0</v>
          </cell>
        </row>
        <row r="34">
          <cell r="O34">
            <v>-68620</v>
          </cell>
          <cell r="Q34">
            <v>0</v>
          </cell>
        </row>
        <row r="35">
          <cell r="O35">
            <v>167531</v>
          </cell>
          <cell r="Q35">
            <v>-1615371</v>
          </cell>
        </row>
        <row r="36">
          <cell r="O36">
            <v>-32912586</v>
          </cell>
          <cell r="Q36">
            <v>0</v>
          </cell>
        </row>
        <row r="37">
          <cell r="O37">
            <v>-11001</v>
          </cell>
          <cell r="Q37">
            <v>0</v>
          </cell>
        </row>
        <row r="38">
          <cell r="O38">
            <v>1668426</v>
          </cell>
          <cell r="Q38">
            <v>-11018407</v>
          </cell>
        </row>
        <row r="41">
          <cell r="O41">
            <v>-25687973</v>
          </cell>
          <cell r="Q41">
            <v>0</v>
          </cell>
        </row>
        <row r="42">
          <cell r="O42">
            <v>6844288</v>
          </cell>
          <cell r="Q42">
            <v>0</v>
          </cell>
        </row>
        <row r="43">
          <cell r="O43">
            <v>-2072456.3700735606</v>
          </cell>
          <cell r="Q43">
            <v>0</v>
          </cell>
        </row>
        <row r="44">
          <cell r="O44">
            <v>0</v>
          </cell>
          <cell r="Q44">
            <v>0</v>
          </cell>
        </row>
        <row r="45">
          <cell r="O45">
            <v>0</v>
          </cell>
          <cell r="Q45">
            <v>0</v>
          </cell>
        </row>
        <row r="46">
          <cell r="O46">
            <v>-442588</v>
          </cell>
          <cell r="Q46">
            <v>0</v>
          </cell>
        </row>
        <row r="47">
          <cell r="O47">
            <v>-2151712.9392023385</v>
          </cell>
          <cell r="Q47">
            <v>0</v>
          </cell>
        </row>
        <row r="48">
          <cell r="O48">
            <v>0</v>
          </cell>
          <cell r="Q48">
            <v>0</v>
          </cell>
        </row>
        <row r="49">
          <cell r="O49">
            <v>0</v>
          </cell>
          <cell r="Q49">
            <v>0</v>
          </cell>
        </row>
        <row r="50">
          <cell r="O50">
            <v>0</v>
          </cell>
          <cell r="Q50">
            <v>0</v>
          </cell>
        </row>
        <row r="51">
          <cell r="O51">
            <v>0</v>
          </cell>
          <cell r="Q51">
            <v>0</v>
          </cell>
        </row>
        <row r="52">
          <cell r="O52">
            <v>6845083.7699999996</v>
          </cell>
          <cell r="Q52">
            <v>-56165620.264868475</v>
          </cell>
        </row>
        <row r="53">
          <cell r="O53">
            <v>0</v>
          </cell>
          <cell r="Q53">
            <v>0</v>
          </cell>
        </row>
        <row r="54">
          <cell r="O54">
            <v>0</v>
          </cell>
          <cell r="Q54">
            <v>0</v>
          </cell>
        </row>
        <row r="55">
          <cell r="O55">
            <v>0</v>
          </cell>
          <cell r="Q55">
            <v>0</v>
          </cell>
        </row>
        <row r="56">
          <cell r="O56">
            <v>18012744</v>
          </cell>
          <cell r="Q56">
            <v>9006372</v>
          </cell>
        </row>
        <row r="57">
          <cell r="O57">
            <v>0</v>
          </cell>
          <cell r="Q57">
            <v>0</v>
          </cell>
        </row>
        <row r="58">
          <cell r="O58">
            <v>0</v>
          </cell>
          <cell r="Q58">
            <v>0</v>
          </cell>
        </row>
        <row r="59">
          <cell r="O59">
            <v>0</v>
          </cell>
          <cell r="Q59">
            <v>0</v>
          </cell>
        </row>
        <row r="60">
          <cell r="O60">
            <v>17690535.809880324</v>
          </cell>
          <cell r="Q60">
            <v>0</v>
          </cell>
        </row>
        <row r="61">
          <cell r="O61">
            <v>518011</v>
          </cell>
          <cell r="Q61">
            <v>0</v>
          </cell>
        </row>
        <row r="62">
          <cell r="O62">
            <v>-10681805</v>
          </cell>
          <cell r="Q62">
            <v>0</v>
          </cell>
        </row>
        <row r="63">
          <cell r="O63">
            <v>0</v>
          </cell>
          <cell r="Q63">
            <v>0</v>
          </cell>
        </row>
        <row r="64">
          <cell r="O64">
            <v>4478734</v>
          </cell>
          <cell r="Q64">
            <v>-3321470</v>
          </cell>
        </row>
        <row r="65">
          <cell r="O65">
            <v>0</v>
          </cell>
          <cell r="Q65">
            <v>0</v>
          </cell>
        </row>
        <row r="66">
          <cell r="O66">
            <v>0</v>
          </cell>
          <cell r="Q66">
            <v>0</v>
          </cell>
        </row>
        <row r="107">
          <cell r="G107">
            <v>-3117000</v>
          </cell>
        </row>
        <row r="111">
          <cell r="G111">
            <v>0</v>
          </cell>
        </row>
        <row r="115">
          <cell r="G115">
            <v>0</v>
          </cell>
        </row>
      </sheetData>
      <sheetData sheetId="8">
        <row r="7">
          <cell r="P7">
            <v>391140.69110000064</v>
          </cell>
          <cell r="R7">
            <v>5208778.5063049914</v>
          </cell>
        </row>
        <row r="10">
          <cell r="P10">
            <v>8327.8001577338418</v>
          </cell>
          <cell r="R10">
            <v>0</v>
          </cell>
        </row>
        <row r="11">
          <cell r="P11">
            <v>3965.156966386</v>
          </cell>
          <cell r="R11">
            <v>0</v>
          </cell>
        </row>
        <row r="12">
          <cell r="P12">
            <v>-8177.0032254878279</v>
          </cell>
          <cell r="R12">
            <v>32585.069952498023</v>
          </cell>
          <cell r="AK12">
            <v>7.6200000000000004E-2</v>
          </cell>
        </row>
        <row r="13">
          <cell r="P13">
            <v>32336.675019597023</v>
          </cell>
          <cell r="R13">
            <v>0</v>
          </cell>
        </row>
        <row r="14">
          <cell r="P14">
            <v>-1955.9862286396026</v>
          </cell>
          <cell r="R14">
            <v>0</v>
          </cell>
        </row>
        <row r="15">
          <cell r="P15">
            <v>66.597374865170949</v>
          </cell>
          <cell r="R15">
            <v>0</v>
          </cell>
        </row>
        <row r="16">
          <cell r="P16">
            <v>303.15375903630911</v>
          </cell>
          <cell r="R16">
            <v>0</v>
          </cell>
        </row>
        <row r="17">
          <cell r="P17">
            <v>184.1451640152801</v>
          </cell>
          <cell r="R17">
            <v>0</v>
          </cell>
        </row>
        <row r="18">
          <cell r="P18">
            <v>71.834764841626395</v>
          </cell>
          <cell r="R18">
            <v>0</v>
          </cell>
        </row>
        <row r="19">
          <cell r="P19">
            <v>5.3013344264041589</v>
          </cell>
          <cell r="R19">
            <v>0</v>
          </cell>
        </row>
        <row r="20">
          <cell r="P20">
            <v>-803.90933835699934</v>
          </cell>
          <cell r="R20">
            <v>0</v>
          </cell>
        </row>
        <row r="21">
          <cell r="P21">
            <v>-496.55758700637006</v>
          </cell>
          <cell r="R21">
            <v>0</v>
          </cell>
        </row>
        <row r="22">
          <cell r="P22">
            <v>-1726.149211916219</v>
          </cell>
          <cell r="R22">
            <v>0</v>
          </cell>
        </row>
        <row r="23">
          <cell r="P23">
            <v>319.95138960871822</v>
          </cell>
          <cell r="R23">
            <v>0</v>
          </cell>
        </row>
        <row r="24">
          <cell r="P24">
            <v>-61.810425156236214</v>
          </cell>
          <cell r="R24">
            <v>0</v>
          </cell>
        </row>
        <row r="25">
          <cell r="P25">
            <v>-13.156595940416745</v>
          </cell>
          <cell r="R25">
            <v>0</v>
          </cell>
        </row>
        <row r="26">
          <cell r="P26">
            <v>-23.850252119969372</v>
          </cell>
          <cell r="R26">
            <v>0</v>
          </cell>
        </row>
        <row r="27">
          <cell r="P27">
            <v>0</v>
          </cell>
          <cell r="R27">
            <v>182606.83772800947</v>
          </cell>
        </row>
        <row r="28">
          <cell r="P28">
            <v>-16904.953479322143</v>
          </cell>
          <cell r="R28">
            <v>-16904.953479322143</v>
          </cell>
        </row>
        <row r="29">
          <cell r="P29">
            <v>340.89294246068329</v>
          </cell>
          <cell r="R29">
            <v>0</v>
          </cell>
        </row>
        <row r="30">
          <cell r="P30">
            <v>-7589.5601894254951</v>
          </cell>
          <cell r="R30">
            <v>0</v>
          </cell>
        </row>
        <row r="31">
          <cell r="P31">
            <v>-68.620043849999959</v>
          </cell>
          <cell r="R31">
            <v>0</v>
          </cell>
        </row>
        <row r="32">
          <cell r="P32">
            <v>167.53056000000001</v>
          </cell>
          <cell r="R32">
            <v>-1615.3714300000001</v>
          </cell>
        </row>
        <row r="33">
          <cell r="P33">
            <v>-32912.585679399999</v>
          </cell>
          <cell r="R33">
            <v>0</v>
          </cell>
        </row>
        <row r="34">
          <cell r="P34">
            <v>-11.000847433333901</v>
          </cell>
          <cell r="R34">
            <v>0</v>
          </cell>
        </row>
        <row r="35">
          <cell r="P35">
            <v>13895.612194312554</v>
          </cell>
          <cell r="R35">
            <v>-167893.39655965098</v>
          </cell>
        </row>
        <row r="40">
          <cell r="P40">
            <v>-25687.973340135377</v>
          </cell>
          <cell r="R40">
            <v>0</v>
          </cell>
        </row>
        <row r="41">
          <cell r="P41">
            <v>6844.2875880840775</v>
          </cell>
          <cell r="R41">
            <v>0</v>
          </cell>
        </row>
        <row r="42">
          <cell r="P42">
            <v>-685.29335385717889</v>
          </cell>
          <cell r="R42">
            <v>0</v>
          </cell>
        </row>
        <row r="43">
          <cell r="P43">
            <v>-71.834764841627035</v>
          </cell>
          <cell r="R43">
            <v>0</v>
          </cell>
        </row>
        <row r="44">
          <cell r="P44">
            <v>-5.3013344264041589</v>
          </cell>
          <cell r="R44">
            <v>0</v>
          </cell>
        </row>
        <row r="45">
          <cell r="P45">
            <v>-442.58800130389307</v>
          </cell>
          <cell r="R45">
            <v>0</v>
          </cell>
        </row>
        <row r="46">
          <cell r="P46">
            <v>-3003.5571583568117</v>
          </cell>
          <cell r="R46">
            <v>0</v>
          </cell>
        </row>
        <row r="47">
          <cell r="P47">
            <v>-208.17732402600535</v>
          </cell>
          <cell r="R47">
            <v>0</v>
          </cell>
        </row>
        <row r="48">
          <cell r="P48">
            <v>-691.24688851637836</v>
          </cell>
          <cell r="R48">
            <v>0</v>
          </cell>
        </row>
        <row r="49">
          <cell r="P49">
            <v>2791.8315547333327</v>
          </cell>
          <cell r="R49">
            <v>0</v>
          </cell>
        </row>
        <row r="50">
          <cell r="P50">
            <v>-120.11765165375613</v>
          </cell>
          <cell r="R50">
            <v>0</v>
          </cell>
        </row>
        <row r="51">
          <cell r="P51">
            <v>-4864.3764922224491</v>
          </cell>
          <cell r="R51">
            <v>28244.978592898085</v>
          </cell>
        </row>
        <row r="52">
          <cell r="P52">
            <v>394.54896938773646</v>
          </cell>
          <cell r="R52">
            <v>0</v>
          </cell>
        </row>
        <row r="53">
          <cell r="P53">
            <v>-9704.0328958320315</v>
          </cell>
          <cell r="R53">
            <v>25877.605564484787</v>
          </cell>
        </row>
        <row r="54">
          <cell r="P54">
            <v>477.33077329275</v>
          </cell>
          <cell r="R54">
            <v>0</v>
          </cell>
        </row>
        <row r="55">
          <cell r="P55">
            <v>9006.3722399999988</v>
          </cell>
          <cell r="R55">
            <v>4503.1861200000085</v>
          </cell>
        </row>
        <row r="56">
          <cell r="P56">
            <v>-296.26105729127158</v>
          </cell>
          <cell r="R56">
            <v>12855.303339327644</v>
          </cell>
        </row>
        <row r="57">
          <cell r="P57">
            <v>-1330.7259543599268</v>
          </cell>
          <cell r="R57">
            <v>0</v>
          </cell>
        </row>
        <row r="58">
          <cell r="P58">
            <v>-538.58803</v>
          </cell>
          <cell r="R58">
            <v>5481.0495432116631</v>
          </cell>
        </row>
        <row r="59">
          <cell r="P59">
            <v>2739.5278114434182</v>
          </cell>
          <cell r="R59">
            <v>0</v>
          </cell>
        </row>
        <row r="60">
          <cell r="P60">
            <v>518.01067067606232</v>
          </cell>
          <cell r="R60">
            <v>0</v>
          </cell>
        </row>
        <row r="61">
          <cell r="P61">
            <v>-10681.804722000003</v>
          </cell>
          <cell r="R61">
            <v>0</v>
          </cell>
        </row>
        <row r="62">
          <cell r="P62">
            <v>9100.1154800387612</v>
          </cell>
          <cell r="R62">
            <v>-23391.891903797139</v>
          </cell>
        </row>
        <row r="63">
          <cell r="P63">
            <v>4478.7338338600002</v>
          </cell>
          <cell r="R63">
            <v>-3321.4699169705859</v>
          </cell>
        </row>
        <row r="64">
          <cell r="P64">
            <v>-292.76803540266951</v>
          </cell>
          <cell r="R64">
            <v>11899.75955273651</v>
          </cell>
        </row>
        <row r="65">
          <cell r="P65">
            <v>-2441.1445204499996</v>
          </cell>
          <cell r="R65">
            <v>4381.5428268333326</v>
          </cell>
        </row>
        <row r="66">
          <cell r="P66">
            <v>0</v>
          </cell>
          <cell r="R66">
            <v>-52488.67</v>
          </cell>
        </row>
        <row r="75">
          <cell r="T75">
            <v>-3117</v>
          </cell>
        </row>
      </sheetData>
      <sheetData sheetId="9">
        <row r="46">
          <cell r="C46">
            <v>391140691.10000062</v>
          </cell>
          <cell r="D46">
            <v>8327800.1577338427</v>
          </cell>
          <cell r="E46">
            <v>4922912.8320278507</v>
          </cell>
          <cell r="F46">
            <v>-14935653.446827501</v>
          </cell>
          <cell r="G46">
            <v>33118422.164963614</v>
          </cell>
          <cell r="H46">
            <v>-1955986.2286396027</v>
          </cell>
          <cell r="I46">
            <v>66597.374865170947</v>
          </cell>
          <cell r="J46">
            <v>303153.75903630909</v>
          </cell>
          <cell r="K46">
            <v>184145.16401528011</v>
          </cell>
          <cell r="L46">
            <v>71834.764841626398</v>
          </cell>
          <cell r="M46">
            <v>5301.3344264041589</v>
          </cell>
          <cell r="N46">
            <v>-803909.33835699933</v>
          </cell>
          <cell r="O46">
            <v>-496557.58700637007</v>
          </cell>
          <cell r="P46">
            <v>-1726149.211916219</v>
          </cell>
          <cell r="Q46">
            <v>319951.38960871822</v>
          </cell>
          <cell r="R46">
            <v>-61810.425156236211</v>
          </cell>
          <cell r="S46">
            <v>-13156.595940416744</v>
          </cell>
          <cell r="T46">
            <v>-23850.252119969373</v>
          </cell>
          <cell r="U46">
            <v>0</v>
          </cell>
          <cell r="V46">
            <v>-16904953.479322143</v>
          </cell>
          <cell r="W46">
            <v>340892.94246068329</v>
          </cell>
          <cell r="X46">
            <v>-8047883.1010393854</v>
          </cell>
          <cell r="Y46">
            <v>-68620.043849999958</v>
          </cell>
          <cell r="Z46">
            <v>167530.56</v>
          </cell>
          <cell r="AA46">
            <v>-32912585.679400001</v>
          </cell>
          <cell r="AB46">
            <v>-11000.8474333339</v>
          </cell>
          <cell r="AC46">
            <v>1668426.4785019332</v>
          </cell>
          <cell r="AF46">
            <v>431824.68063823192</v>
          </cell>
          <cell r="AK46">
            <v>-25679089.012964979</v>
          </cell>
          <cell r="AL46">
            <v>8570014.0415132064</v>
          </cell>
          <cell r="AM46">
            <v>-659022.41484294983</v>
          </cell>
          <cell r="AN46">
            <v>-71834.764841627039</v>
          </cell>
          <cell r="AO46">
            <v>-5301.3344264041589</v>
          </cell>
          <cell r="AP46">
            <v>-442588.00130389305</v>
          </cell>
          <cell r="AQ46">
            <v>-3003557.1583568119</v>
          </cell>
          <cell r="AR46">
            <v>-208177.32402600534</v>
          </cell>
          <cell r="AS46">
            <v>-691246.88851637836</v>
          </cell>
          <cell r="AT46">
            <v>2791831.5547333327</v>
          </cell>
          <cell r="AU46">
            <v>-120117.65165375613</v>
          </cell>
          <cell r="AV46">
            <v>-4864376.4922224488</v>
          </cell>
          <cell r="AW46">
            <v>394548.96938773646</v>
          </cell>
          <cell r="AX46">
            <v>-5181410.1925229533</v>
          </cell>
          <cell r="AY46">
            <v>477330.77329275</v>
          </cell>
          <cell r="AZ46">
            <v>9006372.2399999984</v>
          </cell>
          <cell r="BA46">
            <v>0</v>
          </cell>
          <cell r="BB46">
            <v>-1330725.9543599267</v>
          </cell>
          <cell r="BC46">
            <v>0</v>
          </cell>
          <cell r="BD46">
            <v>11720466.173961133</v>
          </cell>
          <cell r="BE46">
            <v>549761.45894175186</v>
          </cell>
          <cell r="BF46">
            <v>-10681804.722000003</v>
          </cell>
          <cell r="BG46">
            <v>9100115.4800387621</v>
          </cell>
          <cell r="BH46">
            <v>4478733.8338600006</v>
          </cell>
          <cell r="BI46">
            <v>0</v>
          </cell>
          <cell r="BJ46">
            <v>-2441144.5204499997</v>
          </cell>
          <cell r="BK46">
            <v>45030</v>
          </cell>
        </row>
        <row r="48">
          <cell r="C48">
            <v>5208778506.3049917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190746231.15314114</v>
          </cell>
          <cell r="V48">
            <v>-16904953.479322143</v>
          </cell>
          <cell r="W48">
            <v>0</v>
          </cell>
          <cell r="X48">
            <v>0</v>
          </cell>
          <cell r="Y48">
            <v>0</v>
          </cell>
          <cell r="Z48">
            <v>-1615371.4300000002</v>
          </cell>
          <cell r="AA48">
            <v>0</v>
          </cell>
          <cell r="AB48">
            <v>0</v>
          </cell>
          <cell r="AC48">
            <v>-11018406.688827798</v>
          </cell>
          <cell r="AF48">
            <v>-5272400.7298989873</v>
          </cell>
          <cell r="AG48">
            <v>-326274</v>
          </cell>
          <cell r="AH48">
            <v>-211405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28244978.592898086</v>
          </cell>
          <cell r="AW48">
            <v>0</v>
          </cell>
          <cell r="AX48">
            <v>11359234.266798822</v>
          </cell>
          <cell r="AY48">
            <v>0</v>
          </cell>
          <cell r="AZ48">
            <v>4503186.1200000085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-23391891.903797138</v>
          </cell>
          <cell r="BH48">
            <v>-3321469.9169705859</v>
          </cell>
          <cell r="BI48">
            <v>0</v>
          </cell>
          <cell r="BJ48">
            <v>4644660.6473233327</v>
          </cell>
          <cell r="BK48">
            <v>-550155</v>
          </cell>
        </row>
        <row r="61">
          <cell r="BK61">
            <v>7.3300000000000004E-2</v>
          </cell>
        </row>
        <row r="115">
          <cell r="C115">
            <v>-3124000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22">
          <cell r="E22">
            <v>0.75138099999999997</v>
          </cell>
        </row>
      </sheetData>
      <sheetData sheetId="1">
        <row r="21">
          <cell r="E21">
            <v>0.75409700000000002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admin n tracking==&gt;"/>
      <sheetName val="Named Ranges E"/>
      <sheetName val="Track diff for Impacts"/>
    </sheetNames>
    <sheetDataSet>
      <sheetData sheetId="0"/>
      <sheetData sheetId="1"/>
      <sheetData sheetId="2">
        <row r="26">
          <cell r="C26">
            <v>-3117000</v>
          </cell>
        </row>
        <row r="30">
          <cell r="C30">
            <v>23881303.296267986</v>
          </cell>
        </row>
        <row r="34">
          <cell r="C34">
            <v>0</v>
          </cell>
        </row>
      </sheetData>
      <sheetData sheetId="3"/>
      <sheetData sheetId="4">
        <row r="46">
          <cell r="C46">
            <v>391140691.10000062</v>
          </cell>
          <cell r="D46">
            <v>8327800.1577338427</v>
          </cell>
          <cell r="E46">
            <v>3965156.9663860002</v>
          </cell>
          <cell r="F46">
            <v>-14935653.446827501</v>
          </cell>
          <cell r="G46">
            <v>33152988.38277762</v>
          </cell>
          <cell r="H46">
            <v>-1955986.2286396027</v>
          </cell>
          <cell r="I46">
            <v>66597.374865170947</v>
          </cell>
          <cell r="J46">
            <v>303153.75903630909</v>
          </cell>
          <cell r="K46">
            <v>184145.16401528011</v>
          </cell>
          <cell r="L46">
            <v>71834.764841626398</v>
          </cell>
          <cell r="M46">
            <v>5301.3344264041589</v>
          </cell>
          <cell r="N46">
            <v>-803909.33835699933</v>
          </cell>
          <cell r="O46">
            <v>-496557.58700637007</v>
          </cell>
          <cell r="P46">
            <v>-1726149.211916219</v>
          </cell>
          <cell r="Q46">
            <v>319951.38960871822</v>
          </cell>
          <cell r="R46">
            <v>-61810.425156236211</v>
          </cell>
          <cell r="S46">
            <v>-13156.595940416744</v>
          </cell>
          <cell r="T46">
            <v>-23850.252119969373</v>
          </cell>
          <cell r="U46">
            <v>0</v>
          </cell>
          <cell r="V46">
            <v>-16904953.479322143</v>
          </cell>
          <cell r="W46">
            <v>340892.94246068329</v>
          </cell>
          <cell r="X46">
            <v>0</v>
          </cell>
          <cell r="Y46">
            <v>-7589560.1894254955</v>
          </cell>
          <cell r="Z46">
            <v>-68620.043849999958</v>
          </cell>
          <cell r="AA46">
            <v>167530.56</v>
          </cell>
          <cell r="AB46">
            <v>-32912585.679400001</v>
          </cell>
          <cell r="AC46">
            <v>-11000.8474333339</v>
          </cell>
          <cell r="AD46">
            <v>1668426.4785019332</v>
          </cell>
          <cell r="AI46">
            <v>-25687973.340135377</v>
          </cell>
          <cell r="AJ46">
            <v>6844287.5880840775</v>
          </cell>
          <cell r="AK46">
            <v>-390109.21111976978</v>
          </cell>
          <cell r="AL46">
            <v>-71834.764841627039</v>
          </cell>
          <cell r="AM46">
            <v>-5301.3344264041589</v>
          </cell>
          <cell r="AN46">
            <v>-442588.00130389305</v>
          </cell>
          <cell r="AO46">
            <v>-3003557.1583568119</v>
          </cell>
          <cell r="AP46">
            <v>-208177.32402600534</v>
          </cell>
          <cell r="AQ46">
            <v>-691246.88851637836</v>
          </cell>
          <cell r="AR46">
            <v>2791831.5547333327</v>
          </cell>
          <cell r="AS46">
            <v>-120117.65165375613</v>
          </cell>
          <cell r="AT46">
            <v>-4864376.4922224488</v>
          </cell>
          <cell r="AU46">
            <v>394548.96938773646</v>
          </cell>
          <cell r="AV46">
            <v>-9704032.895832032</v>
          </cell>
          <cell r="AW46">
            <v>477330.77329275</v>
          </cell>
          <cell r="AX46">
            <v>9006372.2399999984</v>
          </cell>
          <cell r="AY46">
            <v>-296261.05729127157</v>
          </cell>
          <cell r="AZ46">
            <v>-1330725.9543599267</v>
          </cell>
          <cell r="BA46">
            <v>-538588.03</v>
          </cell>
          <cell r="BB46">
            <v>-16882505.595469624</v>
          </cell>
          <cell r="BC46">
            <v>526903.32847884053</v>
          </cell>
          <cell r="BD46">
            <v>-10681804.722000003</v>
          </cell>
          <cell r="BE46">
            <v>9100115.4800387621</v>
          </cell>
          <cell r="BF46">
            <v>4478733.8338600006</v>
          </cell>
          <cell r="BG46">
            <v>-292768.03540266951</v>
          </cell>
          <cell r="BH46">
            <v>-2441144.5204499997</v>
          </cell>
          <cell r="BI46">
            <v>45030</v>
          </cell>
        </row>
        <row r="48">
          <cell r="C48">
            <v>5208778506.3049917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190746231.15314114</v>
          </cell>
          <cell r="V48">
            <v>-16904953.479322143</v>
          </cell>
          <cell r="W48">
            <v>0</v>
          </cell>
          <cell r="X48">
            <v>-211405.47488111624</v>
          </cell>
          <cell r="Y48">
            <v>0</v>
          </cell>
          <cell r="Z48">
            <v>0</v>
          </cell>
          <cell r="AA48">
            <v>-1615371.4300000002</v>
          </cell>
          <cell r="AB48">
            <v>0</v>
          </cell>
          <cell r="AC48">
            <v>0</v>
          </cell>
          <cell r="AD48">
            <v>-11018406.688827798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28244978.592898086</v>
          </cell>
          <cell r="AU48">
            <v>0</v>
          </cell>
          <cell r="AV48">
            <v>25877605.564484786</v>
          </cell>
          <cell r="AW48">
            <v>0</v>
          </cell>
          <cell r="AX48">
            <v>4503186.1200000085</v>
          </cell>
          <cell r="AY48">
            <v>12855303.339327645</v>
          </cell>
          <cell r="AZ48">
            <v>0</v>
          </cell>
          <cell r="BA48">
            <v>5481049.5432116631</v>
          </cell>
          <cell r="BB48">
            <v>0</v>
          </cell>
          <cell r="BC48">
            <v>0</v>
          </cell>
          <cell r="BD48">
            <v>0</v>
          </cell>
          <cell r="BE48">
            <v>-23391891.903797138</v>
          </cell>
          <cell r="BF48">
            <v>-3321469.9169705859</v>
          </cell>
          <cell r="BG48">
            <v>11899759.55273651</v>
          </cell>
          <cell r="BH48">
            <v>4644660.6473233327</v>
          </cell>
          <cell r="BI48">
            <v>-550000</v>
          </cell>
        </row>
        <row r="61">
          <cell r="C61">
            <v>7.4800000000000005E-2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workbookViewId="0">
      <pane xSplit="3" ySplit="6" topLeftCell="D7" activePane="bottomRight" state="frozen"/>
      <selection activeCell="H10" sqref="H10"/>
      <selection pane="topRight" activeCell="H10" sqref="H10"/>
      <selection pane="bottomLeft" activeCell="H10" sqref="H10"/>
      <selection pane="bottomRight" activeCell="H41" sqref="H41"/>
    </sheetView>
  </sheetViews>
  <sheetFormatPr defaultRowHeight="15" x14ac:dyDescent="0.25"/>
  <cols>
    <col min="1" max="1" width="10" customWidth="1"/>
    <col min="2" max="2" width="31" bestFit="1" customWidth="1"/>
    <col min="3" max="3" width="10.5703125" bestFit="1" customWidth="1"/>
    <col min="4" max="4" width="14" customWidth="1"/>
    <col min="5" max="5" width="16.28515625" bestFit="1" customWidth="1"/>
    <col min="6" max="6" width="14" customWidth="1"/>
    <col min="7" max="7" width="16.7109375" bestFit="1" customWidth="1"/>
    <col min="8" max="8" width="18" customWidth="1"/>
    <col min="9" max="9" width="19.28515625" bestFit="1" customWidth="1"/>
    <col min="10" max="10" width="14" customWidth="1"/>
    <col min="11" max="11" width="15.7109375" bestFit="1" customWidth="1"/>
    <col min="12" max="12" width="14" customWidth="1"/>
  </cols>
  <sheetData>
    <row r="1" spans="1:1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 x14ac:dyDescent="0.25">
      <c r="A2" s="4" t="s">
        <v>0</v>
      </c>
      <c r="B2" s="5"/>
      <c r="C2" s="5"/>
      <c r="D2" s="5"/>
      <c r="E2" s="5"/>
      <c r="F2" s="6" t="s">
        <v>1</v>
      </c>
      <c r="G2" s="7">
        <f>'[1]JL-2r'!BK61</f>
        <v>7.3300000000000004E-2</v>
      </c>
      <c r="H2" s="6" t="s">
        <v>2</v>
      </c>
      <c r="I2" s="8">
        <f>'[2]4.01 E'!$E$22</f>
        <v>0.75138099999999997</v>
      </c>
      <c r="J2" s="5"/>
      <c r="K2" s="5"/>
      <c r="L2" s="9"/>
    </row>
    <row r="3" spans="1:12" ht="15.75" x14ac:dyDescent="0.25">
      <c r="A3" s="10"/>
      <c r="B3" s="11"/>
      <c r="C3" s="11"/>
      <c r="D3" s="12"/>
      <c r="E3" s="12"/>
      <c r="F3" s="13" t="s">
        <v>3</v>
      </c>
      <c r="G3" s="14">
        <f>'[3]Detailed Summary'!$C$61</f>
        <v>7.4800000000000005E-2</v>
      </c>
      <c r="H3" s="12"/>
      <c r="I3" s="12"/>
      <c r="J3" s="15"/>
      <c r="K3" s="15"/>
      <c r="L3" s="16"/>
    </row>
    <row r="4" spans="1:12" ht="15.75" x14ac:dyDescent="0.25">
      <c r="A4" s="17"/>
      <c r="B4" s="18"/>
      <c r="C4" s="19"/>
      <c r="D4" s="20" t="s">
        <v>4</v>
      </c>
      <c r="E4" s="20"/>
      <c r="F4" s="21"/>
      <c r="G4" s="22" t="s">
        <v>5</v>
      </c>
      <c r="H4" s="20"/>
      <c r="I4" s="21"/>
      <c r="J4" s="22" t="s">
        <v>6</v>
      </c>
      <c r="K4" s="20"/>
      <c r="L4" s="21"/>
    </row>
    <row r="5" spans="1:12" ht="15.75" x14ac:dyDescent="0.25">
      <c r="A5" s="23" t="s">
        <v>7</v>
      </c>
      <c r="B5" s="24" t="s">
        <v>8</v>
      </c>
      <c r="C5" s="25" t="s">
        <v>9</v>
      </c>
      <c r="D5" s="26" t="s">
        <v>10</v>
      </c>
      <c r="E5" s="27" t="s">
        <v>11</v>
      </c>
      <c r="F5" s="27" t="s">
        <v>12</v>
      </c>
      <c r="G5" s="27" t="s">
        <v>10</v>
      </c>
      <c r="H5" s="27" t="s">
        <v>11</v>
      </c>
      <c r="I5" s="27" t="s">
        <v>13</v>
      </c>
      <c r="J5" s="27" t="s">
        <v>10</v>
      </c>
      <c r="K5" s="27" t="s">
        <v>11</v>
      </c>
      <c r="L5" s="27" t="s">
        <v>12</v>
      </c>
    </row>
    <row r="6" spans="1:12" ht="15.75" x14ac:dyDescent="0.25">
      <c r="A6" s="28" t="s">
        <v>14</v>
      </c>
      <c r="B6" s="29" t="s">
        <v>15</v>
      </c>
      <c r="C6" s="30" t="s">
        <v>16</v>
      </c>
      <c r="D6" s="29" t="s">
        <v>17</v>
      </c>
      <c r="E6" s="30" t="s">
        <v>18</v>
      </c>
      <c r="F6" s="30" t="s">
        <v>19</v>
      </c>
      <c r="G6" s="30" t="s">
        <v>20</v>
      </c>
      <c r="H6" s="30" t="s">
        <v>21</v>
      </c>
      <c r="I6" s="30" t="s">
        <v>22</v>
      </c>
      <c r="J6" s="30" t="s">
        <v>23</v>
      </c>
      <c r="K6" s="30" t="s">
        <v>24</v>
      </c>
      <c r="L6" s="30" t="s">
        <v>25</v>
      </c>
    </row>
    <row r="7" spans="1:12" ht="15.75" x14ac:dyDescent="0.25">
      <c r="A7" s="23"/>
      <c r="B7" s="24"/>
      <c r="C7" s="25"/>
      <c r="D7" s="31"/>
      <c r="E7" s="31"/>
      <c r="F7" s="32"/>
      <c r="G7" s="31"/>
      <c r="H7" s="31"/>
      <c r="I7" s="32"/>
      <c r="J7" s="31"/>
      <c r="K7" s="31"/>
      <c r="L7" s="32"/>
    </row>
    <row r="8" spans="1:12" ht="15.75" x14ac:dyDescent="0.25">
      <c r="A8" s="33"/>
      <c r="B8" s="34" t="s">
        <v>26</v>
      </c>
      <c r="C8" s="35" t="s">
        <v>27</v>
      </c>
      <c r="D8" s="36">
        <f>'[3]Detailed Summary'!$C$46</f>
        <v>391140691.10000062</v>
      </c>
      <c r="E8" s="37">
        <f>'[3]Detailed Summary'!$C$48</f>
        <v>5208778506.3049917</v>
      </c>
      <c r="F8" s="38">
        <f>(-D8+(E8*$G$3))/$I$2</f>
        <v>-2028343.5812020812</v>
      </c>
      <c r="G8" s="36">
        <f>'[1]JL-2r'!$C46</f>
        <v>391140691.10000062</v>
      </c>
      <c r="H8" s="37">
        <f>'[1]JL-2r'!$C48</f>
        <v>5208778506.3049917</v>
      </c>
      <c r="I8" s="38">
        <f>(-G8+(H8*$G$2))/$I$2</f>
        <v>-12426753.654730063</v>
      </c>
      <c r="J8" s="36">
        <f t="shared" ref="J8:L39" si="0">G8-D8</f>
        <v>0</v>
      </c>
      <c r="K8" s="37">
        <f t="shared" si="0"/>
        <v>0</v>
      </c>
      <c r="L8" s="38">
        <f t="shared" si="0"/>
        <v>-10398410.073527982</v>
      </c>
    </row>
    <row r="9" spans="1:12" x14ac:dyDescent="0.25">
      <c r="A9" s="39">
        <v>20.010000000000002</v>
      </c>
      <c r="B9" s="40" t="s">
        <v>28</v>
      </c>
      <c r="C9" s="35" t="s">
        <v>29</v>
      </c>
      <c r="D9" s="41">
        <f>'[3]Detailed Summary'!$D46</f>
        <v>8327800.1577338427</v>
      </c>
      <c r="E9" s="41">
        <f>'[3]Detailed Summary'!$D48</f>
        <v>0</v>
      </c>
      <c r="F9" s="42">
        <f>(-D9+(E9*$G$3))/$I$2</f>
        <v>-11083325.44705528</v>
      </c>
      <c r="G9" s="41">
        <f>'[1]JL-2r'!$D46</f>
        <v>8327800.1577338427</v>
      </c>
      <c r="H9" s="41">
        <f>'[1]JL-2r'!$D48</f>
        <v>0</v>
      </c>
      <c r="I9" s="42">
        <f>(-G9+(H9*$G$2))/$I$2</f>
        <v>-11083325.44705528</v>
      </c>
      <c r="J9" s="43">
        <f t="shared" si="0"/>
        <v>0</v>
      </c>
      <c r="K9" s="43">
        <f t="shared" si="0"/>
        <v>0</v>
      </c>
      <c r="L9" s="44">
        <f t="shared" si="0"/>
        <v>0</v>
      </c>
    </row>
    <row r="10" spans="1:12" x14ac:dyDescent="0.25">
      <c r="A10" s="39">
        <f t="shared" ref="A10:A28" si="1">+A9+0.01</f>
        <v>20.020000000000003</v>
      </c>
      <c r="B10" s="40" t="s">
        <v>30</v>
      </c>
      <c r="C10" s="35" t="s">
        <v>31</v>
      </c>
      <c r="D10" s="41">
        <f>'[3]Detailed Summary'!$E46</f>
        <v>3965156.9663860002</v>
      </c>
      <c r="E10" s="41">
        <f>'[3]Detailed Summary'!$E48</f>
        <v>0</v>
      </c>
      <c r="F10" s="42">
        <f>(-D10+(E10*$G$3))/$I$2</f>
        <v>-5277158.9465078311</v>
      </c>
      <c r="G10" s="41">
        <f>'[1]JL-2r'!$E46</f>
        <v>4922912.8320278507</v>
      </c>
      <c r="H10" s="41">
        <f>'[1]JL-2r'!$E48</f>
        <v>0</v>
      </c>
      <c r="I10" s="42">
        <f>(-G10+(H10*$G$2))/$I$2</f>
        <v>-6551819.6920441836</v>
      </c>
      <c r="J10" s="43">
        <f t="shared" si="0"/>
        <v>957755.86564185051</v>
      </c>
      <c r="K10" s="43">
        <f t="shared" si="0"/>
        <v>0</v>
      </c>
      <c r="L10" s="44">
        <f t="shared" si="0"/>
        <v>-1274660.7455363525</v>
      </c>
    </row>
    <row r="11" spans="1:12" x14ac:dyDescent="0.25">
      <c r="A11" s="39">
        <f t="shared" si="1"/>
        <v>20.030000000000005</v>
      </c>
      <c r="B11" s="40" t="s">
        <v>32</v>
      </c>
      <c r="C11" s="35" t="s">
        <v>29</v>
      </c>
      <c r="D11" s="41">
        <f>'[3]Detailed Summary'!$F46</f>
        <v>-14935653.446827501</v>
      </c>
      <c r="E11" s="41">
        <f>'[3]Detailed Summary'!$F48</f>
        <v>0</v>
      </c>
      <c r="F11" s="42">
        <f>(-D11+(E11*$G$3))/$I$2</f>
        <v>19877603.302222844</v>
      </c>
      <c r="G11" s="41">
        <f>'[1]JL-2r'!$F46</f>
        <v>-14935653.446827501</v>
      </c>
      <c r="H11" s="41">
        <f>'[1]JL-2r'!$F48</f>
        <v>0</v>
      </c>
      <c r="I11" s="42">
        <f>(-G11+(H11*$G$2))/$I$2</f>
        <v>19877603.302222844</v>
      </c>
      <c r="J11" s="45">
        <f t="shared" si="0"/>
        <v>0</v>
      </c>
      <c r="K11" s="45">
        <f t="shared" si="0"/>
        <v>0</v>
      </c>
      <c r="L11" s="44">
        <f t="shared" si="0"/>
        <v>0</v>
      </c>
    </row>
    <row r="12" spans="1:12" x14ac:dyDescent="0.25">
      <c r="A12" s="39">
        <f t="shared" si="1"/>
        <v>20.040000000000006</v>
      </c>
      <c r="B12" s="40" t="s">
        <v>33</v>
      </c>
      <c r="C12" s="35" t="s">
        <v>34</v>
      </c>
      <c r="D12" s="41">
        <f>'[3]Detailed Summary'!$G46</f>
        <v>33152988.38277762</v>
      </c>
      <c r="E12" s="41">
        <f>'[3]Detailed Summary'!$G48</f>
        <v>0</v>
      </c>
      <c r="F12" s="42">
        <f>(-D12+(E12*7.6%))/$I$2</f>
        <v>-44122739.838747084</v>
      </c>
      <c r="G12" s="41">
        <f>'[1]JL-2r'!$G46</f>
        <v>33118422.164963614</v>
      </c>
      <c r="H12" s="41">
        <f>'[1]JL-2r'!$G48</f>
        <v>0</v>
      </c>
      <c r="I12" s="42">
        <f>(-G12+(H12*7.6%))/$I$2</f>
        <v>-44076736.256258294</v>
      </c>
      <c r="J12" s="45">
        <f t="shared" si="0"/>
        <v>-34566.217814005911</v>
      </c>
      <c r="K12" s="45">
        <f t="shared" si="0"/>
        <v>0</v>
      </c>
      <c r="L12" s="44">
        <f t="shared" si="0"/>
        <v>46003.582488790154</v>
      </c>
    </row>
    <row r="13" spans="1:12" x14ac:dyDescent="0.25">
      <c r="A13" s="39">
        <f t="shared" si="1"/>
        <v>20.050000000000008</v>
      </c>
      <c r="B13" s="40" t="s">
        <v>35</v>
      </c>
      <c r="C13" s="35" t="s">
        <v>29</v>
      </c>
      <c r="D13" s="41">
        <f>'[3]Detailed Summary'!$H46</f>
        <v>-1955986.2286396027</v>
      </c>
      <c r="E13" s="41">
        <f>'[3]Detailed Summary'!$H48</f>
        <v>0</v>
      </c>
      <c r="F13" s="42">
        <f t="shared" ref="F13:F64" si="2">(-D13+(E13*$G$3))/$I$2</f>
        <v>2603188.30079494</v>
      </c>
      <c r="G13" s="41">
        <f>'[1]JL-2r'!$H46</f>
        <v>-1955986.2286396027</v>
      </c>
      <c r="H13" s="41">
        <f>'[1]JL-2r'!$H48</f>
        <v>0</v>
      </c>
      <c r="I13" s="42">
        <f t="shared" ref="I13:I64" si="3">(-G13+(H13*$G$2))/$I$2</f>
        <v>2603188.30079494</v>
      </c>
      <c r="J13" s="45">
        <f t="shared" si="0"/>
        <v>0</v>
      </c>
      <c r="K13" s="45">
        <f t="shared" si="0"/>
        <v>0</v>
      </c>
      <c r="L13" s="44">
        <f t="shared" si="0"/>
        <v>0</v>
      </c>
    </row>
    <row r="14" spans="1:12" x14ac:dyDescent="0.25">
      <c r="A14" s="39">
        <f t="shared" si="1"/>
        <v>20.060000000000009</v>
      </c>
      <c r="B14" s="40" t="s">
        <v>36</v>
      </c>
      <c r="C14" s="35" t="s">
        <v>29</v>
      </c>
      <c r="D14" s="41">
        <f>'[3]Detailed Summary'!$I46</f>
        <v>66597.374865170947</v>
      </c>
      <c r="E14" s="41">
        <f>'[3]Detailed Summary'!$I48</f>
        <v>0</v>
      </c>
      <c r="F14" s="42">
        <f t="shared" si="2"/>
        <v>-88633.296377165447</v>
      </c>
      <c r="G14" s="41">
        <f>'[1]JL-2r'!$I46</f>
        <v>66597.374865170947</v>
      </c>
      <c r="H14" s="41">
        <f>'[1]JL-2r'!$I48</f>
        <v>0</v>
      </c>
      <c r="I14" s="42">
        <f t="shared" si="3"/>
        <v>-88633.296377165447</v>
      </c>
      <c r="J14" s="45">
        <f t="shared" si="0"/>
        <v>0</v>
      </c>
      <c r="K14" s="45">
        <f t="shared" si="0"/>
        <v>0</v>
      </c>
      <c r="L14" s="44">
        <f t="shared" si="0"/>
        <v>0</v>
      </c>
    </row>
    <row r="15" spans="1:12" x14ac:dyDescent="0.25">
      <c r="A15" s="39">
        <f t="shared" si="1"/>
        <v>20.070000000000011</v>
      </c>
      <c r="B15" s="40" t="s">
        <v>37</v>
      </c>
      <c r="C15" s="35" t="s">
        <v>29</v>
      </c>
      <c r="D15" s="41">
        <f>'[3]Detailed Summary'!$J46</f>
        <v>303153.75903630909</v>
      </c>
      <c r="E15" s="41">
        <f>'[3]Detailed Summary'!$J48</f>
        <v>0</v>
      </c>
      <c r="F15" s="42">
        <f t="shared" si="2"/>
        <v>-403462.10382789705</v>
      </c>
      <c r="G15" s="41">
        <f>'[1]JL-2r'!$J46</f>
        <v>303153.75903630909</v>
      </c>
      <c r="H15" s="41">
        <f>'[1]JL-2r'!$J48</f>
        <v>0</v>
      </c>
      <c r="I15" s="42">
        <f t="shared" si="3"/>
        <v>-403462.10382789705</v>
      </c>
      <c r="J15" s="45">
        <f t="shared" si="0"/>
        <v>0</v>
      </c>
      <c r="K15" s="45">
        <f t="shared" si="0"/>
        <v>0</v>
      </c>
      <c r="L15" s="44">
        <f t="shared" si="0"/>
        <v>0</v>
      </c>
    </row>
    <row r="16" spans="1:12" x14ac:dyDescent="0.25">
      <c r="A16" s="39">
        <f t="shared" si="1"/>
        <v>20.080000000000013</v>
      </c>
      <c r="B16" s="40" t="s">
        <v>38</v>
      </c>
      <c r="C16" s="35" t="s">
        <v>29</v>
      </c>
      <c r="D16" s="41">
        <f>'[3]Detailed Summary'!$K46</f>
        <v>184145.16401528011</v>
      </c>
      <c r="E16" s="41">
        <f>'[3]Detailed Summary'!$K48</f>
        <v>0</v>
      </c>
      <c r="F16" s="42">
        <f t="shared" si="2"/>
        <v>-245075.6194464328</v>
      </c>
      <c r="G16" s="41">
        <f>'[1]JL-2r'!$K46</f>
        <v>184145.16401528011</v>
      </c>
      <c r="H16" s="41">
        <f>'[1]JL-2r'!$K48</f>
        <v>0</v>
      </c>
      <c r="I16" s="42">
        <f t="shared" si="3"/>
        <v>-245075.6194464328</v>
      </c>
      <c r="J16" s="45">
        <f t="shared" si="0"/>
        <v>0</v>
      </c>
      <c r="K16" s="45">
        <f t="shared" si="0"/>
        <v>0</v>
      </c>
      <c r="L16" s="44">
        <f t="shared" si="0"/>
        <v>0</v>
      </c>
    </row>
    <row r="17" spans="1:12" x14ac:dyDescent="0.25">
      <c r="A17" s="39">
        <f t="shared" si="1"/>
        <v>20.090000000000014</v>
      </c>
      <c r="B17" s="40" t="s">
        <v>39</v>
      </c>
      <c r="C17" s="35" t="s">
        <v>29</v>
      </c>
      <c r="D17" s="41">
        <f>'[3]Detailed Summary'!$L46</f>
        <v>71834.764841626398</v>
      </c>
      <c r="E17" s="41">
        <f>'[3]Detailed Summary'!$L48</f>
        <v>0</v>
      </c>
      <c r="F17" s="42">
        <f t="shared" si="2"/>
        <v>-95603.64827115192</v>
      </c>
      <c r="G17" s="41">
        <f>'[1]JL-2r'!$L46</f>
        <v>71834.764841626398</v>
      </c>
      <c r="H17" s="41">
        <f>'[1]JL-2r'!$L48</f>
        <v>0</v>
      </c>
      <c r="I17" s="42">
        <f t="shared" si="3"/>
        <v>-95603.64827115192</v>
      </c>
      <c r="J17" s="45">
        <f t="shared" si="0"/>
        <v>0</v>
      </c>
      <c r="K17" s="45">
        <f t="shared" si="0"/>
        <v>0</v>
      </c>
      <c r="L17" s="44">
        <f t="shared" si="0"/>
        <v>0</v>
      </c>
    </row>
    <row r="18" spans="1:12" x14ac:dyDescent="0.25">
      <c r="A18" s="39">
        <f t="shared" si="1"/>
        <v>20.100000000000016</v>
      </c>
      <c r="B18" s="40" t="s">
        <v>40</v>
      </c>
      <c r="C18" s="35" t="s">
        <v>29</v>
      </c>
      <c r="D18" s="41">
        <f>'[3]Detailed Summary'!$M46</f>
        <v>5301.3344264041589</v>
      </c>
      <c r="E18" s="41">
        <f>'[3]Detailed Summary'!$M48</f>
        <v>0</v>
      </c>
      <c r="F18" s="42">
        <f t="shared" si="2"/>
        <v>-7055.4544583961524</v>
      </c>
      <c r="G18" s="41">
        <f>'[1]JL-2r'!$M46</f>
        <v>5301.3344264041589</v>
      </c>
      <c r="H18" s="41">
        <f>'[1]JL-2r'!$M48</f>
        <v>0</v>
      </c>
      <c r="I18" s="42">
        <f t="shared" si="3"/>
        <v>-7055.4544583961524</v>
      </c>
      <c r="J18" s="45">
        <f t="shared" si="0"/>
        <v>0</v>
      </c>
      <c r="K18" s="45">
        <f t="shared" si="0"/>
        <v>0</v>
      </c>
      <c r="L18" s="44">
        <f t="shared" si="0"/>
        <v>0</v>
      </c>
    </row>
    <row r="19" spans="1:12" x14ac:dyDescent="0.25">
      <c r="A19" s="39">
        <f t="shared" si="1"/>
        <v>20.110000000000017</v>
      </c>
      <c r="B19" s="40" t="s">
        <v>41</v>
      </c>
      <c r="C19" s="35" t="s">
        <v>29</v>
      </c>
      <c r="D19" s="41">
        <f>'[3]Detailed Summary'!$N46</f>
        <v>-803909.33835699933</v>
      </c>
      <c r="E19" s="41">
        <f>'[3]Detailed Summary'!$N48</f>
        <v>0</v>
      </c>
      <c r="F19" s="42">
        <f t="shared" si="2"/>
        <v>1069909.0585961042</v>
      </c>
      <c r="G19" s="41">
        <f>'[1]JL-2r'!$N46</f>
        <v>-803909.33835699933</v>
      </c>
      <c r="H19" s="41">
        <f>'[1]JL-2r'!$N48</f>
        <v>0</v>
      </c>
      <c r="I19" s="42">
        <f t="shared" si="3"/>
        <v>1069909.0585961042</v>
      </c>
      <c r="J19" s="45">
        <f t="shared" si="0"/>
        <v>0</v>
      </c>
      <c r="K19" s="45">
        <f t="shared" si="0"/>
        <v>0</v>
      </c>
      <c r="L19" s="44">
        <f t="shared" si="0"/>
        <v>0</v>
      </c>
    </row>
    <row r="20" spans="1:12" x14ac:dyDescent="0.25">
      <c r="A20" s="39">
        <f t="shared" si="1"/>
        <v>20.120000000000019</v>
      </c>
      <c r="B20" s="40" t="s">
        <v>42</v>
      </c>
      <c r="C20" s="35" t="s">
        <v>29</v>
      </c>
      <c r="D20" s="41">
        <f>'[3]Detailed Summary'!$O46</f>
        <v>-496557.58700637007</v>
      </c>
      <c r="E20" s="41">
        <f>'[3]Detailed Summary'!$O48</f>
        <v>0</v>
      </c>
      <c r="F20" s="42">
        <f t="shared" si="2"/>
        <v>660859.91927713121</v>
      </c>
      <c r="G20" s="41">
        <f>'[1]JL-2r'!$O46</f>
        <v>-496557.58700637007</v>
      </c>
      <c r="H20" s="41">
        <f>'[1]JL-2r'!$O48</f>
        <v>0</v>
      </c>
      <c r="I20" s="42">
        <f t="shared" si="3"/>
        <v>660859.91927713121</v>
      </c>
      <c r="J20" s="45">
        <f t="shared" si="0"/>
        <v>0</v>
      </c>
      <c r="K20" s="45">
        <f t="shared" si="0"/>
        <v>0</v>
      </c>
      <c r="L20" s="44">
        <f t="shared" si="0"/>
        <v>0</v>
      </c>
    </row>
    <row r="21" spans="1:12" x14ac:dyDescent="0.25">
      <c r="A21" s="39">
        <f t="shared" si="1"/>
        <v>20.13000000000002</v>
      </c>
      <c r="B21" s="40" t="s">
        <v>43</v>
      </c>
      <c r="C21" s="35" t="s">
        <v>29</v>
      </c>
      <c r="D21" s="41">
        <f>'[3]Detailed Summary'!$P46</f>
        <v>-1726149.211916219</v>
      </c>
      <c r="E21" s="41">
        <f>'[3]Detailed Summary'!$P48</f>
        <v>0</v>
      </c>
      <c r="F21" s="42">
        <f t="shared" si="2"/>
        <v>2297302.1834678003</v>
      </c>
      <c r="G21" s="41">
        <f>'[1]JL-2r'!$P46</f>
        <v>-1726149.211916219</v>
      </c>
      <c r="H21" s="41">
        <f>'[1]JL-2r'!$P48</f>
        <v>0</v>
      </c>
      <c r="I21" s="42">
        <f t="shared" si="3"/>
        <v>2297302.1834678003</v>
      </c>
      <c r="J21" s="45">
        <f t="shared" si="0"/>
        <v>0</v>
      </c>
      <c r="K21" s="45">
        <f t="shared" si="0"/>
        <v>0</v>
      </c>
      <c r="L21" s="44">
        <f t="shared" si="0"/>
        <v>0</v>
      </c>
    </row>
    <row r="22" spans="1:12" x14ac:dyDescent="0.25">
      <c r="A22" s="39">
        <f t="shared" si="1"/>
        <v>20.140000000000022</v>
      </c>
      <c r="B22" s="40" t="s">
        <v>44</v>
      </c>
      <c r="C22" s="35" t="s">
        <v>29</v>
      </c>
      <c r="D22" s="41">
        <f>'[3]Detailed Summary'!$Q46</f>
        <v>319951.38960871822</v>
      </c>
      <c r="E22" s="41">
        <f>'[3]Detailed Summary'!$Q48</f>
        <v>0</v>
      </c>
      <c r="F22" s="42">
        <f t="shared" si="2"/>
        <v>-425817.78033876052</v>
      </c>
      <c r="G22" s="41">
        <f>'[1]JL-2r'!$Q46</f>
        <v>319951.38960871822</v>
      </c>
      <c r="H22" s="41">
        <f>'[1]JL-2r'!$Q48</f>
        <v>0</v>
      </c>
      <c r="I22" s="42">
        <f t="shared" si="3"/>
        <v>-425817.78033876052</v>
      </c>
      <c r="J22" s="45">
        <f t="shared" si="0"/>
        <v>0</v>
      </c>
      <c r="K22" s="45">
        <f t="shared" si="0"/>
        <v>0</v>
      </c>
      <c r="L22" s="44">
        <f t="shared" si="0"/>
        <v>0</v>
      </c>
    </row>
    <row r="23" spans="1:12" x14ac:dyDescent="0.25">
      <c r="A23" s="39">
        <f t="shared" si="1"/>
        <v>20.150000000000023</v>
      </c>
      <c r="B23" s="40" t="s">
        <v>45</v>
      </c>
      <c r="C23" s="35" t="s">
        <v>29</v>
      </c>
      <c r="D23" s="41">
        <f>'[3]Detailed Summary'!$R46</f>
        <v>-61810.425156236211</v>
      </c>
      <c r="E23" s="41">
        <f>'[3]Detailed Summary'!$R48</f>
        <v>0</v>
      </c>
      <c r="F23" s="42">
        <f t="shared" si="2"/>
        <v>82262.427658187007</v>
      </c>
      <c r="G23" s="41">
        <f>'[1]JL-2r'!$R46</f>
        <v>-61810.425156236211</v>
      </c>
      <c r="H23" s="41">
        <f>'[1]JL-2r'!$R48</f>
        <v>0</v>
      </c>
      <c r="I23" s="42">
        <f t="shared" si="3"/>
        <v>82262.427658187007</v>
      </c>
      <c r="J23" s="45">
        <f t="shared" si="0"/>
        <v>0</v>
      </c>
      <c r="K23" s="45">
        <f t="shared" si="0"/>
        <v>0</v>
      </c>
      <c r="L23" s="44">
        <f t="shared" si="0"/>
        <v>0</v>
      </c>
    </row>
    <row r="24" spans="1:12" x14ac:dyDescent="0.25">
      <c r="A24" s="39">
        <f t="shared" si="1"/>
        <v>20.160000000000025</v>
      </c>
      <c r="B24" s="40" t="s">
        <v>46</v>
      </c>
      <c r="C24" s="35" t="s">
        <v>29</v>
      </c>
      <c r="D24" s="41">
        <f>'[3]Detailed Summary'!$S46</f>
        <v>-13156.595940416744</v>
      </c>
      <c r="E24" s="41">
        <f>'[3]Detailed Summary'!$S48</f>
        <v>0</v>
      </c>
      <c r="F24" s="42">
        <f t="shared" si="2"/>
        <v>17509.886383095585</v>
      </c>
      <c r="G24" s="41">
        <f>'[1]JL-2r'!$S46</f>
        <v>-13156.595940416744</v>
      </c>
      <c r="H24" s="41">
        <f>'[1]JL-2r'!$S48</f>
        <v>0</v>
      </c>
      <c r="I24" s="42">
        <f t="shared" si="3"/>
        <v>17509.886383095585</v>
      </c>
      <c r="J24" s="45">
        <f t="shared" si="0"/>
        <v>0</v>
      </c>
      <c r="K24" s="45">
        <f t="shared" si="0"/>
        <v>0</v>
      </c>
      <c r="L24" s="44">
        <f t="shared" si="0"/>
        <v>0</v>
      </c>
    </row>
    <row r="25" spans="1:12" x14ac:dyDescent="0.25">
      <c r="A25" s="39">
        <f t="shared" si="1"/>
        <v>20.170000000000027</v>
      </c>
      <c r="B25" s="40" t="s">
        <v>47</v>
      </c>
      <c r="C25" s="35" t="s">
        <v>29</v>
      </c>
      <c r="D25" s="41">
        <f>'[3]Detailed Summary'!$T46</f>
        <v>-23850.252119969373</v>
      </c>
      <c r="E25" s="41">
        <f>'[3]Detailed Summary'!$T48</f>
        <v>0</v>
      </c>
      <c r="F25" s="42">
        <f t="shared" si="2"/>
        <v>31741.888762118517</v>
      </c>
      <c r="G25" s="41">
        <f>'[1]JL-2r'!$T46</f>
        <v>-23850.252119969373</v>
      </c>
      <c r="H25" s="41">
        <f>'[1]JL-2r'!$T48</f>
        <v>0</v>
      </c>
      <c r="I25" s="42">
        <f t="shared" si="3"/>
        <v>31741.888762118517</v>
      </c>
      <c r="J25" s="45">
        <f t="shared" si="0"/>
        <v>0</v>
      </c>
      <c r="K25" s="45">
        <f t="shared" si="0"/>
        <v>0</v>
      </c>
      <c r="L25" s="44">
        <f t="shared" si="0"/>
        <v>0</v>
      </c>
    </row>
    <row r="26" spans="1:12" x14ac:dyDescent="0.25">
      <c r="A26" s="39">
        <f t="shared" si="1"/>
        <v>20.180000000000028</v>
      </c>
      <c r="B26" s="40" t="s">
        <v>48</v>
      </c>
      <c r="C26" s="35" t="s">
        <v>27</v>
      </c>
      <c r="D26" s="41">
        <f>'[3]Detailed Summary'!$U46</f>
        <v>0</v>
      </c>
      <c r="E26" s="41">
        <f>'[3]Detailed Summary'!$U48</f>
        <v>190746231.15314114</v>
      </c>
      <c r="F26" s="42">
        <f t="shared" si="2"/>
        <v>18988792.756610774</v>
      </c>
      <c r="G26" s="41">
        <f>'[1]JL-2r'!$U46</f>
        <v>0</v>
      </c>
      <c r="H26" s="41">
        <f>'[1]JL-2r'!$U48</f>
        <v>190746231.15314114</v>
      </c>
      <c r="I26" s="42">
        <f t="shared" si="3"/>
        <v>18608001.458015636</v>
      </c>
      <c r="J26" s="45">
        <f t="shared" si="0"/>
        <v>0</v>
      </c>
      <c r="K26" s="45">
        <f t="shared" si="0"/>
        <v>0</v>
      </c>
      <c r="L26" s="44">
        <f t="shared" si="0"/>
        <v>-380791.29859513789</v>
      </c>
    </row>
    <row r="27" spans="1:12" x14ac:dyDescent="0.25">
      <c r="A27" s="39">
        <f t="shared" si="1"/>
        <v>20.19000000000003</v>
      </c>
      <c r="B27" s="40" t="s">
        <v>49</v>
      </c>
      <c r="C27" s="35" t="s">
        <v>27</v>
      </c>
      <c r="D27" s="41">
        <f>'[3]Detailed Summary'!$V46</f>
        <v>-16904953.479322143</v>
      </c>
      <c r="E27" s="41">
        <f>'[3]Detailed Summary'!$V48</f>
        <v>-16904953.479322143</v>
      </c>
      <c r="F27" s="42">
        <f t="shared" si="2"/>
        <v>20815622.113240615</v>
      </c>
      <c r="G27" s="41">
        <f>'[1]JL-2r'!$V46</f>
        <v>-16904953.479322143</v>
      </c>
      <c r="H27" s="41">
        <f>'[1]JL-2r'!$V48</f>
        <v>-16904953.479322143</v>
      </c>
      <c r="I27" s="42">
        <f t="shared" si="3"/>
        <v>20849369.879312664</v>
      </c>
      <c r="J27" s="45">
        <f t="shared" si="0"/>
        <v>0</v>
      </c>
      <c r="K27" s="45">
        <f t="shared" si="0"/>
        <v>0</v>
      </c>
      <c r="L27" s="44">
        <f t="shared" si="0"/>
        <v>33747.766072049737</v>
      </c>
    </row>
    <row r="28" spans="1:12" x14ac:dyDescent="0.25">
      <c r="A28" s="39">
        <f t="shared" si="1"/>
        <v>20.200000000000031</v>
      </c>
      <c r="B28" s="40" t="s">
        <v>50</v>
      </c>
      <c r="C28" s="35" t="s">
        <v>29</v>
      </c>
      <c r="D28" s="41">
        <f>'[3]Detailed Summary'!$W46</f>
        <v>340892.94246068329</v>
      </c>
      <c r="E28" s="41">
        <f>'[3]Detailed Summary'!$W48</f>
        <v>0</v>
      </c>
      <c r="F28" s="42">
        <f t="shared" si="2"/>
        <v>-453688.53146497358</v>
      </c>
      <c r="G28" s="41">
        <f>'[1]JL-2r'!$W46</f>
        <v>340892.94246068329</v>
      </c>
      <c r="H28" s="41">
        <f>'[1]JL-2r'!$W48</f>
        <v>0</v>
      </c>
      <c r="I28" s="42">
        <f t="shared" si="3"/>
        <v>-453688.53146497358</v>
      </c>
      <c r="J28" s="45">
        <f t="shared" si="0"/>
        <v>0</v>
      </c>
      <c r="K28" s="45">
        <f t="shared" si="0"/>
        <v>0</v>
      </c>
      <c r="L28" s="44">
        <f t="shared" si="0"/>
        <v>0</v>
      </c>
    </row>
    <row r="29" spans="1:12" x14ac:dyDescent="0.25">
      <c r="A29" s="39">
        <v>21.01</v>
      </c>
      <c r="B29" s="40" t="s">
        <v>51</v>
      </c>
      <c r="C29" s="35" t="s">
        <v>52</v>
      </c>
      <c r="D29" s="41">
        <f>'[3]Detailed Summary'!$Y46</f>
        <v>-7589560.1894254955</v>
      </c>
      <c r="E29" s="41">
        <f>'[3]Detailed Summary'!$Y48</f>
        <v>0</v>
      </c>
      <c r="F29" s="42">
        <f t="shared" si="2"/>
        <v>10100814.619248418</v>
      </c>
      <c r="G29" s="41">
        <f>'[1]JL-2r'!$X46</f>
        <v>-8047883.1010393854</v>
      </c>
      <c r="H29" s="41">
        <f>'[1]JL-2r'!$X48</f>
        <v>0</v>
      </c>
      <c r="I29" s="42">
        <f t="shared" si="3"/>
        <v>10710788.669182992</v>
      </c>
      <c r="J29" s="45">
        <f t="shared" si="0"/>
        <v>-458322.91161388997</v>
      </c>
      <c r="K29" s="45">
        <f t="shared" si="0"/>
        <v>0</v>
      </c>
      <c r="L29" s="44">
        <f t="shared" si="0"/>
        <v>609974.04993457347</v>
      </c>
    </row>
    <row r="30" spans="1:12" x14ac:dyDescent="0.25">
      <c r="A30" s="39">
        <f>+A29+0.01</f>
        <v>21.020000000000003</v>
      </c>
      <c r="B30" s="40" t="s">
        <v>53</v>
      </c>
      <c r="C30" s="35" t="s">
        <v>29</v>
      </c>
      <c r="D30" s="41">
        <f>'[3]Detailed Summary'!Z46</f>
        <v>-68620.043849999958</v>
      </c>
      <c r="E30" s="41">
        <f>'[3]Detailed Summary'!Z48</f>
        <v>0</v>
      </c>
      <c r="F30" s="42">
        <f t="shared" si="2"/>
        <v>91325.231606867834</v>
      </c>
      <c r="G30" s="41">
        <f>'[1]JL-2r'!Y46</f>
        <v>-68620.043849999958</v>
      </c>
      <c r="H30" s="41">
        <f>'[1]JL-2r'!Y48</f>
        <v>0</v>
      </c>
      <c r="I30" s="42">
        <f t="shared" si="3"/>
        <v>91325.231606867834</v>
      </c>
      <c r="J30" s="45">
        <f t="shared" si="0"/>
        <v>0</v>
      </c>
      <c r="K30" s="45">
        <f t="shared" si="0"/>
        <v>0</v>
      </c>
      <c r="L30" s="44">
        <f t="shared" si="0"/>
        <v>0</v>
      </c>
    </row>
    <row r="31" spans="1:12" x14ac:dyDescent="0.25">
      <c r="A31" s="39">
        <f>+A30+0.01</f>
        <v>21.030000000000005</v>
      </c>
      <c r="B31" s="40" t="s">
        <v>54</v>
      </c>
      <c r="C31" s="35" t="s">
        <v>27</v>
      </c>
      <c r="D31" s="41">
        <f>'[3]Detailed Summary'!$AA46</f>
        <v>167530.56</v>
      </c>
      <c r="E31" s="41">
        <f>'[3]Detailed Summary'!$AA48</f>
        <v>-1615371.4300000002</v>
      </c>
      <c r="F31" s="42">
        <f t="shared" si="2"/>
        <v>-383773.80179163435</v>
      </c>
      <c r="G31" s="41">
        <f>'[1]JL-2r'!$Z46</f>
        <v>167530.56</v>
      </c>
      <c r="H31" s="41">
        <f>'[1]JL-2r'!$Z48</f>
        <v>-1615371.4300000002</v>
      </c>
      <c r="I31" s="42">
        <f t="shared" si="3"/>
        <v>-380548.99687242555</v>
      </c>
      <c r="J31" s="45">
        <f t="shared" si="0"/>
        <v>0</v>
      </c>
      <c r="K31" s="45">
        <f t="shared" si="0"/>
        <v>0</v>
      </c>
      <c r="L31" s="44">
        <f t="shared" si="0"/>
        <v>3224.8049192088074</v>
      </c>
    </row>
    <row r="32" spans="1:12" x14ac:dyDescent="0.25">
      <c r="A32" s="39">
        <f>+A31+0.01</f>
        <v>21.040000000000006</v>
      </c>
      <c r="B32" s="40" t="s">
        <v>55</v>
      </c>
      <c r="C32" s="35" t="s">
        <v>29</v>
      </c>
      <c r="D32" s="41">
        <f>'[3]Detailed Summary'!$AB46</f>
        <v>-32912585.679400001</v>
      </c>
      <c r="E32" s="41">
        <f>'[3]Detailed Summary'!$AB48</f>
        <v>0</v>
      </c>
      <c r="F32" s="42">
        <f t="shared" si="2"/>
        <v>43802792.03147272</v>
      </c>
      <c r="G32" s="41">
        <f>'[1]JL-2r'!$AA46</f>
        <v>-32912585.679400001</v>
      </c>
      <c r="H32" s="41">
        <f>'[1]JL-2r'!$AA48</f>
        <v>0</v>
      </c>
      <c r="I32" s="42">
        <f t="shared" si="3"/>
        <v>43802792.03147272</v>
      </c>
      <c r="J32" s="45">
        <f t="shared" si="0"/>
        <v>0</v>
      </c>
      <c r="K32" s="45">
        <f t="shared" si="0"/>
        <v>0</v>
      </c>
      <c r="L32" s="44">
        <f t="shared" si="0"/>
        <v>0</v>
      </c>
    </row>
    <row r="33" spans="1:12" x14ac:dyDescent="0.25">
      <c r="A33" s="39">
        <f>+A32+0.01</f>
        <v>21.050000000000008</v>
      </c>
      <c r="B33" s="40" t="s">
        <v>56</v>
      </c>
      <c r="C33" s="35" t="s">
        <v>29</v>
      </c>
      <c r="D33" s="41">
        <f>'[3]Detailed Summary'!$AC46</f>
        <v>-11000.8474333339</v>
      </c>
      <c r="E33" s="41">
        <f>'[3]Detailed Summary'!$AC48</f>
        <v>0</v>
      </c>
      <c r="F33" s="42">
        <f t="shared" si="2"/>
        <v>14640.837914897902</v>
      </c>
      <c r="G33" s="41">
        <f>'[1]JL-2r'!$AB46</f>
        <v>-11000.8474333339</v>
      </c>
      <c r="H33" s="41">
        <f>'[1]JL-2r'!$AB48</f>
        <v>0</v>
      </c>
      <c r="I33" s="42">
        <f t="shared" si="3"/>
        <v>14640.837914897902</v>
      </c>
      <c r="J33" s="45">
        <f t="shared" si="0"/>
        <v>0</v>
      </c>
      <c r="K33" s="45">
        <f t="shared" si="0"/>
        <v>0</v>
      </c>
      <c r="L33" s="44">
        <f t="shared" si="0"/>
        <v>0</v>
      </c>
    </row>
    <row r="34" spans="1:12" x14ac:dyDescent="0.25">
      <c r="A34" s="39">
        <f>A33+0.02</f>
        <v>21.070000000000007</v>
      </c>
      <c r="B34" s="40" t="s">
        <v>57</v>
      </c>
      <c r="C34" s="35" t="s">
        <v>27</v>
      </c>
      <c r="D34" s="41">
        <f>'[3]Detailed Summary'!$AD46</f>
        <v>1668426.4785019332</v>
      </c>
      <c r="E34" s="41">
        <f>'[3]Detailed Summary'!$AD48</f>
        <v>-11018406.688827798</v>
      </c>
      <c r="F34" s="42">
        <f t="shared" si="2"/>
        <v>-3317362.6945933588</v>
      </c>
      <c r="G34" s="41">
        <f>'[1]JL-2r'!$AC46</f>
        <v>1668426.4785019332</v>
      </c>
      <c r="H34" s="41">
        <f>'[1]JL-2r'!$AC48</f>
        <v>-11018406.688827798</v>
      </c>
      <c r="I34" s="42">
        <f t="shared" si="3"/>
        <v>-3295366.3837560588</v>
      </c>
      <c r="J34" s="45">
        <f t="shared" si="0"/>
        <v>0</v>
      </c>
      <c r="K34" s="45">
        <f t="shared" si="0"/>
        <v>0</v>
      </c>
      <c r="L34" s="44">
        <f t="shared" si="0"/>
        <v>21996.310837300029</v>
      </c>
    </row>
    <row r="35" spans="1:12" x14ac:dyDescent="0.25">
      <c r="A35" s="39" t="s">
        <v>58</v>
      </c>
      <c r="B35" s="40" t="s">
        <v>59</v>
      </c>
      <c r="C35" s="35" t="s">
        <v>52</v>
      </c>
      <c r="D35" s="41">
        <v>0</v>
      </c>
      <c r="E35" s="41">
        <v>0</v>
      </c>
      <c r="F35" s="42">
        <f t="shared" si="2"/>
        <v>0</v>
      </c>
      <c r="G35" s="41">
        <f>'[1]JL-2r'!AF46</f>
        <v>431824.68063823192</v>
      </c>
      <c r="H35" s="41">
        <f>'[1]JL-2r'!AF48</f>
        <v>-5272400.7298989873</v>
      </c>
      <c r="I35" s="42">
        <f t="shared" si="3"/>
        <v>-1089050.2343549114</v>
      </c>
      <c r="J35" s="45">
        <f t="shared" si="0"/>
        <v>431824.68063823192</v>
      </c>
      <c r="K35" s="45">
        <f t="shared" si="0"/>
        <v>-5272400.7298989873</v>
      </c>
      <c r="L35" s="44">
        <f t="shared" si="0"/>
        <v>-1089050.2343549114</v>
      </c>
    </row>
    <row r="36" spans="1:12" x14ac:dyDescent="0.25">
      <c r="A36" s="39" t="s">
        <v>60</v>
      </c>
      <c r="B36" s="40" t="s">
        <v>61</v>
      </c>
      <c r="C36" s="35" t="s">
        <v>52</v>
      </c>
      <c r="D36" s="41">
        <v>0</v>
      </c>
      <c r="E36" s="41">
        <v>0</v>
      </c>
      <c r="F36" s="42">
        <f t="shared" si="2"/>
        <v>0</v>
      </c>
      <c r="G36" s="41">
        <f>'[1]JL-2r'!AG46</f>
        <v>0</v>
      </c>
      <c r="H36" s="41">
        <f>'[1]JL-2r'!AG48</f>
        <v>-326274</v>
      </c>
      <c r="I36" s="42">
        <f t="shared" si="3"/>
        <v>-31829.237364266599</v>
      </c>
      <c r="J36" s="45">
        <f t="shared" si="0"/>
        <v>0</v>
      </c>
      <c r="K36" s="45">
        <f t="shared" si="0"/>
        <v>-326274</v>
      </c>
      <c r="L36" s="44">
        <f t="shared" si="0"/>
        <v>-31829.237364266599</v>
      </c>
    </row>
    <row r="37" spans="1:12" x14ac:dyDescent="0.25">
      <c r="A37" s="46" t="s">
        <v>62</v>
      </c>
      <c r="B37" s="40" t="s">
        <v>63</v>
      </c>
      <c r="C37" s="35" t="s">
        <v>27</v>
      </c>
      <c r="D37" s="41">
        <f>'[3]Detailed Summary'!$X$46</f>
        <v>0</v>
      </c>
      <c r="E37" s="41">
        <f>'[3]Detailed Summary'!$X$48</f>
        <v>-211405.47488111624</v>
      </c>
      <c r="F37" s="42">
        <f t="shared" si="2"/>
        <v>-21045.421059499105</v>
      </c>
      <c r="G37" s="41">
        <f>'[1]JL-2r'!AH46</f>
        <v>0</v>
      </c>
      <c r="H37" s="41">
        <f>'[1]JL-2r'!AH48</f>
        <v>-211405</v>
      </c>
      <c r="I37" s="42">
        <f t="shared" si="3"/>
        <v>-20623.340888310991</v>
      </c>
      <c r="J37" s="45">
        <f t="shared" si="0"/>
        <v>0</v>
      </c>
      <c r="K37" s="45">
        <f t="shared" si="0"/>
        <v>0.47488111624261364</v>
      </c>
      <c r="L37" s="44">
        <f t="shared" si="0"/>
        <v>422.08017118811404</v>
      </c>
    </row>
    <row r="38" spans="1:12" x14ac:dyDescent="0.25">
      <c r="A38" s="46" t="s">
        <v>64</v>
      </c>
      <c r="B38" s="40" t="s">
        <v>65</v>
      </c>
      <c r="C38" s="35" t="s">
        <v>27</v>
      </c>
      <c r="D38" s="41">
        <f>'[3]Detailed Summary'!$BI$46</f>
        <v>45030</v>
      </c>
      <c r="E38" s="41">
        <f>'[3]Detailed Summary'!$BI$48</f>
        <v>-550000</v>
      </c>
      <c r="F38" s="42">
        <f t="shared" si="2"/>
        <v>-114682.16523973856</v>
      </c>
      <c r="G38" s="41">
        <f>'[1]JL-2r'!BK46</f>
        <v>45030</v>
      </c>
      <c r="H38" s="41">
        <f>'[1]JL-2r'!BK48</f>
        <v>-550155</v>
      </c>
      <c r="I38" s="42">
        <f t="shared" si="3"/>
        <v>-113599.30780788974</v>
      </c>
      <c r="J38" s="45">
        <f t="shared" si="0"/>
        <v>0</v>
      </c>
      <c r="K38" s="45">
        <f t="shared" si="0"/>
        <v>-155</v>
      </c>
      <c r="L38" s="44">
        <f t="shared" si="0"/>
        <v>1082.8574318488245</v>
      </c>
    </row>
    <row r="39" spans="1:12" x14ac:dyDescent="0.25">
      <c r="A39" s="47">
        <f>+A9</f>
        <v>20.010000000000002</v>
      </c>
      <c r="B39" s="40" t="s">
        <v>28</v>
      </c>
      <c r="C39" s="35" t="s">
        <v>31</v>
      </c>
      <c r="D39" s="48">
        <f>'[3]Detailed Summary'!$AI46</f>
        <v>-25687973.340135377</v>
      </c>
      <c r="E39" s="48">
        <f>'[3]Detailed Summary'!$AI48</f>
        <v>0</v>
      </c>
      <c r="F39" s="42">
        <f t="shared" si="2"/>
        <v>34187680.205029644</v>
      </c>
      <c r="G39" s="48">
        <f>'[1]JL-2r'!$AK46</f>
        <v>-25679089.012964979</v>
      </c>
      <c r="H39" s="48">
        <f>'[1]JL-2r'!$AK48</f>
        <v>0</v>
      </c>
      <c r="I39" s="42">
        <f t="shared" si="3"/>
        <v>34175856.2073901</v>
      </c>
      <c r="J39" s="45">
        <f t="shared" si="0"/>
        <v>8884.3271703980863</v>
      </c>
      <c r="K39" s="45">
        <f t="shared" si="0"/>
        <v>0</v>
      </c>
      <c r="L39" s="44">
        <f t="shared" si="0"/>
        <v>-11823.997639544308</v>
      </c>
    </row>
    <row r="40" spans="1:12" x14ac:dyDescent="0.25">
      <c r="A40" s="47">
        <f>+A10</f>
        <v>20.020000000000003</v>
      </c>
      <c r="B40" s="40" t="s">
        <v>30</v>
      </c>
      <c r="C40" s="35" t="s">
        <v>31</v>
      </c>
      <c r="D40" s="48">
        <f>'[3]Detailed Summary'!$AJ46</f>
        <v>6844287.5880840775</v>
      </c>
      <c r="E40" s="48">
        <f>'[3]Detailed Summary'!$AJ48</f>
        <v>0</v>
      </c>
      <c r="F40" s="42">
        <f t="shared" si="2"/>
        <v>-9108944.1815591268</v>
      </c>
      <c r="G40" s="48">
        <f>'[1]JL-2r'!$AL46</f>
        <v>8570014.0415132064</v>
      </c>
      <c r="H40" s="48">
        <f>'[1]JL-2r'!$AL48</f>
        <v>0</v>
      </c>
      <c r="I40" s="42">
        <f t="shared" si="3"/>
        <v>-11405683.723055556</v>
      </c>
      <c r="J40" s="45">
        <f t="shared" ref="J40:L67" si="4">G40-D40</f>
        <v>1725726.453429129</v>
      </c>
      <c r="K40" s="45">
        <f t="shared" si="4"/>
        <v>0</v>
      </c>
      <c r="L40" s="44">
        <f t="shared" si="4"/>
        <v>-2296739.5414964296</v>
      </c>
    </row>
    <row r="41" spans="1:12" x14ac:dyDescent="0.25">
      <c r="A41" s="47">
        <f>+A12</f>
        <v>20.040000000000006</v>
      </c>
      <c r="B41" s="40" t="s">
        <v>33</v>
      </c>
      <c r="C41" s="35" t="s">
        <v>34</v>
      </c>
      <c r="D41" s="48">
        <f>'[3]Detailed Summary'!$AK46</f>
        <v>-390109.21111976978</v>
      </c>
      <c r="E41" s="48">
        <f>'[3]Detailed Summary'!$AK48</f>
        <v>0</v>
      </c>
      <c r="F41" s="42">
        <f t="shared" si="2"/>
        <v>519189.61368436227</v>
      </c>
      <c r="G41" s="48">
        <f>'[1]JL-2r'!$AM46</f>
        <v>-659022.41484294983</v>
      </c>
      <c r="H41" s="48">
        <f>'[1]JL-2r'!$AM48</f>
        <v>0</v>
      </c>
      <c r="I41" s="42">
        <f t="shared" si="3"/>
        <v>877081.55362319492</v>
      </c>
      <c r="J41" s="45">
        <f t="shared" si="4"/>
        <v>-268913.20372318005</v>
      </c>
      <c r="K41" s="45">
        <f t="shared" si="4"/>
        <v>0</v>
      </c>
      <c r="L41" s="44">
        <f t="shared" si="4"/>
        <v>357891.93993883266</v>
      </c>
    </row>
    <row r="42" spans="1:12" x14ac:dyDescent="0.25">
      <c r="A42" s="47">
        <f>+A17</f>
        <v>20.090000000000014</v>
      </c>
      <c r="B42" s="40" t="s">
        <v>39</v>
      </c>
      <c r="C42" s="35" t="s">
        <v>29</v>
      </c>
      <c r="D42" s="48">
        <f>'[3]Detailed Summary'!$AL46</f>
        <v>-71834.764841627039</v>
      </c>
      <c r="E42" s="48">
        <f>'[3]Detailed Summary'!$AL48</f>
        <v>0</v>
      </c>
      <c r="F42" s="42">
        <f t="shared" si="2"/>
        <v>95603.648271152779</v>
      </c>
      <c r="G42" s="48">
        <f>'[1]JL-2r'!$AN46</f>
        <v>-71834.764841627039</v>
      </c>
      <c r="H42" s="48">
        <f>'[1]JL-2r'!$AN48</f>
        <v>0</v>
      </c>
      <c r="I42" s="42">
        <f t="shared" si="3"/>
        <v>95603.648271152779</v>
      </c>
      <c r="J42" s="45">
        <f t="shared" si="4"/>
        <v>0</v>
      </c>
      <c r="K42" s="45">
        <f t="shared" si="4"/>
        <v>0</v>
      </c>
      <c r="L42" s="44">
        <f t="shared" si="4"/>
        <v>0</v>
      </c>
    </row>
    <row r="43" spans="1:12" x14ac:dyDescent="0.25">
      <c r="A43" s="47">
        <f>+A18</f>
        <v>20.100000000000016</v>
      </c>
      <c r="B43" s="40" t="s">
        <v>40</v>
      </c>
      <c r="C43" s="35" t="s">
        <v>29</v>
      </c>
      <c r="D43" s="48">
        <f>'[3]Detailed Summary'!$AM46</f>
        <v>-5301.3344264041589</v>
      </c>
      <c r="E43" s="48">
        <f>'[3]Detailed Summary'!$AM48</f>
        <v>0</v>
      </c>
      <c r="F43" s="42">
        <f t="shared" si="2"/>
        <v>7055.4544583961524</v>
      </c>
      <c r="G43" s="48">
        <f>'[1]JL-2r'!$AO46</f>
        <v>-5301.3344264041589</v>
      </c>
      <c r="H43" s="48">
        <f>'[1]JL-2r'!$AO48</f>
        <v>0</v>
      </c>
      <c r="I43" s="42">
        <f t="shared" si="3"/>
        <v>7055.4544583961524</v>
      </c>
      <c r="J43" s="45">
        <f t="shared" si="4"/>
        <v>0</v>
      </c>
      <c r="K43" s="45">
        <f t="shared" si="4"/>
        <v>0</v>
      </c>
      <c r="L43" s="44">
        <f t="shared" si="4"/>
        <v>0</v>
      </c>
    </row>
    <row r="44" spans="1:12" x14ac:dyDescent="0.25">
      <c r="A44" s="47">
        <f>+A22</f>
        <v>20.140000000000022</v>
      </c>
      <c r="B44" s="40" t="s">
        <v>66</v>
      </c>
      <c r="C44" s="35" t="s">
        <v>29</v>
      </c>
      <c r="D44" s="48">
        <f>'[3]Detailed Summary'!$AN46</f>
        <v>-442588.00130389305</v>
      </c>
      <c r="E44" s="48">
        <f>'[3]Detailed Summary'!$AN48</f>
        <v>0</v>
      </c>
      <c r="F44" s="42">
        <f t="shared" si="2"/>
        <v>589032.7294726551</v>
      </c>
      <c r="G44" s="48">
        <f>'[1]JL-2r'!$AP46</f>
        <v>-442588.00130389305</v>
      </c>
      <c r="H44" s="48">
        <f>'[1]JL-2r'!$AP48</f>
        <v>0</v>
      </c>
      <c r="I44" s="42">
        <f t="shared" si="3"/>
        <v>589032.7294726551</v>
      </c>
      <c r="J44" s="45">
        <f t="shared" si="4"/>
        <v>0</v>
      </c>
      <c r="K44" s="45">
        <f t="shared" si="4"/>
        <v>0</v>
      </c>
      <c r="L44" s="44">
        <f t="shared" si="4"/>
        <v>0</v>
      </c>
    </row>
    <row r="45" spans="1:12" x14ac:dyDescent="0.25">
      <c r="A45" s="47">
        <v>20.149999999999999</v>
      </c>
      <c r="B45" s="40" t="s">
        <v>67</v>
      </c>
      <c r="C45" s="35" t="s">
        <v>29</v>
      </c>
      <c r="D45" s="48">
        <f>'[3]Detailed Summary'!$AO46</f>
        <v>-3003557.1583568119</v>
      </c>
      <c r="E45" s="48">
        <f>'[3]Detailed Summary'!$AO48</f>
        <v>0</v>
      </c>
      <c r="F45" s="42">
        <f t="shared" si="2"/>
        <v>3997382.3644154058</v>
      </c>
      <c r="G45" s="48">
        <f>'[1]JL-2r'!$AQ46</f>
        <v>-3003557.1583568119</v>
      </c>
      <c r="H45" s="48">
        <f>'[1]JL-2r'!$AQ48</f>
        <v>0</v>
      </c>
      <c r="I45" s="42">
        <f t="shared" si="3"/>
        <v>3997382.3644154058</v>
      </c>
      <c r="J45" s="45">
        <f t="shared" si="4"/>
        <v>0</v>
      </c>
      <c r="K45" s="45">
        <f t="shared" si="4"/>
        <v>0</v>
      </c>
      <c r="L45" s="44">
        <f t="shared" si="4"/>
        <v>0</v>
      </c>
    </row>
    <row r="46" spans="1:12" x14ac:dyDescent="0.25">
      <c r="A46" s="47">
        <f>+A45+0.01</f>
        <v>20.16</v>
      </c>
      <c r="B46" s="40" t="s">
        <v>46</v>
      </c>
      <c r="C46" s="35" t="s">
        <v>29</v>
      </c>
      <c r="D46" s="48">
        <f>'[3]Detailed Summary'!$AP46</f>
        <v>-208177.32402600534</v>
      </c>
      <c r="E46" s="48">
        <f>'[3]Detailed Summary'!$AP48</f>
        <v>0</v>
      </c>
      <c r="F46" s="42">
        <f t="shared" si="2"/>
        <v>277059.60627964424</v>
      </c>
      <c r="G46" s="48">
        <f>'[1]JL-2r'!$AR46</f>
        <v>-208177.32402600534</v>
      </c>
      <c r="H46" s="48">
        <f>'[1]JL-2r'!$AR48</f>
        <v>0</v>
      </c>
      <c r="I46" s="42">
        <f t="shared" si="3"/>
        <v>277059.60627964424</v>
      </c>
      <c r="J46" s="45">
        <f t="shared" si="4"/>
        <v>0</v>
      </c>
      <c r="K46" s="45">
        <f t="shared" si="4"/>
        <v>0</v>
      </c>
      <c r="L46" s="44">
        <f t="shared" si="4"/>
        <v>0</v>
      </c>
    </row>
    <row r="47" spans="1:12" x14ac:dyDescent="0.25">
      <c r="A47" s="47">
        <f>+A46+0.01</f>
        <v>20.170000000000002</v>
      </c>
      <c r="B47" s="40" t="s">
        <v>47</v>
      </c>
      <c r="C47" s="35" t="s">
        <v>29</v>
      </c>
      <c r="D47" s="48">
        <f>'[3]Detailed Summary'!$AQ46</f>
        <v>-691246.88851637836</v>
      </c>
      <c r="E47" s="48">
        <f>'[3]Detailed Summary'!$AQ48</f>
        <v>0</v>
      </c>
      <c r="F47" s="42">
        <f t="shared" si="2"/>
        <v>919968.54926645523</v>
      </c>
      <c r="G47" s="48">
        <f>'[1]JL-2r'!$AS46</f>
        <v>-691246.88851637836</v>
      </c>
      <c r="H47" s="48">
        <f>'[1]JL-2r'!$AS48</f>
        <v>0</v>
      </c>
      <c r="I47" s="42">
        <f t="shared" si="3"/>
        <v>919968.54926645523</v>
      </c>
      <c r="J47" s="45">
        <f t="shared" si="4"/>
        <v>0</v>
      </c>
      <c r="K47" s="45">
        <f t="shared" si="4"/>
        <v>0</v>
      </c>
      <c r="L47" s="44">
        <f t="shared" si="4"/>
        <v>0</v>
      </c>
    </row>
    <row r="48" spans="1:12" x14ac:dyDescent="0.25">
      <c r="A48" s="47">
        <v>20.2</v>
      </c>
      <c r="B48" s="40" t="s">
        <v>68</v>
      </c>
      <c r="C48" s="35" t="s">
        <v>29</v>
      </c>
      <c r="D48" s="48">
        <f>'[3]Detailed Summary'!$AR46</f>
        <v>2791831.5547333327</v>
      </c>
      <c r="E48" s="48">
        <f>'[3]Detailed Summary'!$AR48</f>
        <v>0</v>
      </c>
      <c r="F48" s="42">
        <f t="shared" si="2"/>
        <v>-3715600.4140819809</v>
      </c>
      <c r="G48" s="48">
        <f>'[1]JL-2r'!$AT46</f>
        <v>2791831.5547333327</v>
      </c>
      <c r="H48" s="48">
        <f>'[1]JL-2r'!$AT48</f>
        <v>0</v>
      </c>
      <c r="I48" s="42">
        <f t="shared" si="3"/>
        <v>-3715600.4140819809</v>
      </c>
      <c r="J48" s="45">
        <f t="shared" si="4"/>
        <v>0</v>
      </c>
      <c r="K48" s="45">
        <f t="shared" si="4"/>
        <v>0</v>
      </c>
      <c r="L48" s="44">
        <f t="shared" si="4"/>
        <v>0</v>
      </c>
    </row>
    <row r="49" spans="1:12" x14ac:dyDescent="0.25">
      <c r="A49" s="47">
        <f t="shared" ref="A49:A57" si="5">+A48+0.01</f>
        <v>20.21</v>
      </c>
      <c r="B49" s="40" t="s">
        <v>69</v>
      </c>
      <c r="C49" s="35" t="s">
        <v>29</v>
      </c>
      <c r="D49" s="48">
        <f>'[3]Detailed Summary'!$AS46</f>
        <v>-120117.65165375613</v>
      </c>
      <c r="E49" s="48">
        <f>'[3]Detailed Summary'!$AS48</f>
        <v>0</v>
      </c>
      <c r="F49" s="42">
        <f t="shared" si="2"/>
        <v>159862.50870564484</v>
      </c>
      <c r="G49" s="48">
        <f>'[1]JL-2r'!$AU46</f>
        <v>-120117.65165375613</v>
      </c>
      <c r="H49" s="48">
        <f>'[1]JL-2r'!$AU48</f>
        <v>0</v>
      </c>
      <c r="I49" s="42">
        <f t="shared" si="3"/>
        <v>159862.50870564484</v>
      </c>
      <c r="J49" s="45">
        <f t="shared" si="4"/>
        <v>0</v>
      </c>
      <c r="K49" s="45">
        <f t="shared" si="4"/>
        <v>0</v>
      </c>
      <c r="L49" s="44">
        <f t="shared" si="4"/>
        <v>0</v>
      </c>
    </row>
    <row r="50" spans="1:12" x14ac:dyDescent="0.25">
      <c r="A50" s="47">
        <f t="shared" si="5"/>
        <v>20.220000000000002</v>
      </c>
      <c r="B50" s="40" t="s">
        <v>70</v>
      </c>
      <c r="C50" s="35" t="s">
        <v>27</v>
      </c>
      <c r="D50" s="48">
        <f>'[3]Detailed Summary'!$AT46</f>
        <v>-4864376.4922224488</v>
      </c>
      <c r="E50" s="48">
        <f>'[3]Detailed Summary'!$AT48</f>
        <v>28244978.592898086</v>
      </c>
      <c r="F50" s="42">
        <f t="shared" si="2"/>
        <v>9285703.1132956855</v>
      </c>
      <c r="G50" s="48">
        <f>'[1]JL-2r'!$AV46</f>
        <v>-4864376.4922224488</v>
      </c>
      <c r="H50" s="48">
        <f>'[1]JL-2r'!$AV48</f>
        <v>28244978.592898086</v>
      </c>
      <c r="I50" s="42">
        <f t="shared" si="3"/>
        <v>9229316.9817734007</v>
      </c>
      <c r="J50" s="45">
        <f t="shared" si="4"/>
        <v>0</v>
      </c>
      <c r="K50" s="45">
        <f t="shared" si="4"/>
        <v>0</v>
      </c>
      <c r="L50" s="44">
        <f t="shared" si="4"/>
        <v>-56386.131522284821</v>
      </c>
    </row>
    <row r="51" spans="1:12" x14ac:dyDescent="0.25">
      <c r="A51" s="47">
        <f t="shared" si="5"/>
        <v>20.230000000000004</v>
      </c>
      <c r="B51" s="40" t="s">
        <v>50</v>
      </c>
      <c r="C51" s="35" t="s">
        <v>29</v>
      </c>
      <c r="D51" s="48">
        <f>'[3]Detailed Summary'!$AU46</f>
        <v>394548.96938773646</v>
      </c>
      <c r="E51" s="48">
        <f>'[3]Detailed Summary'!$AU48</f>
        <v>0</v>
      </c>
      <c r="F51" s="42">
        <f t="shared" si="2"/>
        <v>-525098.41130895843</v>
      </c>
      <c r="G51" s="48">
        <f>'[1]JL-2r'!$AW46</f>
        <v>394548.96938773646</v>
      </c>
      <c r="H51" s="48">
        <f>'[1]JL-2r'!$AW48</f>
        <v>0</v>
      </c>
      <c r="I51" s="42">
        <f t="shared" si="3"/>
        <v>-525098.41130895843</v>
      </c>
      <c r="J51" s="45">
        <f t="shared" si="4"/>
        <v>0</v>
      </c>
      <c r="K51" s="45">
        <f t="shared" si="4"/>
        <v>0</v>
      </c>
      <c r="L51" s="44">
        <f t="shared" si="4"/>
        <v>0</v>
      </c>
    </row>
    <row r="52" spans="1:12" x14ac:dyDescent="0.25">
      <c r="A52" s="47">
        <f t="shared" si="5"/>
        <v>20.240000000000006</v>
      </c>
      <c r="B52" s="40" t="s">
        <v>71</v>
      </c>
      <c r="C52" s="35" t="s">
        <v>52</v>
      </c>
      <c r="D52" s="48">
        <f>'[3]Detailed Summary'!$AV46</f>
        <v>-9704032.895832032</v>
      </c>
      <c r="E52" s="48">
        <f>'[3]Detailed Summary'!$AV48</f>
        <v>25877605.564484786</v>
      </c>
      <c r="F52" s="42">
        <f t="shared" si="2"/>
        <v>15491046.209653286</v>
      </c>
      <c r="G52" s="48">
        <f>'[1]JL-2r'!$AX46</f>
        <v>-5181410.1925229533</v>
      </c>
      <c r="H52" s="48">
        <f>'[1]JL-2r'!$AX48</f>
        <v>11359234.266798822</v>
      </c>
      <c r="I52" s="42">
        <f t="shared" si="3"/>
        <v>8003984.7484555868</v>
      </c>
      <c r="J52" s="45">
        <f t="shared" si="4"/>
        <v>4522622.7033090787</v>
      </c>
      <c r="K52" s="45">
        <f t="shared" si="4"/>
        <v>-14518371.297685964</v>
      </c>
      <c r="L52" s="44">
        <f t="shared" si="4"/>
        <v>-7487061.4611976994</v>
      </c>
    </row>
    <row r="53" spans="1:12" x14ac:dyDescent="0.25">
      <c r="A53" s="47">
        <f t="shared" si="5"/>
        <v>20.250000000000007</v>
      </c>
      <c r="B53" s="40" t="s">
        <v>72</v>
      </c>
      <c r="C53" s="35" t="s">
        <v>29</v>
      </c>
      <c r="D53" s="48">
        <f>'[3]Detailed Summary'!$AW46</f>
        <v>477330.77329275</v>
      </c>
      <c r="E53" s="48">
        <f>'[3]Detailed Summary'!$AW48</f>
        <v>0</v>
      </c>
      <c r="F53" s="42">
        <f t="shared" si="2"/>
        <v>-635271.28486446955</v>
      </c>
      <c r="G53" s="48">
        <f>'[1]JL-2r'!$AY46</f>
        <v>477330.77329275</v>
      </c>
      <c r="H53" s="48">
        <f>'[1]JL-2r'!$AY48</f>
        <v>0</v>
      </c>
      <c r="I53" s="42">
        <f t="shared" si="3"/>
        <v>-635271.28486446955</v>
      </c>
      <c r="J53" s="45">
        <f t="shared" si="4"/>
        <v>0</v>
      </c>
      <c r="K53" s="45">
        <f t="shared" si="4"/>
        <v>0</v>
      </c>
      <c r="L53" s="44">
        <f t="shared" si="4"/>
        <v>0</v>
      </c>
    </row>
    <row r="54" spans="1:12" x14ac:dyDescent="0.25">
      <c r="A54" s="47">
        <f t="shared" si="5"/>
        <v>20.260000000000009</v>
      </c>
      <c r="B54" s="40" t="s">
        <v>73</v>
      </c>
      <c r="C54" s="35" t="s">
        <v>27</v>
      </c>
      <c r="D54" s="48">
        <f>'[3]Detailed Summary'!$AX46</f>
        <v>9006372.2399999984</v>
      </c>
      <c r="E54" s="48">
        <f>'[3]Detailed Summary'!$AX48</f>
        <v>4503186.1200000085</v>
      </c>
      <c r="F54" s="42">
        <f t="shared" si="2"/>
        <v>-11538133.00871861</v>
      </c>
      <c r="G54" s="48">
        <f>'[1]JL-2r'!$AZ46</f>
        <v>9006372.2399999984</v>
      </c>
      <c r="H54" s="48">
        <f>'[1]JL-2r'!$AZ48</f>
        <v>4503186.1200000085</v>
      </c>
      <c r="I54" s="42">
        <f t="shared" si="3"/>
        <v>-11547122.827705249</v>
      </c>
      <c r="J54" s="45">
        <f t="shared" si="4"/>
        <v>0</v>
      </c>
      <c r="K54" s="45">
        <f t="shared" si="4"/>
        <v>0</v>
      </c>
      <c r="L54" s="44">
        <f t="shared" si="4"/>
        <v>-8989.8189866393805</v>
      </c>
    </row>
    <row r="55" spans="1:12" x14ac:dyDescent="0.25">
      <c r="A55" s="47">
        <f t="shared" si="5"/>
        <v>20.27000000000001</v>
      </c>
      <c r="B55" s="40" t="s">
        <v>74</v>
      </c>
      <c r="C55" s="35" t="s">
        <v>52</v>
      </c>
      <c r="D55" s="48">
        <f>'[3]Detailed Summary'!$AY46</f>
        <v>-296261.05729127157</v>
      </c>
      <c r="E55" s="48">
        <f>'[3]Detailed Summary'!$AY48</f>
        <v>12855303.339327645</v>
      </c>
      <c r="F55" s="42">
        <f t="shared" si="2"/>
        <v>1674034.5404967379</v>
      </c>
      <c r="G55" s="48">
        <f>'[1]JL-2r'!$BA46</f>
        <v>0</v>
      </c>
      <c r="H55" s="48">
        <f>'[1]JL-2r'!$BA48</f>
        <v>0</v>
      </c>
      <c r="I55" s="42">
        <f t="shared" si="3"/>
        <v>0</v>
      </c>
      <c r="J55" s="45">
        <f t="shared" si="4"/>
        <v>296261.05729127157</v>
      </c>
      <c r="K55" s="45">
        <f t="shared" si="4"/>
        <v>-12855303.339327645</v>
      </c>
      <c r="L55" s="44">
        <f t="shared" si="4"/>
        <v>-1674034.5404967379</v>
      </c>
    </row>
    <row r="56" spans="1:12" x14ac:dyDescent="0.25">
      <c r="A56" s="47">
        <f t="shared" si="5"/>
        <v>20.280000000000012</v>
      </c>
      <c r="B56" s="40" t="s">
        <v>75</v>
      </c>
      <c r="C56" s="35" t="s">
        <v>29</v>
      </c>
      <c r="D56" s="48">
        <f>'[3]Detailed Summary'!$AZ46</f>
        <v>-1330725.9543599267</v>
      </c>
      <c r="E56" s="48">
        <f>'[3]Detailed Summary'!$AZ48</f>
        <v>0</v>
      </c>
      <c r="F56" s="42">
        <f t="shared" si="2"/>
        <v>1771040.1971302533</v>
      </c>
      <c r="G56" s="48">
        <f>'[1]JL-2r'!$BB46</f>
        <v>-1330725.9543599267</v>
      </c>
      <c r="H56" s="48">
        <f>'[1]JL-2r'!$BB48</f>
        <v>0</v>
      </c>
      <c r="I56" s="42">
        <f t="shared" si="3"/>
        <v>1771040.1971302533</v>
      </c>
      <c r="J56" s="45">
        <f t="shared" si="4"/>
        <v>0</v>
      </c>
      <c r="K56" s="45">
        <f t="shared" si="4"/>
        <v>0</v>
      </c>
      <c r="L56" s="44">
        <f t="shared" si="4"/>
        <v>0</v>
      </c>
    </row>
    <row r="57" spans="1:12" x14ac:dyDescent="0.25">
      <c r="A57" s="47">
        <f t="shared" si="5"/>
        <v>20.290000000000013</v>
      </c>
      <c r="B57" s="40" t="s">
        <v>76</v>
      </c>
      <c r="C57" s="35" t="s">
        <v>52</v>
      </c>
      <c r="D57" s="48">
        <f>'[3]Detailed Summary'!$BA46</f>
        <v>-538588.03</v>
      </c>
      <c r="E57" s="48">
        <f>'[3]Detailed Summary'!$BA48</f>
        <v>5481049.5432116631</v>
      </c>
      <c r="F57" s="42">
        <f t="shared" si="2"/>
        <v>1262436.148681205</v>
      </c>
      <c r="G57" s="48">
        <f>'[1]JL-2r'!$BC46</f>
        <v>0</v>
      </c>
      <c r="H57" s="48">
        <f>'[1]JL-2r'!$BC48</f>
        <v>0</v>
      </c>
      <c r="I57" s="42">
        <f t="shared" si="3"/>
        <v>0</v>
      </c>
      <c r="J57" s="45">
        <f t="shared" si="4"/>
        <v>538588.03</v>
      </c>
      <c r="K57" s="45">
        <f t="shared" si="4"/>
        <v>-5481049.5432116631</v>
      </c>
      <c r="L57" s="44">
        <f t="shared" si="4"/>
        <v>-1262436.148681205</v>
      </c>
    </row>
    <row r="58" spans="1:12" x14ac:dyDescent="0.25">
      <c r="A58" s="47">
        <v>21.01</v>
      </c>
      <c r="B58" s="40" t="s">
        <v>77</v>
      </c>
      <c r="C58" s="35" t="s">
        <v>52</v>
      </c>
      <c r="D58" s="48">
        <f>'[3]Detailed Summary'!$BB46</f>
        <v>-16882505.595469624</v>
      </c>
      <c r="E58" s="48">
        <f>'[3]Detailed Summary'!$BB48</f>
        <v>0</v>
      </c>
      <c r="F58" s="42">
        <f t="shared" si="2"/>
        <v>22468635.21365276</v>
      </c>
      <c r="G58" s="48">
        <f>'[1]JL-2r'!$BD46</f>
        <v>11720466.173961133</v>
      </c>
      <c r="H58" s="48">
        <f>'[1]JL-2r'!$BD48</f>
        <v>0</v>
      </c>
      <c r="I58" s="42">
        <f t="shared" si="3"/>
        <v>-15598566.072287073</v>
      </c>
      <c r="J58" s="45">
        <f t="shared" si="4"/>
        <v>28602971.769430757</v>
      </c>
      <c r="K58" s="45">
        <f t="shared" si="4"/>
        <v>0</v>
      </c>
      <c r="L58" s="44">
        <f t="shared" si="4"/>
        <v>-38067201.285939835</v>
      </c>
    </row>
    <row r="59" spans="1:12" x14ac:dyDescent="0.25">
      <c r="A59" s="47">
        <f>+A58+0.01</f>
        <v>21.020000000000003</v>
      </c>
      <c r="B59" s="40" t="s">
        <v>53</v>
      </c>
      <c r="C59" s="35" t="s">
        <v>34</v>
      </c>
      <c r="D59" s="48">
        <f>'[3]Detailed Summary'!$BC46</f>
        <v>526903.32847884053</v>
      </c>
      <c r="E59" s="48">
        <f>'[3]Detailed Summary'!$BC48</f>
        <v>0</v>
      </c>
      <c r="F59" s="42">
        <f t="shared" si="2"/>
        <v>-701246.54267121549</v>
      </c>
      <c r="G59" s="48">
        <f>'[1]JL-2r'!$BE46</f>
        <v>549761.45894175186</v>
      </c>
      <c r="H59" s="48">
        <f>'[1]JL-2r'!$BE48</f>
        <v>0</v>
      </c>
      <c r="I59" s="42">
        <f t="shared" si="3"/>
        <v>-731668.03384934121</v>
      </c>
      <c r="J59" s="45">
        <f t="shared" si="4"/>
        <v>22858.130462911329</v>
      </c>
      <c r="K59" s="45">
        <f t="shared" si="4"/>
        <v>0</v>
      </c>
      <c r="L59" s="44">
        <f t="shared" si="4"/>
        <v>-30421.491178125725</v>
      </c>
    </row>
    <row r="60" spans="1:12" x14ac:dyDescent="0.25">
      <c r="A60" s="47">
        <f>+A59+0.03</f>
        <v>21.050000000000004</v>
      </c>
      <c r="B60" s="40" t="s">
        <v>56</v>
      </c>
      <c r="C60" s="35" t="s">
        <v>29</v>
      </c>
      <c r="D60" s="48">
        <f>'[3]Detailed Summary'!$BD46</f>
        <v>-10681804.722000003</v>
      </c>
      <c r="E60" s="48">
        <f>'[3]Detailed Summary'!$BD48</f>
        <v>0</v>
      </c>
      <c r="F60" s="42">
        <f t="shared" si="2"/>
        <v>14216229.4787864</v>
      </c>
      <c r="G60" s="48">
        <f>'[1]JL-2r'!$BF46</f>
        <v>-10681804.722000003</v>
      </c>
      <c r="H60" s="48">
        <f>'[1]JL-2r'!$BF48</f>
        <v>0</v>
      </c>
      <c r="I60" s="42">
        <f t="shared" si="3"/>
        <v>14216229.4787864</v>
      </c>
      <c r="J60" s="45">
        <f t="shared" si="4"/>
        <v>0</v>
      </c>
      <c r="K60" s="45">
        <f t="shared" si="4"/>
        <v>0</v>
      </c>
      <c r="L60" s="44">
        <f t="shared" si="4"/>
        <v>0</v>
      </c>
    </row>
    <row r="61" spans="1:12" x14ac:dyDescent="0.25">
      <c r="A61" s="47">
        <f>+A60+0.01</f>
        <v>21.060000000000006</v>
      </c>
      <c r="B61" s="40" t="s">
        <v>78</v>
      </c>
      <c r="C61" s="35" t="s">
        <v>27</v>
      </c>
      <c r="D61" s="48">
        <f>'[3]Detailed Summary'!$BE46</f>
        <v>9100115.4800387621</v>
      </c>
      <c r="E61" s="48">
        <f>'[3]Detailed Summary'!$BE48</f>
        <v>-23391891.903797138</v>
      </c>
      <c r="F61" s="42">
        <f t="shared" si="2"/>
        <v>-14439850.08197278</v>
      </c>
      <c r="G61" s="48">
        <f>'[1]JL-2r'!$BG46</f>
        <v>9100115.4800387621</v>
      </c>
      <c r="H61" s="48">
        <f>'[1]JL-2r'!$BG48</f>
        <v>-23391891.903797138</v>
      </c>
      <c r="I61" s="42">
        <f t="shared" si="3"/>
        <v>-14393152.284376491</v>
      </c>
      <c r="J61" s="45">
        <f t="shared" si="4"/>
        <v>0</v>
      </c>
      <c r="K61" s="45">
        <f t="shared" si="4"/>
        <v>0</v>
      </c>
      <c r="L61" s="44">
        <f t="shared" si="4"/>
        <v>46697.797596288845</v>
      </c>
    </row>
    <row r="62" spans="1:12" x14ac:dyDescent="0.25">
      <c r="A62" s="47">
        <f>+A61+0.02</f>
        <v>21.080000000000005</v>
      </c>
      <c r="B62" s="40" t="s">
        <v>79</v>
      </c>
      <c r="C62" s="35" t="s">
        <v>27</v>
      </c>
      <c r="D62" s="48">
        <f>'[3]Detailed Summary'!$BF46</f>
        <v>4478733.8338600006</v>
      </c>
      <c r="E62" s="48">
        <f>'[3]Detailed Summary'!$BF48</f>
        <v>-3321469.9169705859</v>
      </c>
      <c r="F62" s="42">
        <f t="shared" si="2"/>
        <v>-6291321.9573683674</v>
      </c>
      <c r="G62" s="48">
        <f>'[1]JL-2r'!$BH46</f>
        <v>4478733.8338600006</v>
      </c>
      <c r="H62" s="48">
        <f>'[1]JL-2r'!$BH48</f>
        <v>-3321469.9169705859</v>
      </c>
      <c r="I62" s="42">
        <f t="shared" si="3"/>
        <v>-6284691.2269194257</v>
      </c>
      <c r="J62" s="45">
        <f t="shared" si="4"/>
        <v>0</v>
      </c>
      <c r="K62" s="45">
        <f t="shared" si="4"/>
        <v>0</v>
      </c>
      <c r="L62" s="44">
        <f t="shared" si="4"/>
        <v>6630.7304489417002</v>
      </c>
    </row>
    <row r="63" spans="1:12" x14ac:dyDescent="0.25">
      <c r="A63" s="47">
        <f>A62+0.01</f>
        <v>21.090000000000007</v>
      </c>
      <c r="B63" s="40" t="s">
        <v>80</v>
      </c>
      <c r="C63" s="35" t="s">
        <v>52</v>
      </c>
      <c r="D63" s="48">
        <f>'[3]Detailed Summary'!$BG46</f>
        <v>-292768.03540266951</v>
      </c>
      <c r="E63" s="48">
        <f>'[3]Detailed Summary'!$BG48</f>
        <v>11899759.55273651</v>
      </c>
      <c r="F63" s="42">
        <f t="shared" si="2"/>
        <v>1574261.3267401766</v>
      </c>
      <c r="G63" s="48">
        <f>'[1]JL-2r'!$BI46</f>
        <v>0</v>
      </c>
      <c r="H63" s="48">
        <f>'[1]JL-2r'!$BI48</f>
        <v>0</v>
      </c>
      <c r="I63" s="42">
        <f t="shared" si="3"/>
        <v>0</v>
      </c>
      <c r="J63" s="45">
        <f t="shared" si="4"/>
        <v>292768.03540266951</v>
      </c>
      <c r="K63" s="45">
        <f t="shared" si="4"/>
        <v>-11899759.55273651</v>
      </c>
      <c r="L63" s="44">
        <f t="shared" si="4"/>
        <v>-1574261.3267401766</v>
      </c>
    </row>
    <row r="64" spans="1:12" x14ac:dyDescent="0.25">
      <c r="A64" s="47">
        <f>A63+0.01</f>
        <v>21.100000000000009</v>
      </c>
      <c r="B64" s="40" t="s">
        <v>81</v>
      </c>
      <c r="C64" s="35" t="s">
        <v>27</v>
      </c>
      <c r="D64" s="48">
        <f>'[3]Detailed Summary'!BH46</f>
        <v>-2441144.5204499997</v>
      </c>
      <c r="E64" s="48">
        <f>'[3]Detailed Summary'!BH48</f>
        <v>4644660.6473233327</v>
      </c>
      <c r="F64" s="42">
        <f t="shared" si="2"/>
        <v>3711253.1949434243</v>
      </c>
      <c r="G64" s="48">
        <f>'[1]JL-2r'!BJ46</f>
        <v>-2441144.5204499997</v>
      </c>
      <c r="H64" s="48">
        <f>'[1]JL-2r'!BJ48</f>
        <v>4644660.6473233327</v>
      </c>
      <c r="I64" s="42">
        <f t="shared" si="3"/>
        <v>3701980.9469480864</v>
      </c>
      <c r="J64" s="45">
        <f t="shared" si="4"/>
        <v>0</v>
      </c>
      <c r="K64" s="45">
        <f t="shared" si="4"/>
        <v>0</v>
      </c>
      <c r="L64" s="44">
        <f t="shared" si="4"/>
        <v>-9272.247995337937</v>
      </c>
    </row>
    <row r="65" spans="1:12" x14ac:dyDescent="0.25">
      <c r="A65" s="39"/>
      <c r="B65" s="40"/>
      <c r="C65" s="49"/>
      <c r="D65" s="50"/>
      <c r="E65" s="50"/>
      <c r="F65" s="51"/>
      <c r="G65" s="50"/>
      <c r="H65" s="50"/>
      <c r="I65" s="51"/>
      <c r="J65" s="45">
        <f t="shared" si="4"/>
        <v>0</v>
      </c>
      <c r="K65" s="45">
        <f t="shared" si="4"/>
        <v>0</v>
      </c>
      <c r="L65" s="44">
        <f t="shared" si="4"/>
        <v>0</v>
      </c>
    </row>
    <row r="66" spans="1:12" x14ac:dyDescent="0.25">
      <c r="A66" s="52" t="s">
        <v>82</v>
      </c>
      <c r="C66" s="49"/>
      <c r="D66" s="53">
        <f t="shared" ref="D66:I66" si="6">SUM(D9:D64)</f>
        <v>-72917973.260273188</v>
      </c>
      <c r="E66" s="53">
        <f t="shared" si="6"/>
        <v>227239275.61932436</v>
      </c>
      <c r="F66" s="54">
        <f t="shared" si="6"/>
        <v>119666948.0284951</v>
      </c>
      <c r="G66" s="53">
        <f t="shared" si="6"/>
        <v>-36279514.540647969</v>
      </c>
      <c r="H66" s="53">
        <f t="shared" si="6"/>
        <v>176885962.63134471</v>
      </c>
      <c r="I66" s="54">
        <f t="shared" si="6"/>
        <v>65539660.440609433</v>
      </c>
      <c r="J66" s="53">
        <f t="shared" si="4"/>
        <v>36638458.71962522</v>
      </c>
      <c r="K66" s="53">
        <f t="shared" si="4"/>
        <v>-50353312.98797965</v>
      </c>
      <c r="L66" s="54">
        <f t="shared" si="4"/>
        <v>-54127287.58788567</v>
      </c>
    </row>
    <row r="67" spans="1:12" ht="15.75" thickBot="1" x14ac:dyDescent="0.3">
      <c r="A67" s="52" t="s">
        <v>83</v>
      </c>
      <c r="C67" s="55"/>
      <c r="D67" s="56">
        <f t="shared" ref="D67:I67" si="7">D66+D8</f>
        <v>318222717.8397274</v>
      </c>
      <c r="E67" s="56">
        <f t="shared" si="7"/>
        <v>5436017781.9243164</v>
      </c>
      <c r="F67" s="57">
        <f t="shared" si="7"/>
        <v>117638604.44729303</v>
      </c>
      <c r="G67" s="56">
        <f t="shared" si="7"/>
        <v>354861176.55935264</v>
      </c>
      <c r="H67" s="56">
        <f t="shared" si="7"/>
        <v>5385664468.9363365</v>
      </c>
      <c r="I67" s="57">
        <f t="shared" si="7"/>
        <v>53112906.785879374</v>
      </c>
      <c r="J67" s="56">
        <f t="shared" si="4"/>
        <v>36638458.719625235</v>
      </c>
      <c r="K67" s="56">
        <f t="shared" si="4"/>
        <v>-50353312.987979889</v>
      </c>
      <c r="L67" s="57">
        <f t="shared" si="4"/>
        <v>-64525697.661413655</v>
      </c>
    </row>
    <row r="68" spans="1:12" ht="15.75" thickTop="1" x14ac:dyDescent="0.25">
      <c r="A68" s="58" t="s">
        <v>84</v>
      </c>
      <c r="B68" s="59"/>
      <c r="C68" s="60"/>
      <c r="D68" s="61"/>
      <c r="E68" s="61"/>
      <c r="F68" s="62">
        <f>'[3]COC, Def, ConvF'!$C$26</f>
        <v>-3117000</v>
      </c>
      <c r="G68" s="61"/>
      <c r="H68" s="61"/>
      <c r="I68" s="62">
        <f>'[1]JL-2r'!C115</f>
        <v>-3124000</v>
      </c>
      <c r="J68" s="61"/>
      <c r="K68" s="61"/>
      <c r="L68" s="63">
        <f>I68-F68</f>
        <v>-7000</v>
      </c>
    </row>
    <row r="69" spans="1:12" x14ac:dyDescent="0.25">
      <c r="A69" s="58" t="s">
        <v>85</v>
      </c>
      <c r="B69" s="59"/>
      <c r="C69" s="49"/>
      <c r="D69" s="61"/>
      <c r="E69" s="61"/>
      <c r="F69" s="64">
        <f>'[3]COC, Def, ConvF'!$C$30</f>
        <v>23881303.296267986</v>
      </c>
      <c r="G69" s="61"/>
      <c r="H69" s="61"/>
      <c r="I69" s="64">
        <v>0</v>
      </c>
      <c r="J69" s="61"/>
      <c r="K69" s="61"/>
      <c r="L69" s="42">
        <f>I69-F69</f>
        <v>-23881303.296267986</v>
      </c>
    </row>
    <row r="70" spans="1:12" x14ac:dyDescent="0.25">
      <c r="A70" s="52" t="s">
        <v>86</v>
      </c>
      <c r="B70" s="59"/>
      <c r="C70" s="49"/>
      <c r="D70" s="61"/>
      <c r="E70" s="61"/>
      <c r="F70" s="37">
        <f>SUM(F67:F69)</f>
        <v>138402907.74356103</v>
      </c>
      <c r="G70" s="61"/>
      <c r="H70" s="61"/>
      <c r="I70" s="37">
        <f>SUM(I67:I69)</f>
        <v>49988906.785879374</v>
      </c>
      <c r="J70" s="61"/>
      <c r="K70" s="61"/>
      <c r="L70" s="65">
        <f>I70-F70</f>
        <v>-88414000.957681656</v>
      </c>
    </row>
    <row r="71" spans="1:12" x14ac:dyDescent="0.25">
      <c r="A71" s="66" t="s">
        <v>87</v>
      </c>
      <c r="B71" s="59"/>
      <c r="C71" s="49"/>
      <c r="D71" s="61"/>
      <c r="E71" s="61"/>
      <c r="F71" s="64">
        <f>'[3]COC, Def, ConvF'!$C$34</f>
        <v>0</v>
      </c>
      <c r="G71" s="61"/>
      <c r="H71" s="61"/>
      <c r="I71" s="64">
        <v>0</v>
      </c>
      <c r="J71" s="61"/>
      <c r="K71" s="61"/>
      <c r="L71" s="42">
        <f>I71-F71</f>
        <v>0</v>
      </c>
    </row>
    <row r="72" spans="1:12" ht="15.75" thickBot="1" x14ac:dyDescent="0.3">
      <c r="A72" s="67" t="s">
        <v>88</v>
      </c>
      <c r="B72" s="59"/>
      <c r="C72" s="49"/>
      <c r="D72" s="61"/>
      <c r="E72" s="61"/>
      <c r="F72" s="56">
        <f>F70+F71</f>
        <v>138402907.74356103</v>
      </c>
      <c r="G72" s="61"/>
      <c r="H72" s="61"/>
      <c r="I72" s="56">
        <f>I70+I71</f>
        <v>49988906.785879374</v>
      </c>
      <c r="J72" s="61"/>
      <c r="K72" s="61"/>
      <c r="L72" s="57">
        <f>I72-F72</f>
        <v>-88414000.957681656</v>
      </c>
    </row>
    <row r="73" spans="1:12" ht="15.75" thickTop="1" x14ac:dyDescent="0.25">
      <c r="A73" s="58"/>
      <c r="B73" s="59"/>
      <c r="C73" s="49"/>
      <c r="D73" s="61"/>
      <c r="E73" s="61"/>
      <c r="F73" s="68"/>
      <c r="G73" s="61"/>
      <c r="H73" s="61"/>
      <c r="I73" s="61"/>
      <c r="J73" s="61"/>
      <c r="K73" s="61"/>
      <c r="L73" s="69"/>
    </row>
    <row r="74" spans="1:12" x14ac:dyDescent="0.25">
      <c r="A74" s="58"/>
      <c r="B74" s="59"/>
      <c r="C74" s="49"/>
      <c r="D74" s="70"/>
      <c r="E74" s="70"/>
      <c r="F74" s="71"/>
      <c r="G74" s="70"/>
      <c r="H74" s="70"/>
      <c r="I74" s="71"/>
      <c r="J74" s="70"/>
      <c r="K74" s="70"/>
      <c r="L74" s="72"/>
    </row>
    <row r="75" spans="1:12" x14ac:dyDescent="0.25">
      <c r="A75" s="58" t="s">
        <v>89</v>
      </c>
      <c r="B75" s="59"/>
      <c r="C75" s="73"/>
      <c r="D75" s="70"/>
      <c r="E75" s="70"/>
      <c r="F75" s="71"/>
      <c r="G75" s="70"/>
      <c r="H75" s="70"/>
      <c r="I75" s="71"/>
      <c r="J75" s="70"/>
      <c r="K75" s="70"/>
      <c r="L75" s="72"/>
    </row>
    <row r="76" spans="1:12" x14ac:dyDescent="0.25">
      <c r="A76" s="74" t="s">
        <v>90</v>
      </c>
      <c r="B76" s="75"/>
      <c r="C76" s="76"/>
      <c r="D76" s="77"/>
      <c r="E76" s="77"/>
      <c r="F76" s="78"/>
      <c r="G76" s="77"/>
      <c r="H76" s="77"/>
      <c r="I76" s="78"/>
      <c r="J76" s="77"/>
      <c r="K76" s="77"/>
      <c r="L76" s="79"/>
    </row>
  </sheetData>
  <autoFilter ref="A6:L72"/>
  <conditionalFormatting sqref="D3:E3 H3:I3">
    <cfRule type="cellIs" dxfId="2" priority="1" operator="notEqual">
      <formula>0</formula>
    </cfRule>
  </conditionalFormatting>
  <pageMargins left="0.25" right="0.25" top="0.75" bottom="0.75" header="0.3" footer="0.3"/>
  <pageSetup scale="69" fitToHeight="2" orientation="landscape" r:id="rId1"/>
  <headerFooter>
    <oddHeader>&amp;RExhibit No. SEF-24 (BR-01)
Page &amp;P of 6</oddHeader>
  </headerFooter>
  <rowBreaks count="1" manualBreakCount="1">
    <brk id="7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workbookViewId="0">
      <pane xSplit="3" ySplit="6" topLeftCell="D7" activePane="bottomRight" state="frozen"/>
      <selection activeCell="H10" sqref="H10"/>
      <selection pane="topRight" activeCell="H10" sqref="H10"/>
      <selection pane="bottomLeft" activeCell="H10" sqref="H10"/>
      <selection pane="bottomRight" activeCell="D24" sqref="D24"/>
    </sheetView>
  </sheetViews>
  <sheetFormatPr defaultRowHeight="15" x14ac:dyDescent="0.25"/>
  <cols>
    <col min="1" max="1" width="10" customWidth="1"/>
    <col min="2" max="2" width="31" bestFit="1" customWidth="1"/>
    <col min="3" max="3" width="10.5703125" bestFit="1" customWidth="1"/>
    <col min="4" max="4" width="14" customWidth="1"/>
    <col min="5" max="5" width="16.28515625" bestFit="1" customWidth="1"/>
    <col min="6" max="6" width="14" customWidth="1"/>
    <col min="7" max="7" width="16.7109375" bestFit="1" customWidth="1"/>
    <col min="8" max="8" width="17.7109375" customWidth="1"/>
    <col min="9" max="9" width="19.28515625" bestFit="1" customWidth="1"/>
    <col min="10" max="10" width="14" customWidth="1"/>
    <col min="11" max="11" width="15.7109375" bestFit="1" customWidth="1"/>
    <col min="12" max="12" width="14" customWidth="1"/>
  </cols>
  <sheetData>
    <row r="1" spans="1:1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 x14ac:dyDescent="0.25">
      <c r="A2" s="4" t="s">
        <v>91</v>
      </c>
      <c r="B2" s="5"/>
      <c r="C2" s="5"/>
      <c r="D2" s="5"/>
      <c r="E2" s="5"/>
      <c r="F2" s="6" t="s">
        <v>92</v>
      </c>
      <c r="G2" s="7">
        <v>7.0694099999999996E-2</v>
      </c>
      <c r="H2" s="6" t="s">
        <v>2</v>
      </c>
      <c r="I2" s="8">
        <f>'SEF-24 (BR-01) p1-2'!I2</f>
        <v>0.75138099999999997</v>
      </c>
      <c r="J2" s="5"/>
      <c r="K2" s="5"/>
      <c r="L2" s="9"/>
    </row>
    <row r="3" spans="1:12" ht="15.75" x14ac:dyDescent="0.25">
      <c r="A3" s="33"/>
      <c r="B3" s="5"/>
      <c r="C3" s="5"/>
      <c r="D3" s="80"/>
      <c r="E3" s="80"/>
      <c r="F3" s="81" t="s">
        <v>3</v>
      </c>
      <c r="G3" s="82">
        <f>'SEF-24 (BR-01) p1-2'!G3</f>
        <v>7.4800000000000005E-2</v>
      </c>
      <c r="H3" s="80"/>
      <c r="I3" s="80"/>
      <c r="J3" s="83"/>
      <c r="K3" s="83"/>
      <c r="L3" s="84"/>
    </row>
    <row r="4" spans="1:12" ht="15.75" x14ac:dyDescent="0.25">
      <c r="A4" s="17"/>
      <c r="B4" s="18"/>
      <c r="C4" s="19"/>
      <c r="D4" s="20" t="s">
        <v>4</v>
      </c>
      <c r="E4" s="20"/>
      <c r="F4" s="21"/>
      <c r="G4" s="22" t="s">
        <v>93</v>
      </c>
      <c r="H4" s="20"/>
      <c r="I4" s="21"/>
      <c r="J4" s="22" t="s">
        <v>94</v>
      </c>
      <c r="K4" s="20"/>
      <c r="L4" s="21"/>
    </row>
    <row r="5" spans="1:12" ht="15.75" x14ac:dyDescent="0.25">
      <c r="A5" s="23" t="s">
        <v>7</v>
      </c>
      <c r="B5" s="24" t="s">
        <v>8</v>
      </c>
      <c r="C5" s="25" t="s">
        <v>9</v>
      </c>
      <c r="D5" s="26" t="s">
        <v>10</v>
      </c>
      <c r="E5" s="27" t="s">
        <v>11</v>
      </c>
      <c r="F5" s="27" t="s">
        <v>12</v>
      </c>
      <c r="G5" s="27" t="s">
        <v>10</v>
      </c>
      <c r="H5" s="27" t="s">
        <v>11</v>
      </c>
      <c r="I5" s="27" t="s">
        <v>13</v>
      </c>
      <c r="J5" s="27" t="s">
        <v>10</v>
      </c>
      <c r="K5" s="27" t="s">
        <v>11</v>
      </c>
      <c r="L5" s="27" t="s">
        <v>12</v>
      </c>
    </row>
    <row r="6" spans="1:12" ht="15.75" x14ac:dyDescent="0.25">
      <c r="A6" s="28" t="s">
        <v>14</v>
      </c>
      <c r="B6" s="29" t="s">
        <v>15</v>
      </c>
      <c r="C6" s="30" t="s">
        <v>16</v>
      </c>
      <c r="D6" s="29" t="s">
        <v>17</v>
      </c>
      <c r="E6" s="30" t="s">
        <v>18</v>
      </c>
      <c r="F6" s="30" t="s">
        <v>19</v>
      </c>
      <c r="G6" s="30" t="s">
        <v>20</v>
      </c>
      <c r="H6" s="30" t="s">
        <v>21</v>
      </c>
      <c r="I6" s="30" t="s">
        <v>22</v>
      </c>
      <c r="J6" s="30" t="s">
        <v>23</v>
      </c>
      <c r="K6" s="30" t="s">
        <v>24</v>
      </c>
      <c r="L6" s="30" t="s">
        <v>25</v>
      </c>
    </row>
    <row r="7" spans="1:12" ht="15.75" x14ac:dyDescent="0.25">
      <c r="A7" s="23"/>
      <c r="B7" s="24"/>
      <c r="C7" s="85"/>
      <c r="D7" s="86"/>
      <c r="E7" s="86"/>
      <c r="F7" s="87"/>
      <c r="G7" s="86"/>
      <c r="H7" s="86"/>
      <c r="I7" s="87"/>
      <c r="J7" s="86"/>
      <c r="K7" s="86"/>
      <c r="L7" s="87"/>
    </row>
    <row r="8" spans="1:12" ht="15.75" x14ac:dyDescent="0.25">
      <c r="A8" s="33"/>
      <c r="B8" s="34" t="s">
        <v>26</v>
      </c>
      <c r="C8" s="35" t="s">
        <v>27</v>
      </c>
      <c r="D8" s="36">
        <f>ROUND('SEF-24 (BR-01) p1-2'!D8,0)</f>
        <v>391140691</v>
      </c>
      <c r="E8" s="36">
        <f>ROUND('SEF-24 (BR-01) p1-2'!E8,0)</f>
        <v>5208778506</v>
      </c>
      <c r="F8" s="38">
        <f>'SEF-24 (BR-01) p1-2'!F8</f>
        <v>-2028343.5812020812</v>
      </c>
      <c r="G8" s="36">
        <f>ROUND('[1]MEG-3'!O12,0)</f>
        <v>391140691</v>
      </c>
      <c r="H8" s="37">
        <f>ROUND('[1]MEG-3'!Q12,0)</f>
        <v>5208778506</v>
      </c>
      <c r="I8" s="38">
        <f t="shared" ref="I8:I21" si="0">ROUND((-G8+(H8*$G$2))/$I$2,0)</f>
        <v>-30491565</v>
      </c>
      <c r="J8" s="36">
        <f t="shared" ref="J8:L34" si="1">G8-D8</f>
        <v>0</v>
      </c>
      <c r="K8" s="37">
        <f t="shared" si="1"/>
        <v>0</v>
      </c>
      <c r="L8" s="38">
        <f t="shared" si="1"/>
        <v>-28463221.418797918</v>
      </c>
    </row>
    <row r="9" spans="1:12" x14ac:dyDescent="0.25">
      <c r="A9" s="39">
        <f>'SEF-24 (BR-01) p1-2'!A9</f>
        <v>20.010000000000002</v>
      </c>
      <c r="B9" s="40" t="s">
        <v>28</v>
      </c>
      <c r="C9" s="35" t="s">
        <v>29</v>
      </c>
      <c r="D9" s="43">
        <f>'SEF-24 (BR-01) p1-2'!D9</f>
        <v>8327800.1577338427</v>
      </c>
      <c r="E9" s="43">
        <f>'SEF-24 (BR-01) p1-2'!E9</f>
        <v>0</v>
      </c>
      <c r="F9" s="44">
        <f>ROUND('SEF-24 (BR-01) p1-2'!F9,0)</f>
        <v>-11083325</v>
      </c>
      <c r="G9" s="41">
        <f>'[1]MEG-3'!O13</f>
        <v>8327800</v>
      </c>
      <c r="H9" s="41">
        <f>'[1]MEG-3'!Q13</f>
        <v>0</v>
      </c>
      <c r="I9" s="42">
        <f t="shared" si="0"/>
        <v>-11083325</v>
      </c>
      <c r="J9" s="43">
        <f t="shared" si="1"/>
        <v>-0.15773384273052216</v>
      </c>
      <c r="K9" s="43">
        <f t="shared" si="1"/>
        <v>0</v>
      </c>
      <c r="L9" s="44">
        <f t="shared" si="1"/>
        <v>0</v>
      </c>
    </row>
    <row r="10" spans="1:12" x14ac:dyDescent="0.25">
      <c r="A10" s="39">
        <f>'SEF-24 (BR-01) p1-2'!A10</f>
        <v>20.020000000000003</v>
      </c>
      <c r="B10" s="40" t="s">
        <v>30</v>
      </c>
      <c r="C10" s="35" t="s">
        <v>29</v>
      </c>
      <c r="D10" s="43">
        <f>'SEF-24 (BR-01) p1-2'!D10</f>
        <v>3965156.9663860002</v>
      </c>
      <c r="E10" s="43">
        <f>'SEF-24 (BR-01) p1-2'!E10</f>
        <v>0</v>
      </c>
      <c r="F10" s="44">
        <f>ROUND('SEF-24 (BR-01) p1-2'!F10,0)</f>
        <v>-5277159</v>
      </c>
      <c r="G10" s="41">
        <f>'[1]MEG-3'!O14</f>
        <v>3965157</v>
      </c>
      <c r="H10" s="41">
        <f>'[1]MEG-3'!Q14</f>
        <v>0</v>
      </c>
      <c r="I10" s="42">
        <f t="shared" si="0"/>
        <v>-5277159</v>
      </c>
      <c r="J10" s="43">
        <f t="shared" si="1"/>
        <v>3.3613999839872122E-2</v>
      </c>
      <c r="K10" s="43">
        <f t="shared" si="1"/>
        <v>0</v>
      </c>
      <c r="L10" s="44">
        <f t="shared" si="1"/>
        <v>0</v>
      </c>
    </row>
    <row r="11" spans="1:12" x14ac:dyDescent="0.25">
      <c r="A11" s="39">
        <f>'SEF-24 (BR-01) p1-2'!A11</f>
        <v>20.030000000000005</v>
      </c>
      <c r="B11" s="40" t="s">
        <v>32</v>
      </c>
      <c r="C11" s="35" t="s">
        <v>52</v>
      </c>
      <c r="D11" s="43">
        <f>'SEF-24 (BR-01) p1-2'!D11</f>
        <v>-14935653.446827501</v>
      </c>
      <c r="E11" s="43">
        <f>'SEF-24 (BR-01) p1-2'!E11</f>
        <v>0</v>
      </c>
      <c r="F11" s="44">
        <f>ROUND('SEF-24 (BR-01) p1-2'!F11,0)</f>
        <v>19877603</v>
      </c>
      <c r="G11" s="41">
        <f>'[1]MEG-3'!O15</f>
        <v>-1471359.1260273978</v>
      </c>
      <c r="H11" s="41">
        <f>'[1]MEG-3'!Q15</f>
        <v>-22532936.180555556</v>
      </c>
      <c r="I11" s="42">
        <f t="shared" si="0"/>
        <v>-161817</v>
      </c>
      <c r="J11" s="43">
        <f t="shared" si="1"/>
        <v>13464294.320800103</v>
      </c>
      <c r="K11" s="43">
        <f t="shared" si="1"/>
        <v>-22532936.180555556</v>
      </c>
      <c r="L11" s="44">
        <f t="shared" si="1"/>
        <v>-20039420</v>
      </c>
    </row>
    <row r="12" spans="1:12" x14ac:dyDescent="0.25">
      <c r="A12" s="39">
        <f>'SEF-24 (BR-01) p1-2'!A12</f>
        <v>20.040000000000006</v>
      </c>
      <c r="B12" s="40" t="s">
        <v>33</v>
      </c>
      <c r="C12" s="35" t="s">
        <v>34</v>
      </c>
      <c r="D12" s="43">
        <f>'SEF-24 (BR-01) p1-2'!D12</f>
        <v>33152988.38277762</v>
      </c>
      <c r="E12" s="43">
        <f>'SEF-24 (BR-01) p1-2'!E12</f>
        <v>0</v>
      </c>
      <c r="F12" s="44">
        <f>ROUND('SEF-24 (BR-01) p1-2'!F12,0)</f>
        <v>-44122740</v>
      </c>
      <c r="G12" s="41">
        <f>'[1]MEG-3'!O16</f>
        <v>33105346</v>
      </c>
      <c r="H12" s="41">
        <f>'[1]MEG-3'!Q16</f>
        <v>0</v>
      </c>
      <c r="I12" s="42">
        <f t="shared" si="0"/>
        <v>-44059333</v>
      </c>
      <c r="J12" s="43">
        <f t="shared" si="1"/>
        <v>-47642.382777620107</v>
      </c>
      <c r="K12" s="43">
        <f t="shared" si="1"/>
        <v>0</v>
      </c>
      <c r="L12" s="44">
        <f t="shared" si="1"/>
        <v>63407</v>
      </c>
    </row>
    <row r="13" spans="1:12" x14ac:dyDescent="0.25">
      <c r="A13" s="39">
        <f>'SEF-24 (BR-01) p1-2'!A13</f>
        <v>20.050000000000008</v>
      </c>
      <c r="B13" s="40" t="s">
        <v>35</v>
      </c>
      <c r="C13" s="35" t="s">
        <v>29</v>
      </c>
      <c r="D13" s="43">
        <f>'SEF-24 (BR-01) p1-2'!D13</f>
        <v>-1955986.2286396027</v>
      </c>
      <c r="E13" s="43">
        <f>'SEF-24 (BR-01) p1-2'!E13</f>
        <v>0</v>
      </c>
      <c r="F13" s="44">
        <f>ROUND('SEF-24 (BR-01) p1-2'!F13,0)</f>
        <v>2603188</v>
      </c>
      <c r="G13" s="41">
        <f>'[1]MEG-3'!O17</f>
        <v>-1955986</v>
      </c>
      <c r="H13" s="41">
        <f>'[1]MEG-3'!Q17</f>
        <v>0</v>
      </c>
      <c r="I13" s="42">
        <f t="shared" si="0"/>
        <v>2603188</v>
      </c>
      <c r="J13" s="43">
        <f t="shared" si="1"/>
        <v>0.22863960266113281</v>
      </c>
      <c r="K13" s="43">
        <f t="shared" si="1"/>
        <v>0</v>
      </c>
      <c r="L13" s="44">
        <f t="shared" si="1"/>
        <v>0</v>
      </c>
    </row>
    <row r="14" spans="1:12" x14ac:dyDescent="0.25">
      <c r="A14" s="39">
        <f>'SEF-24 (BR-01) p1-2'!A14</f>
        <v>20.060000000000009</v>
      </c>
      <c r="B14" s="40" t="s">
        <v>36</v>
      </c>
      <c r="C14" s="35" t="s">
        <v>29</v>
      </c>
      <c r="D14" s="43">
        <f>'SEF-24 (BR-01) p1-2'!D14</f>
        <v>66597.374865170947</v>
      </c>
      <c r="E14" s="43">
        <f>'SEF-24 (BR-01) p1-2'!E14</f>
        <v>0</v>
      </c>
      <c r="F14" s="44">
        <f>ROUND('SEF-24 (BR-01) p1-2'!F14,0)</f>
        <v>-88633</v>
      </c>
      <c r="G14" s="41">
        <f>'[1]MEG-3'!O18</f>
        <v>66597</v>
      </c>
      <c r="H14" s="41">
        <f>'[1]MEG-3'!Q18</f>
        <v>0</v>
      </c>
      <c r="I14" s="42">
        <f t="shared" si="0"/>
        <v>-88633</v>
      </c>
      <c r="J14" s="43">
        <f t="shared" si="1"/>
        <v>-0.37486517094657756</v>
      </c>
      <c r="K14" s="43">
        <f t="shared" si="1"/>
        <v>0</v>
      </c>
      <c r="L14" s="44">
        <f t="shared" si="1"/>
        <v>0</v>
      </c>
    </row>
    <row r="15" spans="1:12" x14ac:dyDescent="0.25">
      <c r="A15" s="39">
        <f>'SEF-24 (BR-01) p1-2'!A15</f>
        <v>20.070000000000011</v>
      </c>
      <c r="B15" s="40" t="s">
        <v>37</v>
      </c>
      <c r="C15" s="35" t="s">
        <v>29</v>
      </c>
      <c r="D15" s="43">
        <f>'SEF-24 (BR-01) p1-2'!D15</f>
        <v>303153.75903630909</v>
      </c>
      <c r="E15" s="43">
        <f>'SEF-24 (BR-01) p1-2'!E15</f>
        <v>0</v>
      </c>
      <c r="F15" s="44">
        <f>ROUND('SEF-24 (BR-01) p1-2'!F15,0)</f>
        <v>-403462</v>
      </c>
      <c r="G15" s="41">
        <f>'[1]MEG-3'!O19</f>
        <v>303154</v>
      </c>
      <c r="H15" s="41">
        <f>'[1]MEG-3'!Q19</f>
        <v>0</v>
      </c>
      <c r="I15" s="42">
        <f t="shared" si="0"/>
        <v>-403462</v>
      </c>
      <c r="J15" s="43">
        <f t="shared" si="1"/>
        <v>0.24096369091421366</v>
      </c>
      <c r="K15" s="43">
        <f t="shared" si="1"/>
        <v>0</v>
      </c>
      <c r="L15" s="44">
        <f t="shared" si="1"/>
        <v>0</v>
      </c>
    </row>
    <row r="16" spans="1:12" x14ac:dyDescent="0.25">
      <c r="A16" s="39">
        <f>'SEF-24 (BR-01) p1-2'!A16</f>
        <v>20.080000000000013</v>
      </c>
      <c r="B16" s="40" t="s">
        <v>38</v>
      </c>
      <c r="C16" s="35" t="s">
        <v>52</v>
      </c>
      <c r="D16" s="43">
        <f>'SEF-24 (BR-01) p1-2'!D16</f>
        <v>184145.16401528011</v>
      </c>
      <c r="E16" s="43">
        <f>'SEF-24 (BR-01) p1-2'!E16</f>
        <v>0</v>
      </c>
      <c r="F16" s="44">
        <f>ROUND('SEF-24 (BR-01) p1-2'!F16,0)</f>
        <v>-245076</v>
      </c>
      <c r="G16" s="41">
        <f>'[1]MEG-3'!O20</f>
        <v>3965338.59</v>
      </c>
      <c r="H16" s="41">
        <f>'[1]MEG-3'!Q20</f>
        <v>0</v>
      </c>
      <c r="I16" s="42">
        <f t="shared" si="0"/>
        <v>-5277401</v>
      </c>
      <c r="J16" s="43">
        <f t="shared" si="1"/>
        <v>3781193.4259847198</v>
      </c>
      <c r="K16" s="43">
        <f t="shared" si="1"/>
        <v>0</v>
      </c>
      <c r="L16" s="44">
        <f t="shared" si="1"/>
        <v>-5032325</v>
      </c>
    </row>
    <row r="17" spans="1:12" x14ac:dyDescent="0.25">
      <c r="A17" s="39">
        <f>'SEF-24 (BR-01) p1-2'!A17</f>
        <v>20.090000000000014</v>
      </c>
      <c r="B17" s="40" t="s">
        <v>39</v>
      </c>
      <c r="C17" s="35" t="s">
        <v>29</v>
      </c>
      <c r="D17" s="43">
        <f>'SEF-24 (BR-01) p1-2'!D17</f>
        <v>71834.764841626398</v>
      </c>
      <c r="E17" s="43">
        <f>'SEF-24 (BR-01) p1-2'!E17</f>
        <v>0</v>
      </c>
      <c r="F17" s="44">
        <f>ROUND('SEF-24 (BR-01) p1-2'!F17,0)</f>
        <v>-95604</v>
      </c>
      <c r="G17" s="41">
        <f>'[1]MEG-3'!O21</f>
        <v>71835</v>
      </c>
      <c r="H17" s="41">
        <f>'[1]MEG-3'!Q21</f>
        <v>0</v>
      </c>
      <c r="I17" s="42">
        <f t="shared" si="0"/>
        <v>-95604</v>
      </c>
      <c r="J17" s="43">
        <f t="shared" si="1"/>
        <v>0.23515837360173464</v>
      </c>
      <c r="K17" s="43">
        <f t="shared" si="1"/>
        <v>0</v>
      </c>
      <c r="L17" s="44">
        <f t="shared" si="1"/>
        <v>0</v>
      </c>
    </row>
    <row r="18" spans="1:12" x14ac:dyDescent="0.25">
      <c r="A18" s="39">
        <f>'SEF-24 (BR-01) p1-2'!A18</f>
        <v>20.100000000000016</v>
      </c>
      <c r="B18" s="40" t="s">
        <v>40</v>
      </c>
      <c r="C18" s="35" t="s">
        <v>29</v>
      </c>
      <c r="D18" s="43">
        <f>'SEF-24 (BR-01) p1-2'!D18</f>
        <v>5301.3344264041589</v>
      </c>
      <c r="E18" s="43">
        <f>'SEF-24 (BR-01) p1-2'!E18</f>
        <v>0</v>
      </c>
      <c r="F18" s="44">
        <f>ROUND('SEF-24 (BR-01) p1-2'!F18,0)</f>
        <v>-7055</v>
      </c>
      <c r="G18" s="41">
        <f>'[1]MEG-3'!O22</f>
        <v>5301</v>
      </c>
      <c r="H18" s="41">
        <f>'[1]MEG-3'!Q22</f>
        <v>0</v>
      </c>
      <c r="I18" s="42">
        <f t="shared" si="0"/>
        <v>-7055</v>
      </c>
      <c r="J18" s="43">
        <f t="shared" si="1"/>
        <v>-0.33442640415887581</v>
      </c>
      <c r="K18" s="43">
        <f t="shared" si="1"/>
        <v>0</v>
      </c>
      <c r="L18" s="44">
        <f t="shared" si="1"/>
        <v>0</v>
      </c>
    </row>
    <row r="19" spans="1:12" x14ac:dyDescent="0.25">
      <c r="A19" s="39">
        <f>'SEF-24 (BR-01) p1-2'!A19</f>
        <v>20.110000000000017</v>
      </c>
      <c r="B19" s="40" t="s">
        <v>41</v>
      </c>
      <c r="C19" s="35" t="s">
        <v>29</v>
      </c>
      <c r="D19" s="43">
        <f>'SEF-24 (BR-01) p1-2'!D19</f>
        <v>-803909.33835699933</v>
      </c>
      <c r="E19" s="43">
        <f>'SEF-24 (BR-01) p1-2'!E19</f>
        <v>0</v>
      </c>
      <c r="F19" s="44">
        <f>ROUND('SEF-24 (BR-01) p1-2'!F19,0)</f>
        <v>1069909</v>
      </c>
      <c r="G19" s="41">
        <f>'[1]MEG-3'!O23</f>
        <v>-803909</v>
      </c>
      <c r="H19" s="41">
        <f>'[1]MEG-3'!Q23</f>
        <v>0</v>
      </c>
      <c r="I19" s="42">
        <f t="shared" si="0"/>
        <v>1069909</v>
      </c>
      <c r="J19" s="43">
        <f t="shared" si="1"/>
        <v>0.33835699933115393</v>
      </c>
      <c r="K19" s="43">
        <f t="shared" si="1"/>
        <v>0</v>
      </c>
      <c r="L19" s="44">
        <f t="shared" si="1"/>
        <v>0</v>
      </c>
    </row>
    <row r="20" spans="1:12" x14ac:dyDescent="0.25">
      <c r="A20" s="39">
        <f>'SEF-24 (BR-01) p1-2'!A20</f>
        <v>20.120000000000019</v>
      </c>
      <c r="B20" s="40" t="s">
        <v>42</v>
      </c>
      <c r="C20" s="35" t="s">
        <v>29</v>
      </c>
      <c r="D20" s="43">
        <f>'SEF-24 (BR-01) p1-2'!D20</f>
        <v>-496557.58700637007</v>
      </c>
      <c r="E20" s="43">
        <f>'SEF-24 (BR-01) p1-2'!E20</f>
        <v>0</v>
      </c>
      <c r="F20" s="44">
        <f>ROUND('SEF-24 (BR-01) p1-2'!F20,0)</f>
        <v>660860</v>
      </c>
      <c r="G20" s="41">
        <f>'[1]MEG-3'!O24</f>
        <v>-496558</v>
      </c>
      <c r="H20" s="41">
        <f>'[1]MEG-3'!Q24</f>
        <v>0</v>
      </c>
      <c r="I20" s="42">
        <f t="shared" si="0"/>
        <v>660860</v>
      </c>
      <c r="J20" s="43">
        <f t="shared" si="1"/>
        <v>-0.41299362992867827</v>
      </c>
      <c r="K20" s="43">
        <f t="shared" si="1"/>
        <v>0</v>
      </c>
      <c r="L20" s="44">
        <f t="shared" si="1"/>
        <v>0</v>
      </c>
    </row>
    <row r="21" spans="1:12" x14ac:dyDescent="0.25">
      <c r="A21" s="39">
        <f>'SEF-24 (BR-01) p1-2'!A21</f>
        <v>20.13000000000002</v>
      </c>
      <c r="B21" s="40" t="s">
        <v>43</v>
      </c>
      <c r="C21" s="35" t="s">
        <v>29</v>
      </c>
      <c r="D21" s="43">
        <f>'SEF-24 (BR-01) p1-2'!D21</f>
        <v>-1726149.211916219</v>
      </c>
      <c r="E21" s="43">
        <f>'SEF-24 (BR-01) p1-2'!E21</f>
        <v>0</v>
      </c>
      <c r="F21" s="44">
        <f>ROUND('SEF-24 (BR-01) p1-2'!F21,0)</f>
        <v>2297302</v>
      </c>
      <c r="G21" s="41">
        <f>'[1]MEG-3'!O25</f>
        <v>-1726149</v>
      </c>
      <c r="H21" s="41">
        <f>'[1]MEG-3'!Q25</f>
        <v>0</v>
      </c>
      <c r="I21" s="42">
        <f t="shared" si="0"/>
        <v>2297302</v>
      </c>
      <c r="J21" s="43">
        <f t="shared" si="1"/>
        <v>0.21191621897742152</v>
      </c>
      <c r="K21" s="43">
        <f t="shared" si="1"/>
        <v>0</v>
      </c>
      <c r="L21" s="44">
        <f t="shared" si="1"/>
        <v>0</v>
      </c>
    </row>
    <row r="22" spans="1:12" x14ac:dyDescent="0.25">
      <c r="A22" s="39">
        <f>'SEF-24 (BR-01) p1-2'!A22</f>
        <v>20.140000000000022</v>
      </c>
      <c r="B22" s="40" t="s">
        <v>44</v>
      </c>
      <c r="C22" s="35" t="s">
        <v>29</v>
      </c>
      <c r="D22" s="43">
        <f>'SEF-24 (BR-01) p1-2'!D22</f>
        <v>319951.38960871822</v>
      </c>
      <c r="E22" s="43">
        <f>'SEF-24 (BR-01) p1-2'!E22</f>
        <v>0</v>
      </c>
      <c r="F22" s="44">
        <f>ROUND('SEF-24 (BR-01) p1-2'!F22,0)</f>
        <v>-425818</v>
      </c>
      <c r="G22" s="41">
        <f>'[1]MEG-3'!O26</f>
        <v>319951</v>
      </c>
      <c r="H22" s="41">
        <f>'[1]MEG-3'!Q26</f>
        <v>0</v>
      </c>
      <c r="I22" s="42">
        <f>ROUND((-G22+(H22*$G$2))/$I$2,0)-1</f>
        <v>-425818</v>
      </c>
      <c r="J22" s="43">
        <f t="shared" si="1"/>
        <v>-0.38960871822200716</v>
      </c>
      <c r="K22" s="43">
        <f t="shared" si="1"/>
        <v>0</v>
      </c>
      <c r="L22" s="44">
        <f t="shared" si="1"/>
        <v>0</v>
      </c>
    </row>
    <row r="23" spans="1:12" x14ac:dyDescent="0.25">
      <c r="A23" s="39">
        <f>'SEF-24 (BR-01) p1-2'!A23</f>
        <v>20.150000000000023</v>
      </c>
      <c r="B23" s="40" t="s">
        <v>45</v>
      </c>
      <c r="C23" s="35" t="s">
        <v>29</v>
      </c>
      <c r="D23" s="43">
        <f>'SEF-24 (BR-01) p1-2'!D23</f>
        <v>-61810.425156236211</v>
      </c>
      <c r="E23" s="43">
        <f>'SEF-24 (BR-01) p1-2'!E23</f>
        <v>0</v>
      </c>
      <c r="F23" s="44">
        <f>ROUND('SEF-24 (BR-01) p1-2'!F23,0)</f>
        <v>82262</v>
      </c>
      <c r="G23" s="41">
        <f>'[1]MEG-3'!O27</f>
        <v>-61810</v>
      </c>
      <c r="H23" s="41">
        <f>'[1]MEG-3'!Q27</f>
        <v>0</v>
      </c>
      <c r="I23" s="42">
        <f t="shared" ref="I23:I28" si="2">ROUND((-G23+(H23*$G$2))/$I$2,0)</f>
        <v>82262</v>
      </c>
      <c r="J23" s="43">
        <f t="shared" si="1"/>
        <v>0.42515623621147824</v>
      </c>
      <c r="K23" s="43">
        <f t="shared" si="1"/>
        <v>0</v>
      </c>
      <c r="L23" s="44">
        <f t="shared" si="1"/>
        <v>0</v>
      </c>
    </row>
    <row r="24" spans="1:12" x14ac:dyDescent="0.25">
      <c r="A24" s="39">
        <f>'SEF-24 (BR-01) p1-2'!A24</f>
        <v>20.160000000000025</v>
      </c>
      <c r="B24" s="40" t="s">
        <v>46</v>
      </c>
      <c r="C24" s="35" t="s">
        <v>29</v>
      </c>
      <c r="D24" s="43">
        <f>'SEF-24 (BR-01) p1-2'!D24</f>
        <v>-13156.595940416744</v>
      </c>
      <c r="E24" s="43">
        <f>'SEF-24 (BR-01) p1-2'!E24</f>
        <v>0</v>
      </c>
      <c r="F24" s="44">
        <f>ROUND('SEF-24 (BR-01) p1-2'!F24,0)</f>
        <v>17510</v>
      </c>
      <c r="G24" s="41">
        <f>'[1]MEG-3'!O28</f>
        <v>-13157</v>
      </c>
      <c r="H24" s="41">
        <f>'[1]MEG-3'!Q28</f>
        <v>0</v>
      </c>
      <c r="I24" s="42">
        <f t="shared" si="2"/>
        <v>17510</v>
      </c>
      <c r="J24" s="43">
        <f t="shared" si="1"/>
        <v>-0.4040595832557301</v>
      </c>
      <c r="K24" s="43">
        <f t="shared" si="1"/>
        <v>0</v>
      </c>
      <c r="L24" s="44">
        <f t="shared" si="1"/>
        <v>0</v>
      </c>
    </row>
    <row r="25" spans="1:12" x14ac:dyDescent="0.25">
      <c r="A25" s="39">
        <f>'SEF-24 (BR-01) p1-2'!A25</f>
        <v>20.170000000000027</v>
      </c>
      <c r="B25" s="40" t="s">
        <v>47</v>
      </c>
      <c r="C25" s="35" t="s">
        <v>29</v>
      </c>
      <c r="D25" s="43">
        <f>'SEF-24 (BR-01) p1-2'!D25</f>
        <v>-23850.252119969373</v>
      </c>
      <c r="E25" s="43">
        <f>'SEF-24 (BR-01) p1-2'!E25</f>
        <v>0</v>
      </c>
      <c r="F25" s="44">
        <f>ROUND('SEF-24 (BR-01) p1-2'!F25,0)</f>
        <v>31742</v>
      </c>
      <c r="G25" s="41">
        <f>'[1]MEG-3'!O29</f>
        <v>-23850</v>
      </c>
      <c r="H25" s="41">
        <f>'[1]MEG-3'!Q29</f>
        <v>0</v>
      </c>
      <c r="I25" s="42">
        <f t="shared" si="2"/>
        <v>31742</v>
      </c>
      <c r="J25" s="43">
        <f t="shared" si="1"/>
        <v>0.2521199693728704</v>
      </c>
      <c r="K25" s="43">
        <f t="shared" si="1"/>
        <v>0</v>
      </c>
      <c r="L25" s="44">
        <f t="shared" si="1"/>
        <v>0</v>
      </c>
    </row>
    <row r="26" spans="1:12" x14ac:dyDescent="0.25">
      <c r="A26" s="39">
        <f>'SEF-24 (BR-01) p1-2'!A26</f>
        <v>20.180000000000028</v>
      </c>
      <c r="B26" s="40" t="s">
        <v>48</v>
      </c>
      <c r="C26" s="35" t="s">
        <v>52</v>
      </c>
      <c r="D26" s="43">
        <f>'SEF-24 (BR-01) p1-2'!D26</f>
        <v>0</v>
      </c>
      <c r="E26" s="43">
        <f>'SEF-24 (BR-01) p1-2'!E26</f>
        <v>190746231.15314114</v>
      </c>
      <c r="F26" s="44">
        <f>ROUND('SEF-24 (BR-01) p1-2'!F26,0)</f>
        <v>18988793</v>
      </c>
      <c r="G26" s="41">
        <f>'[1]MEG-3'!O30</f>
        <v>0</v>
      </c>
      <c r="H26" s="41">
        <f>'[1]MEG-3'!Q30</f>
        <v>121358637.19194174</v>
      </c>
      <c r="I26" s="42">
        <f t="shared" si="2"/>
        <v>11418095</v>
      </c>
      <c r="J26" s="43">
        <f t="shared" si="1"/>
        <v>0</v>
      </c>
      <c r="K26" s="43">
        <f t="shared" si="1"/>
        <v>-69387593.961199403</v>
      </c>
      <c r="L26" s="44">
        <f t="shared" si="1"/>
        <v>-7570698</v>
      </c>
    </row>
    <row r="27" spans="1:12" x14ac:dyDescent="0.25">
      <c r="A27" s="39">
        <f>'SEF-24 (BR-01) p1-2'!A27</f>
        <v>20.19000000000003</v>
      </c>
      <c r="B27" s="40" t="s">
        <v>49</v>
      </c>
      <c r="C27" s="35" t="s">
        <v>52</v>
      </c>
      <c r="D27" s="43">
        <f>'SEF-24 (BR-01) p1-2'!D27</f>
        <v>-16904953.479322143</v>
      </c>
      <c r="E27" s="43">
        <f>'SEF-24 (BR-01) p1-2'!E27</f>
        <v>-16904953.479322143</v>
      </c>
      <c r="F27" s="44">
        <f>ROUND('SEF-24 (BR-01) p1-2'!F27,0)</f>
        <v>20815622</v>
      </c>
      <c r="G27" s="41">
        <f>'[1]MEG-3'!O31</f>
        <v>-14714546.557918925</v>
      </c>
      <c r="H27" s="41">
        <f>'[1]MEG-3'!Q31</f>
        <v>-14714546.557918925</v>
      </c>
      <c r="I27" s="42">
        <f t="shared" si="2"/>
        <v>18198910</v>
      </c>
      <c r="J27" s="43">
        <f t="shared" si="1"/>
        <v>2190406.9214032181</v>
      </c>
      <c r="K27" s="43">
        <f t="shared" si="1"/>
        <v>2190406.9214032181</v>
      </c>
      <c r="L27" s="44">
        <f t="shared" si="1"/>
        <v>-2616712</v>
      </c>
    </row>
    <row r="28" spans="1:12" x14ac:dyDescent="0.25">
      <c r="A28" s="39">
        <f>'SEF-24 (BR-01) p1-2'!A28</f>
        <v>20.200000000000031</v>
      </c>
      <c r="B28" s="40" t="s">
        <v>50</v>
      </c>
      <c r="C28" s="35" t="s">
        <v>29</v>
      </c>
      <c r="D28" s="43">
        <f>'SEF-24 (BR-01) p1-2'!D28</f>
        <v>340892.94246068329</v>
      </c>
      <c r="E28" s="43">
        <f>'SEF-24 (BR-01) p1-2'!E28</f>
        <v>0</v>
      </c>
      <c r="F28" s="44">
        <f>ROUND('SEF-24 (BR-01) p1-2'!F28,0)</f>
        <v>-453689</v>
      </c>
      <c r="G28" s="41">
        <f>'[1]MEG-3'!O32</f>
        <v>340893</v>
      </c>
      <c r="H28" s="41">
        <f>'[1]MEG-3'!Q32</f>
        <v>0</v>
      </c>
      <c r="I28" s="42">
        <f t="shared" si="2"/>
        <v>-453689</v>
      </c>
      <c r="J28" s="43">
        <f t="shared" si="1"/>
        <v>5.7539316709153354E-2</v>
      </c>
      <c r="K28" s="43">
        <f t="shared" si="1"/>
        <v>0</v>
      </c>
      <c r="L28" s="44">
        <f t="shared" si="1"/>
        <v>0</v>
      </c>
    </row>
    <row r="29" spans="1:12" x14ac:dyDescent="0.25">
      <c r="A29" s="39">
        <f>'SEF-24 (BR-01) p1-2'!A29</f>
        <v>21.01</v>
      </c>
      <c r="B29" s="40" t="s">
        <v>51</v>
      </c>
      <c r="C29" s="35" t="s">
        <v>29</v>
      </c>
      <c r="D29" s="43">
        <f>'SEF-24 (BR-01) p1-2'!D29</f>
        <v>-7589560.1894254955</v>
      </c>
      <c r="E29" s="43">
        <f>'SEF-24 (BR-01) p1-2'!E29</f>
        <v>0</v>
      </c>
      <c r="F29" s="44">
        <f>ROUND('SEF-24 (BR-01) p1-2'!F29,0)</f>
        <v>10100815</v>
      </c>
      <c r="G29" s="41">
        <f>'[1]MEG-3'!O33</f>
        <v>-7589560</v>
      </c>
      <c r="H29" s="41">
        <f>'[1]MEG-3'!Q33</f>
        <v>0</v>
      </c>
      <c r="I29" s="42">
        <f>ROUND((-G29+(H29*$G$2))/$I$2,0)+1</f>
        <v>10100815</v>
      </c>
      <c r="J29" s="43">
        <f t="shared" si="1"/>
        <v>0.18942549545317888</v>
      </c>
      <c r="K29" s="43">
        <f t="shared" si="1"/>
        <v>0</v>
      </c>
      <c r="L29" s="44">
        <f t="shared" si="1"/>
        <v>0</v>
      </c>
    </row>
    <row r="30" spans="1:12" x14ac:dyDescent="0.25">
      <c r="A30" s="39">
        <f>'SEF-24 (BR-01) p1-2'!A30</f>
        <v>21.020000000000003</v>
      </c>
      <c r="B30" s="40" t="s">
        <v>53</v>
      </c>
      <c r="C30" s="35" t="s">
        <v>29</v>
      </c>
      <c r="D30" s="43">
        <f>'SEF-24 (BR-01) p1-2'!D30</f>
        <v>-68620.043849999958</v>
      </c>
      <c r="E30" s="43">
        <f>'SEF-24 (BR-01) p1-2'!E30</f>
        <v>0</v>
      </c>
      <c r="F30" s="44">
        <f>ROUND('SEF-24 (BR-01) p1-2'!F30,0)</f>
        <v>91325</v>
      </c>
      <c r="G30" s="41">
        <f>'[1]MEG-3'!O34</f>
        <v>-68620</v>
      </c>
      <c r="H30" s="41">
        <f>'[1]MEG-3'!Q34</f>
        <v>0</v>
      </c>
      <c r="I30" s="42">
        <f t="shared" ref="I30:I38" si="3">ROUND((-G30+(H30*$G$2))/$I$2,0)</f>
        <v>91325</v>
      </c>
      <c r="J30" s="43">
        <f t="shared" si="1"/>
        <v>4.3849999958183616E-2</v>
      </c>
      <c r="K30" s="43">
        <f t="shared" si="1"/>
        <v>0</v>
      </c>
      <c r="L30" s="44">
        <f t="shared" si="1"/>
        <v>0</v>
      </c>
    </row>
    <row r="31" spans="1:12" x14ac:dyDescent="0.25">
      <c r="A31" s="39">
        <f>'SEF-24 (BR-01) p1-2'!A31</f>
        <v>21.030000000000005</v>
      </c>
      <c r="B31" s="40" t="s">
        <v>54</v>
      </c>
      <c r="C31" s="35" t="s">
        <v>27</v>
      </c>
      <c r="D31" s="43">
        <f>'SEF-24 (BR-01) p1-2'!D31</f>
        <v>167530.56</v>
      </c>
      <c r="E31" s="43">
        <f>'SEF-24 (BR-01) p1-2'!E31</f>
        <v>-1615371.4300000002</v>
      </c>
      <c r="F31" s="44">
        <f>ROUND('SEF-24 (BR-01) p1-2'!F31,0)</f>
        <v>-383774</v>
      </c>
      <c r="G31" s="41">
        <f>'[1]MEG-3'!O35</f>
        <v>167531</v>
      </c>
      <c r="H31" s="41">
        <f>'[1]MEG-3'!Q35</f>
        <v>-1615371</v>
      </c>
      <c r="I31" s="42">
        <f t="shared" si="3"/>
        <v>-374947</v>
      </c>
      <c r="J31" s="43">
        <f t="shared" si="1"/>
        <v>0.44000000000232831</v>
      </c>
      <c r="K31" s="43">
        <f t="shared" si="1"/>
        <v>0.43000000016763806</v>
      </c>
      <c r="L31" s="44">
        <f t="shared" si="1"/>
        <v>8827</v>
      </c>
    </row>
    <row r="32" spans="1:12" x14ac:dyDescent="0.25">
      <c r="A32" s="39">
        <f>'SEF-24 (BR-01) p1-2'!A32</f>
        <v>21.040000000000006</v>
      </c>
      <c r="B32" s="40" t="s">
        <v>55</v>
      </c>
      <c r="C32" s="35" t="s">
        <v>29</v>
      </c>
      <c r="D32" s="43">
        <f>'SEF-24 (BR-01) p1-2'!D32</f>
        <v>-32912585.679400001</v>
      </c>
      <c r="E32" s="43">
        <f>'SEF-24 (BR-01) p1-2'!E32</f>
        <v>0</v>
      </c>
      <c r="F32" s="44">
        <f>ROUND('SEF-24 (BR-01) p1-2'!F32,0)</f>
        <v>43802792</v>
      </c>
      <c r="G32" s="41">
        <f>'[1]MEG-3'!O36</f>
        <v>-32912586</v>
      </c>
      <c r="H32" s="41">
        <f>'[1]MEG-3'!Q36</f>
        <v>0</v>
      </c>
      <c r="I32" s="42">
        <f t="shared" si="3"/>
        <v>43802792</v>
      </c>
      <c r="J32" s="43">
        <f t="shared" si="1"/>
        <v>-0.3205999992787838</v>
      </c>
      <c r="K32" s="43">
        <f t="shared" si="1"/>
        <v>0</v>
      </c>
      <c r="L32" s="44">
        <f t="shared" si="1"/>
        <v>0</v>
      </c>
    </row>
    <row r="33" spans="1:12" x14ac:dyDescent="0.25">
      <c r="A33" s="39">
        <f>'SEF-24 (BR-01) p1-2'!A33</f>
        <v>21.050000000000008</v>
      </c>
      <c r="B33" s="40" t="s">
        <v>56</v>
      </c>
      <c r="C33" s="35" t="s">
        <v>29</v>
      </c>
      <c r="D33" s="43">
        <f>'SEF-24 (BR-01) p1-2'!D33</f>
        <v>-11000.8474333339</v>
      </c>
      <c r="E33" s="43">
        <f>'SEF-24 (BR-01) p1-2'!E33</f>
        <v>0</v>
      </c>
      <c r="F33" s="44">
        <f>ROUND('SEF-24 (BR-01) p1-2'!F33,0)</f>
        <v>14641</v>
      </c>
      <c r="G33" s="41">
        <f>'[1]MEG-3'!O37</f>
        <v>-11001</v>
      </c>
      <c r="H33" s="41">
        <f>'[1]MEG-3'!Q37</f>
        <v>0</v>
      </c>
      <c r="I33" s="42">
        <f t="shared" si="3"/>
        <v>14641</v>
      </c>
      <c r="J33" s="43">
        <f t="shared" si="1"/>
        <v>-0.15256666610002867</v>
      </c>
      <c r="K33" s="43">
        <f t="shared" si="1"/>
        <v>0</v>
      </c>
      <c r="L33" s="44">
        <f t="shared" si="1"/>
        <v>0</v>
      </c>
    </row>
    <row r="34" spans="1:12" x14ac:dyDescent="0.25">
      <c r="A34" s="39">
        <f>'SEF-24 (BR-01) p1-2'!A34</f>
        <v>21.070000000000007</v>
      </c>
      <c r="B34" s="40" t="s">
        <v>57</v>
      </c>
      <c r="C34" s="35" t="s">
        <v>27</v>
      </c>
      <c r="D34" s="43">
        <f>'SEF-24 (BR-01) p1-2'!D34</f>
        <v>1668426.4785019332</v>
      </c>
      <c r="E34" s="43">
        <f>'SEF-24 (BR-01) p1-2'!E34</f>
        <v>-11018406.688827798</v>
      </c>
      <c r="F34" s="44">
        <f>ROUND('SEF-24 (BR-01) p1-2'!F34,0)</f>
        <v>-3317363</v>
      </c>
      <c r="G34" s="41">
        <f>'[1]MEG-3'!O38</f>
        <v>1668426</v>
      </c>
      <c r="H34" s="41">
        <f>'[1]MEG-3'!Q38</f>
        <v>-11018407</v>
      </c>
      <c r="I34" s="42">
        <f t="shared" si="3"/>
        <v>-3257152</v>
      </c>
      <c r="J34" s="43">
        <f t="shared" si="1"/>
        <v>-0.47850193316116929</v>
      </c>
      <c r="K34" s="43">
        <f t="shared" si="1"/>
        <v>-0.31117220222949982</v>
      </c>
      <c r="L34" s="44">
        <f t="shared" si="1"/>
        <v>60211</v>
      </c>
    </row>
    <row r="35" spans="1:12" x14ac:dyDescent="0.25">
      <c r="A35" s="39"/>
      <c r="B35" s="40"/>
      <c r="C35" s="35" t="s">
        <v>29</v>
      </c>
      <c r="D35" s="43"/>
      <c r="E35" s="43"/>
      <c r="F35" s="44">
        <f>ROUND('SEF-24 (BR-01) p1-2'!F35,0)</f>
        <v>0</v>
      </c>
      <c r="G35" s="88"/>
      <c r="H35" s="88"/>
      <c r="I35" s="42">
        <f t="shared" si="3"/>
        <v>0</v>
      </c>
      <c r="J35" s="43"/>
      <c r="K35" s="43"/>
      <c r="L35" s="44"/>
    </row>
    <row r="36" spans="1:12" x14ac:dyDescent="0.25">
      <c r="A36" s="46" t="str">
        <f>'SEF-24 (BR-01) p1-2'!A37</f>
        <v>20.30 ER</v>
      </c>
      <c r="B36" s="40" t="s">
        <v>63</v>
      </c>
      <c r="C36" s="35" t="s">
        <v>52</v>
      </c>
      <c r="D36" s="43">
        <f>'SEF-24 (BR-01) p1-2'!D37</f>
        <v>0</v>
      </c>
      <c r="E36" s="43">
        <f>'SEF-24 (BR-01) p1-2'!E37</f>
        <v>-211405.47488111624</v>
      </c>
      <c r="F36" s="44">
        <f>ROUND('SEF-24 (BR-01) p1-2'!F37,0)</f>
        <v>-21045</v>
      </c>
      <c r="G36" s="88"/>
      <c r="H36" s="88"/>
      <c r="I36" s="42">
        <f t="shared" si="3"/>
        <v>0</v>
      </c>
      <c r="J36" s="43">
        <f t="shared" ref="J36:L66" si="4">G36-D36</f>
        <v>0</v>
      </c>
      <c r="K36" s="43">
        <f t="shared" si="4"/>
        <v>211405.47488111624</v>
      </c>
      <c r="L36" s="44">
        <f t="shared" si="4"/>
        <v>21045</v>
      </c>
    </row>
    <row r="37" spans="1:12" x14ac:dyDescent="0.25">
      <c r="A37" s="46" t="str">
        <f>'SEF-24 (BR-01) p1-2'!A38</f>
        <v>21.11 EP</v>
      </c>
      <c r="B37" s="40" t="s">
        <v>65</v>
      </c>
      <c r="C37" s="35" t="s">
        <v>52</v>
      </c>
      <c r="D37" s="43">
        <f>'SEF-24 (BR-01) p1-2'!D38</f>
        <v>45030</v>
      </c>
      <c r="E37" s="43">
        <f>'SEF-24 (BR-01) p1-2'!E38</f>
        <v>-550000</v>
      </c>
      <c r="F37" s="44">
        <f>ROUND('SEF-24 (BR-01) p1-2'!F38,0)</f>
        <v>-114682</v>
      </c>
      <c r="G37" s="88"/>
      <c r="H37" s="88"/>
      <c r="I37" s="42">
        <f t="shared" si="3"/>
        <v>0</v>
      </c>
      <c r="J37" s="43">
        <f t="shared" si="4"/>
        <v>-45030</v>
      </c>
      <c r="K37" s="43">
        <f t="shared" si="4"/>
        <v>550000</v>
      </c>
      <c r="L37" s="44">
        <f t="shared" si="4"/>
        <v>114682</v>
      </c>
    </row>
    <row r="38" spans="1:12" x14ac:dyDescent="0.25">
      <c r="A38" s="47">
        <f>'SEF-24 (BR-01) p1-2'!A39</f>
        <v>20.010000000000002</v>
      </c>
      <c r="B38" s="40" t="s">
        <v>28</v>
      </c>
      <c r="C38" s="35" t="s">
        <v>29</v>
      </c>
      <c r="D38" s="43">
        <f>'SEF-24 (BR-01) p1-2'!D39</f>
        <v>-25687973.340135377</v>
      </c>
      <c r="E38" s="43">
        <f>'SEF-24 (BR-01) p1-2'!E39</f>
        <v>0</v>
      </c>
      <c r="F38" s="44">
        <f>ROUND('SEF-24 (BR-01) p1-2'!F39,0)</f>
        <v>34187680</v>
      </c>
      <c r="G38" s="89">
        <f>'[1]MEG-3'!O41</f>
        <v>-25687973</v>
      </c>
      <c r="H38" s="89">
        <f>'[1]MEG-3'!Q41</f>
        <v>0</v>
      </c>
      <c r="I38" s="42">
        <f t="shared" si="3"/>
        <v>34187680</v>
      </c>
      <c r="J38" s="43">
        <f t="shared" si="4"/>
        <v>0.34013537690043449</v>
      </c>
      <c r="K38" s="43">
        <f t="shared" si="4"/>
        <v>0</v>
      </c>
      <c r="L38" s="44">
        <f t="shared" si="4"/>
        <v>0</v>
      </c>
    </row>
    <row r="39" spans="1:12" x14ac:dyDescent="0.25">
      <c r="A39" s="47">
        <f>'SEF-24 (BR-01) p1-2'!A40</f>
        <v>20.020000000000003</v>
      </c>
      <c r="B39" s="40" t="s">
        <v>30</v>
      </c>
      <c r="C39" s="35" t="s">
        <v>29</v>
      </c>
      <c r="D39" s="43">
        <f>'SEF-24 (BR-01) p1-2'!D40</f>
        <v>6844287.5880840775</v>
      </c>
      <c r="E39" s="43">
        <f>'SEF-24 (BR-01) p1-2'!E40</f>
        <v>0</v>
      </c>
      <c r="F39" s="44">
        <f>ROUND('SEF-24 (BR-01) p1-2'!F40,0)</f>
        <v>-9108944</v>
      </c>
      <c r="G39" s="89">
        <f>'[1]MEG-3'!O42</f>
        <v>6844288</v>
      </c>
      <c r="H39" s="89">
        <f>'[1]MEG-3'!Q42</f>
        <v>0</v>
      </c>
      <c r="I39" s="42">
        <f>ROUND((-G39+(H39*$G$2))/$I$2,0)+1</f>
        <v>-9108944</v>
      </c>
      <c r="J39" s="43">
        <f t="shared" si="4"/>
        <v>0.41191592253744602</v>
      </c>
      <c r="K39" s="43">
        <f t="shared" si="4"/>
        <v>0</v>
      </c>
      <c r="L39" s="44">
        <f t="shared" si="4"/>
        <v>0</v>
      </c>
    </row>
    <row r="40" spans="1:12" x14ac:dyDescent="0.25">
      <c r="A40" s="47">
        <f>'SEF-24 (BR-01) p1-2'!A41</f>
        <v>20.040000000000006</v>
      </c>
      <c r="B40" s="40" t="s">
        <v>33</v>
      </c>
      <c r="C40" s="35" t="s">
        <v>34</v>
      </c>
      <c r="D40" s="43">
        <f>'SEF-24 (BR-01) p1-2'!D41</f>
        <v>-390109.21111976978</v>
      </c>
      <c r="E40" s="43">
        <f>'SEF-24 (BR-01) p1-2'!E41</f>
        <v>0</v>
      </c>
      <c r="F40" s="44">
        <f>ROUND('SEF-24 (BR-01) p1-2'!F41,0)</f>
        <v>519190</v>
      </c>
      <c r="G40" s="89">
        <f>'[1]MEG-3'!O43</f>
        <v>-2072456.3700735606</v>
      </c>
      <c r="H40" s="89">
        <f>'[1]MEG-3'!Q43</f>
        <v>0</v>
      </c>
      <c r="I40" s="42">
        <f t="shared" ref="I40:I58" si="5">ROUND((-G40+(H40*$G$2))/$I$2,0)</f>
        <v>2758196</v>
      </c>
      <c r="J40" s="43">
        <f t="shared" si="4"/>
        <v>-1682347.1589537908</v>
      </c>
      <c r="K40" s="43">
        <f t="shared" si="4"/>
        <v>0</v>
      </c>
      <c r="L40" s="44">
        <f t="shared" si="4"/>
        <v>2239006</v>
      </c>
    </row>
    <row r="41" spans="1:12" x14ac:dyDescent="0.25">
      <c r="A41" s="47">
        <f>'SEF-24 (BR-01) p1-2'!A42</f>
        <v>20.090000000000014</v>
      </c>
      <c r="B41" s="40" t="s">
        <v>39</v>
      </c>
      <c r="C41" s="35" t="s">
        <v>52</v>
      </c>
      <c r="D41" s="43">
        <f>'SEF-24 (BR-01) p1-2'!D42</f>
        <v>-71834.764841627039</v>
      </c>
      <c r="E41" s="43">
        <f>'SEF-24 (BR-01) p1-2'!E42</f>
        <v>0</v>
      </c>
      <c r="F41" s="44">
        <f>ROUND('SEF-24 (BR-01) p1-2'!F42,0)</f>
        <v>95604</v>
      </c>
      <c r="G41" s="89">
        <f>'[1]MEG-3'!O44</f>
        <v>0</v>
      </c>
      <c r="H41" s="89">
        <f>'[1]MEG-3'!Q44</f>
        <v>0</v>
      </c>
      <c r="I41" s="42">
        <f t="shared" si="5"/>
        <v>0</v>
      </c>
      <c r="J41" s="43">
        <f t="shared" si="4"/>
        <v>71834.764841627039</v>
      </c>
      <c r="K41" s="43">
        <f t="shared" si="4"/>
        <v>0</v>
      </c>
      <c r="L41" s="44">
        <f t="shared" si="4"/>
        <v>-95604</v>
      </c>
    </row>
    <row r="42" spans="1:12" x14ac:dyDescent="0.25">
      <c r="A42" s="47">
        <f>'SEF-24 (BR-01) p1-2'!A43</f>
        <v>20.100000000000016</v>
      </c>
      <c r="B42" s="40" t="s">
        <v>40</v>
      </c>
      <c r="C42" s="35" t="s">
        <v>52</v>
      </c>
      <c r="D42" s="43">
        <f>'SEF-24 (BR-01) p1-2'!D43</f>
        <v>-5301.3344264041589</v>
      </c>
      <c r="E42" s="43">
        <f>'SEF-24 (BR-01) p1-2'!E43</f>
        <v>0</v>
      </c>
      <c r="F42" s="44">
        <f>ROUND('SEF-24 (BR-01) p1-2'!F43,0)</f>
        <v>7055</v>
      </c>
      <c r="G42" s="89">
        <f>'[1]MEG-3'!O45</f>
        <v>0</v>
      </c>
      <c r="H42" s="89">
        <f>'[1]MEG-3'!Q45</f>
        <v>0</v>
      </c>
      <c r="I42" s="42">
        <f t="shared" si="5"/>
        <v>0</v>
      </c>
      <c r="J42" s="43">
        <f t="shared" si="4"/>
        <v>5301.3344264041589</v>
      </c>
      <c r="K42" s="43">
        <f t="shared" si="4"/>
        <v>0</v>
      </c>
      <c r="L42" s="44">
        <f t="shared" si="4"/>
        <v>-7055</v>
      </c>
    </row>
    <row r="43" spans="1:12" x14ac:dyDescent="0.25">
      <c r="A43" s="47">
        <f>'SEF-24 (BR-01) p1-2'!A44</f>
        <v>20.140000000000022</v>
      </c>
      <c r="B43" s="40" t="s">
        <v>66</v>
      </c>
      <c r="C43" s="35" t="s">
        <v>29</v>
      </c>
      <c r="D43" s="43">
        <f>'SEF-24 (BR-01) p1-2'!D44</f>
        <v>-442588.00130389305</v>
      </c>
      <c r="E43" s="43">
        <f>'SEF-24 (BR-01) p1-2'!E44</f>
        <v>0</v>
      </c>
      <c r="F43" s="44">
        <f>ROUND('SEF-24 (BR-01) p1-2'!F44,0)</f>
        <v>589033</v>
      </c>
      <c r="G43" s="89">
        <f>'[1]MEG-3'!O46</f>
        <v>-442588</v>
      </c>
      <c r="H43" s="89">
        <f>'[1]MEG-3'!Q46</f>
        <v>0</v>
      </c>
      <c r="I43" s="42">
        <f t="shared" si="5"/>
        <v>589033</v>
      </c>
      <c r="J43" s="43">
        <f t="shared" si="4"/>
        <v>1.3038930483162403E-3</v>
      </c>
      <c r="K43" s="43">
        <f t="shared" si="4"/>
        <v>0</v>
      </c>
      <c r="L43" s="44">
        <f t="shared" si="4"/>
        <v>0</v>
      </c>
    </row>
    <row r="44" spans="1:12" x14ac:dyDescent="0.25">
      <c r="A44" s="47">
        <f>'SEF-24 (BR-01) p1-2'!A45</f>
        <v>20.149999999999999</v>
      </c>
      <c r="B44" s="40" t="s">
        <v>67</v>
      </c>
      <c r="C44" s="35" t="s">
        <v>52</v>
      </c>
      <c r="D44" s="43">
        <f>'SEF-24 (BR-01) p1-2'!D45</f>
        <v>-3003557.1583568119</v>
      </c>
      <c r="E44" s="43">
        <f>'SEF-24 (BR-01) p1-2'!E45</f>
        <v>0</v>
      </c>
      <c r="F44" s="44">
        <f>ROUND('SEF-24 (BR-01) p1-2'!F45,0)</f>
        <v>3997382</v>
      </c>
      <c r="G44" s="89">
        <f>'[1]MEG-3'!O47</f>
        <v>-2151712.9392023385</v>
      </c>
      <c r="H44" s="89">
        <f>'[1]MEG-3'!Q47</f>
        <v>0</v>
      </c>
      <c r="I44" s="42">
        <f t="shared" si="5"/>
        <v>2863678</v>
      </c>
      <c r="J44" s="43">
        <f t="shared" si="4"/>
        <v>851844.21915447339</v>
      </c>
      <c r="K44" s="43">
        <f t="shared" si="4"/>
        <v>0</v>
      </c>
      <c r="L44" s="44">
        <f t="shared" si="4"/>
        <v>-1133704</v>
      </c>
    </row>
    <row r="45" spans="1:12" x14ac:dyDescent="0.25">
      <c r="A45" s="47">
        <f>'SEF-24 (BR-01) p1-2'!A46</f>
        <v>20.16</v>
      </c>
      <c r="B45" s="40" t="s">
        <v>46</v>
      </c>
      <c r="C45" s="35" t="s">
        <v>52</v>
      </c>
      <c r="D45" s="43">
        <f>'SEF-24 (BR-01) p1-2'!D46</f>
        <v>-208177.32402600534</v>
      </c>
      <c r="E45" s="43">
        <f>'SEF-24 (BR-01) p1-2'!E46</f>
        <v>0</v>
      </c>
      <c r="F45" s="44">
        <f>ROUND('SEF-24 (BR-01) p1-2'!F46,0)</f>
        <v>277060</v>
      </c>
      <c r="G45" s="89">
        <f>'[1]MEG-3'!O48</f>
        <v>0</v>
      </c>
      <c r="H45" s="89">
        <f>'[1]MEG-3'!Q48</f>
        <v>0</v>
      </c>
      <c r="I45" s="42">
        <f t="shared" si="5"/>
        <v>0</v>
      </c>
      <c r="J45" s="43">
        <f t="shared" si="4"/>
        <v>208177.32402600534</v>
      </c>
      <c r="K45" s="43">
        <f t="shared" si="4"/>
        <v>0</v>
      </c>
      <c r="L45" s="44">
        <f t="shared" si="4"/>
        <v>-277060</v>
      </c>
    </row>
    <row r="46" spans="1:12" x14ac:dyDescent="0.25">
      <c r="A46" s="47">
        <f>'SEF-24 (BR-01) p1-2'!A47</f>
        <v>20.170000000000002</v>
      </c>
      <c r="B46" s="40" t="s">
        <v>47</v>
      </c>
      <c r="C46" s="35" t="s">
        <v>52</v>
      </c>
      <c r="D46" s="43">
        <f>'SEF-24 (BR-01) p1-2'!D47</f>
        <v>-691246.88851637836</v>
      </c>
      <c r="E46" s="43">
        <f>'SEF-24 (BR-01) p1-2'!E47</f>
        <v>0</v>
      </c>
      <c r="F46" s="44">
        <f>ROUND('SEF-24 (BR-01) p1-2'!F47,0)</f>
        <v>919969</v>
      </c>
      <c r="G46" s="89">
        <f>'[1]MEG-3'!O49</f>
        <v>0</v>
      </c>
      <c r="H46" s="89">
        <f>'[1]MEG-3'!Q49</f>
        <v>0</v>
      </c>
      <c r="I46" s="42">
        <f t="shared" si="5"/>
        <v>0</v>
      </c>
      <c r="J46" s="43">
        <f t="shared" si="4"/>
        <v>691246.88851637836</v>
      </c>
      <c r="K46" s="43">
        <f t="shared" si="4"/>
        <v>0</v>
      </c>
      <c r="L46" s="44">
        <f t="shared" si="4"/>
        <v>-919969</v>
      </c>
    </row>
    <row r="47" spans="1:12" x14ac:dyDescent="0.25">
      <c r="A47" s="47">
        <f>'SEF-24 (BR-01) p1-2'!A48</f>
        <v>20.2</v>
      </c>
      <c r="B47" s="40" t="s">
        <v>68</v>
      </c>
      <c r="C47" s="35" t="s">
        <v>52</v>
      </c>
      <c r="D47" s="43">
        <f>'SEF-24 (BR-01) p1-2'!D48</f>
        <v>2791831.5547333327</v>
      </c>
      <c r="E47" s="43">
        <f>'SEF-24 (BR-01) p1-2'!E48</f>
        <v>0</v>
      </c>
      <c r="F47" s="44">
        <f>ROUND('SEF-24 (BR-01) p1-2'!F48,0)</f>
        <v>-3715600</v>
      </c>
      <c r="G47" s="89">
        <f>'[1]MEG-3'!O50</f>
        <v>0</v>
      </c>
      <c r="H47" s="89">
        <f>'[1]MEG-3'!Q50</f>
        <v>0</v>
      </c>
      <c r="I47" s="42">
        <f t="shared" si="5"/>
        <v>0</v>
      </c>
      <c r="J47" s="43">
        <f t="shared" si="4"/>
        <v>-2791831.5547333327</v>
      </c>
      <c r="K47" s="43">
        <f t="shared" si="4"/>
        <v>0</v>
      </c>
      <c r="L47" s="44">
        <f t="shared" si="4"/>
        <v>3715600</v>
      </c>
    </row>
    <row r="48" spans="1:12" x14ac:dyDescent="0.25">
      <c r="A48" s="47">
        <f>'SEF-24 (BR-01) p1-2'!A49</f>
        <v>20.21</v>
      </c>
      <c r="B48" s="40" t="s">
        <v>69</v>
      </c>
      <c r="C48" s="35" t="s">
        <v>52</v>
      </c>
      <c r="D48" s="43">
        <f>'SEF-24 (BR-01) p1-2'!D49</f>
        <v>-120117.65165375613</v>
      </c>
      <c r="E48" s="43">
        <f>'SEF-24 (BR-01) p1-2'!E49</f>
        <v>0</v>
      </c>
      <c r="F48" s="44">
        <f>ROUND('SEF-24 (BR-01) p1-2'!F49,0)</f>
        <v>159863</v>
      </c>
      <c r="G48" s="89">
        <f>'[1]MEG-3'!O51</f>
        <v>0</v>
      </c>
      <c r="H48" s="89">
        <f>'[1]MEG-3'!Q51</f>
        <v>0</v>
      </c>
      <c r="I48" s="42">
        <f t="shared" si="5"/>
        <v>0</v>
      </c>
      <c r="J48" s="43">
        <f t="shared" si="4"/>
        <v>120117.65165375613</v>
      </c>
      <c r="K48" s="43">
        <f t="shared" si="4"/>
        <v>0</v>
      </c>
      <c r="L48" s="44">
        <f t="shared" si="4"/>
        <v>-159863</v>
      </c>
    </row>
    <row r="49" spans="1:12" x14ac:dyDescent="0.25">
      <c r="A49" s="47">
        <f>'SEF-24 (BR-01) p1-2'!A50</f>
        <v>20.220000000000002</v>
      </c>
      <c r="B49" s="40" t="s">
        <v>70</v>
      </c>
      <c r="C49" s="35" t="s">
        <v>52</v>
      </c>
      <c r="D49" s="43">
        <f>'SEF-24 (BR-01) p1-2'!D50</f>
        <v>-4864376.4922224488</v>
      </c>
      <c r="E49" s="43">
        <f>'SEF-24 (BR-01) p1-2'!E50</f>
        <v>28244978.592898086</v>
      </c>
      <c r="F49" s="44">
        <f>ROUND('SEF-24 (BR-01) p1-2'!F50,0)</f>
        <v>9285703</v>
      </c>
      <c r="G49" s="89">
        <f>'[1]MEG-3'!O52</f>
        <v>6845083.7699999996</v>
      </c>
      <c r="H49" s="89">
        <f>'[1]MEG-3'!Q52</f>
        <v>-56165620.264868475</v>
      </c>
      <c r="I49" s="42">
        <f t="shared" si="5"/>
        <v>-14394377</v>
      </c>
      <c r="J49" s="43">
        <f t="shared" si="4"/>
        <v>11709460.262222448</v>
      </c>
      <c r="K49" s="43">
        <f t="shared" si="4"/>
        <v>-84410598.857766569</v>
      </c>
      <c r="L49" s="44">
        <f t="shared" si="4"/>
        <v>-23680080</v>
      </c>
    </row>
    <row r="50" spans="1:12" x14ac:dyDescent="0.25">
      <c r="A50" s="47">
        <f>'SEF-24 (BR-01) p1-2'!A51</f>
        <v>20.230000000000004</v>
      </c>
      <c r="B50" s="40" t="s">
        <v>50</v>
      </c>
      <c r="C50" s="35" t="s">
        <v>52</v>
      </c>
      <c r="D50" s="43">
        <f>'SEF-24 (BR-01) p1-2'!D51</f>
        <v>394548.96938773646</v>
      </c>
      <c r="E50" s="43">
        <f>'SEF-24 (BR-01) p1-2'!E51</f>
        <v>0</v>
      </c>
      <c r="F50" s="44">
        <f>ROUND('SEF-24 (BR-01) p1-2'!F51,0)</f>
        <v>-525098</v>
      </c>
      <c r="G50" s="89">
        <f>'[1]MEG-3'!O53</f>
        <v>0</v>
      </c>
      <c r="H50" s="89">
        <f>'[1]MEG-3'!Q53</f>
        <v>0</v>
      </c>
      <c r="I50" s="42">
        <f t="shared" si="5"/>
        <v>0</v>
      </c>
      <c r="J50" s="43">
        <f t="shared" si="4"/>
        <v>-394548.96938773646</v>
      </c>
      <c r="K50" s="43">
        <f t="shared" si="4"/>
        <v>0</v>
      </c>
      <c r="L50" s="44">
        <f t="shared" si="4"/>
        <v>525098</v>
      </c>
    </row>
    <row r="51" spans="1:12" x14ac:dyDescent="0.25">
      <c r="A51" s="47">
        <f>'SEF-24 (BR-01) p1-2'!A52</f>
        <v>20.240000000000006</v>
      </c>
      <c r="B51" s="40" t="s">
        <v>71</v>
      </c>
      <c r="C51" s="35" t="s">
        <v>52</v>
      </c>
      <c r="D51" s="43">
        <f>'SEF-24 (BR-01) p1-2'!D52</f>
        <v>-9704032.895832032</v>
      </c>
      <c r="E51" s="43">
        <f>'SEF-24 (BR-01) p1-2'!E52</f>
        <v>25877605.564484786</v>
      </c>
      <c r="F51" s="44">
        <f>ROUND('SEF-24 (BR-01) p1-2'!F52,0)</f>
        <v>15491046</v>
      </c>
      <c r="G51" s="89">
        <f>'[1]MEG-3'!O54</f>
        <v>0</v>
      </c>
      <c r="H51" s="89">
        <f>'[1]MEG-3'!Q54</f>
        <v>0</v>
      </c>
      <c r="I51" s="42">
        <f t="shared" si="5"/>
        <v>0</v>
      </c>
      <c r="J51" s="43">
        <f t="shared" si="4"/>
        <v>9704032.895832032</v>
      </c>
      <c r="K51" s="43">
        <f t="shared" si="4"/>
        <v>-25877605.564484786</v>
      </c>
      <c r="L51" s="44">
        <f t="shared" si="4"/>
        <v>-15491046</v>
      </c>
    </row>
    <row r="52" spans="1:12" x14ac:dyDescent="0.25">
      <c r="A52" s="47">
        <f>'SEF-24 (BR-01) p1-2'!A53</f>
        <v>20.250000000000007</v>
      </c>
      <c r="B52" s="40" t="s">
        <v>72</v>
      </c>
      <c r="C52" s="35" t="s">
        <v>52</v>
      </c>
      <c r="D52" s="43">
        <f>'SEF-24 (BR-01) p1-2'!D53</f>
        <v>477330.77329275</v>
      </c>
      <c r="E52" s="43">
        <f>'SEF-24 (BR-01) p1-2'!E53</f>
        <v>0</v>
      </c>
      <c r="F52" s="44">
        <f>ROUND('SEF-24 (BR-01) p1-2'!F53,0)</f>
        <v>-635271</v>
      </c>
      <c r="G52" s="89">
        <f>'[1]MEG-3'!O55</f>
        <v>0</v>
      </c>
      <c r="H52" s="89">
        <f>'[1]MEG-3'!Q55</f>
        <v>0</v>
      </c>
      <c r="I52" s="42">
        <f t="shared" si="5"/>
        <v>0</v>
      </c>
      <c r="J52" s="43">
        <f t="shared" si="4"/>
        <v>-477330.77329275</v>
      </c>
      <c r="K52" s="43">
        <f t="shared" si="4"/>
        <v>0</v>
      </c>
      <c r="L52" s="44">
        <f t="shared" si="4"/>
        <v>635271</v>
      </c>
    </row>
    <row r="53" spans="1:12" x14ac:dyDescent="0.25">
      <c r="A53" s="47">
        <f>'SEF-24 (BR-01) p1-2'!A54</f>
        <v>20.260000000000009</v>
      </c>
      <c r="B53" s="40" t="s">
        <v>73</v>
      </c>
      <c r="C53" s="35" t="s">
        <v>52</v>
      </c>
      <c r="D53" s="43">
        <f>'SEF-24 (BR-01) p1-2'!D54</f>
        <v>9006372.2399999984</v>
      </c>
      <c r="E53" s="43">
        <f>'SEF-24 (BR-01) p1-2'!E54</f>
        <v>4503186.1200000085</v>
      </c>
      <c r="F53" s="44">
        <f>ROUND('SEF-24 (BR-01) p1-2'!F54,0)</f>
        <v>-11538133</v>
      </c>
      <c r="G53" s="89">
        <f>'[1]MEG-3'!O56</f>
        <v>18012744</v>
      </c>
      <c r="H53" s="89">
        <f>'[1]MEG-3'!Q56</f>
        <v>9006372</v>
      </c>
      <c r="I53" s="42">
        <f t="shared" si="5"/>
        <v>-23125480</v>
      </c>
      <c r="J53" s="43">
        <f t="shared" si="4"/>
        <v>9006371.7600000016</v>
      </c>
      <c r="K53" s="43">
        <f t="shared" si="4"/>
        <v>4503185.8799999915</v>
      </c>
      <c r="L53" s="44">
        <f t="shared" si="4"/>
        <v>-11587347</v>
      </c>
    </row>
    <row r="54" spans="1:12" x14ac:dyDescent="0.25">
      <c r="A54" s="47">
        <f>'SEF-24 (BR-01) p1-2'!A55</f>
        <v>20.27000000000001</v>
      </c>
      <c r="B54" s="40" t="s">
        <v>74</v>
      </c>
      <c r="C54" s="35" t="s">
        <v>52</v>
      </c>
      <c r="D54" s="43">
        <f>'SEF-24 (BR-01) p1-2'!D55</f>
        <v>-296261.05729127157</v>
      </c>
      <c r="E54" s="43">
        <f>'SEF-24 (BR-01) p1-2'!E55</f>
        <v>12855303.339327645</v>
      </c>
      <c r="F54" s="44">
        <f>ROUND('SEF-24 (BR-01) p1-2'!F55,0)</f>
        <v>1674035</v>
      </c>
      <c r="G54" s="89">
        <f>'[1]MEG-3'!O57</f>
        <v>0</v>
      </c>
      <c r="H54" s="89">
        <f>'[1]MEG-3'!Q57</f>
        <v>0</v>
      </c>
      <c r="I54" s="42">
        <f t="shared" si="5"/>
        <v>0</v>
      </c>
      <c r="J54" s="43">
        <f t="shared" si="4"/>
        <v>296261.05729127157</v>
      </c>
      <c r="K54" s="43">
        <f t="shared" si="4"/>
        <v>-12855303.339327645</v>
      </c>
      <c r="L54" s="44">
        <f t="shared" si="4"/>
        <v>-1674035</v>
      </c>
    </row>
    <row r="55" spans="1:12" x14ac:dyDescent="0.25">
      <c r="A55" s="47">
        <f>'SEF-24 (BR-01) p1-2'!A56</f>
        <v>20.280000000000012</v>
      </c>
      <c r="B55" s="40" t="s">
        <v>75</v>
      </c>
      <c r="C55" s="35" t="s">
        <v>52</v>
      </c>
      <c r="D55" s="43">
        <f>'SEF-24 (BR-01) p1-2'!D56</f>
        <v>-1330725.9543599267</v>
      </c>
      <c r="E55" s="43">
        <f>'SEF-24 (BR-01) p1-2'!E56</f>
        <v>0</v>
      </c>
      <c r="F55" s="44">
        <f>ROUND('SEF-24 (BR-01) p1-2'!F56,0)</f>
        <v>1771040</v>
      </c>
      <c r="G55" s="89">
        <f>'[1]MEG-3'!O58</f>
        <v>0</v>
      </c>
      <c r="H55" s="89">
        <f>'[1]MEG-3'!Q58</f>
        <v>0</v>
      </c>
      <c r="I55" s="42">
        <f t="shared" si="5"/>
        <v>0</v>
      </c>
      <c r="J55" s="43">
        <f t="shared" si="4"/>
        <v>1330725.9543599267</v>
      </c>
      <c r="K55" s="43">
        <f t="shared" si="4"/>
        <v>0</v>
      </c>
      <c r="L55" s="44">
        <f t="shared" si="4"/>
        <v>-1771040</v>
      </c>
    </row>
    <row r="56" spans="1:12" x14ac:dyDescent="0.25">
      <c r="A56" s="47">
        <f>'SEF-24 (BR-01) p1-2'!A57</f>
        <v>20.290000000000013</v>
      </c>
      <c r="B56" s="40" t="s">
        <v>76</v>
      </c>
      <c r="C56" s="35" t="s">
        <v>52</v>
      </c>
      <c r="D56" s="43">
        <f>'SEF-24 (BR-01) p1-2'!D57</f>
        <v>-538588.03</v>
      </c>
      <c r="E56" s="43">
        <f>'SEF-24 (BR-01) p1-2'!E57</f>
        <v>5481049.5432116631</v>
      </c>
      <c r="F56" s="44">
        <f>ROUND('SEF-24 (BR-01) p1-2'!F57,0)</f>
        <v>1262436</v>
      </c>
      <c r="G56" s="89">
        <f>'[1]MEG-3'!O59</f>
        <v>0</v>
      </c>
      <c r="H56" s="89">
        <f>'[1]MEG-3'!Q59</f>
        <v>0</v>
      </c>
      <c r="I56" s="42">
        <f t="shared" si="5"/>
        <v>0</v>
      </c>
      <c r="J56" s="43">
        <f t="shared" si="4"/>
        <v>538588.03</v>
      </c>
      <c r="K56" s="43">
        <f t="shared" si="4"/>
        <v>-5481049.5432116631</v>
      </c>
      <c r="L56" s="44">
        <f t="shared" si="4"/>
        <v>-1262436</v>
      </c>
    </row>
    <row r="57" spans="1:12" x14ac:dyDescent="0.25">
      <c r="A57" s="47">
        <f>'SEF-24 (BR-01) p1-2'!A58</f>
        <v>21.01</v>
      </c>
      <c r="B57" s="40" t="s">
        <v>77</v>
      </c>
      <c r="C57" s="35" t="s">
        <v>52</v>
      </c>
      <c r="D57" s="43">
        <f>'SEF-24 (BR-01) p1-2'!D58</f>
        <v>-16882505.595469624</v>
      </c>
      <c r="E57" s="43">
        <f>'SEF-24 (BR-01) p1-2'!E58</f>
        <v>0</v>
      </c>
      <c r="F57" s="44">
        <f>ROUND('SEF-24 (BR-01) p1-2'!F58,0)</f>
        <v>22468635</v>
      </c>
      <c r="G57" s="89">
        <f>'[1]MEG-3'!O60</f>
        <v>17690535.809880324</v>
      </c>
      <c r="H57" s="89">
        <f>'[1]MEG-3'!Q60</f>
        <v>0</v>
      </c>
      <c r="I57" s="42">
        <f t="shared" si="5"/>
        <v>-23544029</v>
      </c>
      <c r="J57" s="43">
        <f t="shared" si="4"/>
        <v>34573041.405349948</v>
      </c>
      <c r="K57" s="43">
        <f t="shared" si="4"/>
        <v>0</v>
      </c>
      <c r="L57" s="44">
        <f t="shared" si="4"/>
        <v>-46012664</v>
      </c>
    </row>
    <row r="58" spans="1:12" x14ac:dyDescent="0.25">
      <c r="A58" s="47">
        <f>'SEF-24 (BR-01) p1-2'!A59</f>
        <v>21.020000000000003</v>
      </c>
      <c r="B58" s="40" t="s">
        <v>53</v>
      </c>
      <c r="C58" s="35" t="s">
        <v>34</v>
      </c>
      <c r="D58" s="43">
        <f>'SEF-24 (BR-01) p1-2'!D59</f>
        <v>526903.32847884053</v>
      </c>
      <c r="E58" s="43">
        <f>'SEF-24 (BR-01) p1-2'!E59</f>
        <v>0</v>
      </c>
      <c r="F58" s="44">
        <f>ROUND('SEF-24 (BR-01) p1-2'!F59,0)</f>
        <v>-701247</v>
      </c>
      <c r="G58" s="89">
        <f>'[1]MEG-3'!O61</f>
        <v>518011</v>
      </c>
      <c r="H58" s="89">
        <f>'[1]MEG-3'!Q61</f>
        <v>0</v>
      </c>
      <c r="I58" s="42">
        <f t="shared" si="5"/>
        <v>-689412</v>
      </c>
      <c r="J58" s="43">
        <f t="shared" si="4"/>
        <v>-8892.328478840529</v>
      </c>
      <c r="K58" s="43">
        <f t="shared" si="4"/>
        <v>0</v>
      </c>
      <c r="L58" s="44">
        <f t="shared" si="4"/>
        <v>11835</v>
      </c>
    </row>
    <row r="59" spans="1:12" x14ac:dyDescent="0.25">
      <c r="A59" s="47">
        <f>'SEF-24 (BR-01) p1-2'!A60</f>
        <v>21.050000000000004</v>
      </c>
      <c r="B59" s="40" t="s">
        <v>56</v>
      </c>
      <c r="C59" s="35" t="s">
        <v>29</v>
      </c>
      <c r="D59" s="43">
        <f>'SEF-24 (BR-01) p1-2'!D60</f>
        <v>-10681804.722000003</v>
      </c>
      <c r="E59" s="43">
        <f>'SEF-24 (BR-01) p1-2'!E60</f>
        <v>0</v>
      </c>
      <c r="F59" s="44">
        <f>ROUND('SEF-24 (BR-01) p1-2'!F60,0)</f>
        <v>14216229</v>
      </c>
      <c r="G59" s="89">
        <f>'[1]MEG-3'!O62</f>
        <v>-10681805</v>
      </c>
      <c r="H59" s="89">
        <f>'[1]MEG-3'!Q62</f>
        <v>0</v>
      </c>
      <c r="I59" s="42">
        <f>ROUND((-G59+(H59*$G$2))/$I$2,0)-1</f>
        <v>14216229</v>
      </c>
      <c r="J59" s="43">
        <f t="shared" si="4"/>
        <v>-0.27799999713897705</v>
      </c>
      <c r="K59" s="43">
        <f t="shared" si="4"/>
        <v>0</v>
      </c>
      <c r="L59" s="44">
        <f t="shared" si="4"/>
        <v>0</v>
      </c>
    </row>
    <row r="60" spans="1:12" x14ac:dyDescent="0.25">
      <c r="A60" s="47">
        <f>'SEF-24 (BR-01) p1-2'!A61</f>
        <v>21.060000000000006</v>
      </c>
      <c r="B60" s="40" t="s">
        <v>78</v>
      </c>
      <c r="C60" s="35" t="s">
        <v>52</v>
      </c>
      <c r="D60" s="43">
        <f>'SEF-24 (BR-01) p1-2'!D61</f>
        <v>9100115.4800387621</v>
      </c>
      <c r="E60" s="43">
        <f>'SEF-24 (BR-01) p1-2'!E61</f>
        <v>-23391891.903797138</v>
      </c>
      <c r="F60" s="44">
        <f>ROUND('SEF-24 (BR-01) p1-2'!F61,0)</f>
        <v>-14439850</v>
      </c>
      <c r="G60" s="89">
        <f>'[1]MEG-3'!O63</f>
        <v>0</v>
      </c>
      <c r="H60" s="89">
        <f>'[1]MEG-3'!Q63</f>
        <v>0</v>
      </c>
      <c r="I60" s="42">
        <f>ROUND((-G60+(H60*$G$2))/$I$2,0)</f>
        <v>0</v>
      </c>
      <c r="J60" s="43">
        <f t="shared" si="4"/>
        <v>-9100115.4800387621</v>
      </c>
      <c r="K60" s="43">
        <f t="shared" si="4"/>
        <v>23391891.903797138</v>
      </c>
      <c r="L60" s="44">
        <f t="shared" si="4"/>
        <v>14439850</v>
      </c>
    </row>
    <row r="61" spans="1:12" x14ac:dyDescent="0.25">
      <c r="A61" s="47">
        <f>'SEF-24 (BR-01) p1-2'!A62</f>
        <v>21.080000000000005</v>
      </c>
      <c r="B61" s="40" t="s">
        <v>79</v>
      </c>
      <c r="C61" s="35" t="s">
        <v>27</v>
      </c>
      <c r="D61" s="43">
        <f>'SEF-24 (BR-01) p1-2'!D62</f>
        <v>4478733.8338600006</v>
      </c>
      <c r="E61" s="43">
        <f>'SEF-24 (BR-01) p1-2'!E62</f>
        <v>-3321469.9169705859</v>
      </c>
      <c r="F61" s="44">
        <f>ROUND('SEF-24 (BR-01) p1-2'!F62,0)</f>
        <v>-6291322</v>
      </c>
      <c r="G61" s="89">
        <f>'[1]MEG-3'!O64</f>
        <v>4478734</v>
      </c>
      <c r="H61" s="89">
        <f>'[1]MEG-3'!Q64</f>
        <v>-3321470</v>
      </c>
      <c r="I61" s="42">
        <f>ROUND((-G61+(H61*$G$2))/$I$2,0)</f>
        <v>-6273172</v>
      </c>
      <c r="J61" s="43">
        <f t="shared" si="4"/>
        <v>0.1661399994045496</v>
      </c>
      <c r="K61" s="43">
        <f t="shared" si="4"/>
        <v>-8.3029414061456919E-2</v>
      </c>
      <c r="L61" s="44">
        <f t="shared" si="4"/>
        <v>18150</v>
      </c>
    </row>
    <row r="62" spans="1:12" x14ac:dyDescent="0.25">
      <c r="A62" s="47">
        <f>'SEF-24 (BR-01) p1-2'!A63</f>
        <v>21.090000000000007</v>
      </c>
      <c r="B62" s="40" t="s">
        <v>80</v>
      </c>
      <c r="C62" s="35" t="s">
        <v>52</v>
      </c>
      <c r="D62" s="43">
        <f>'SEF-24 (BR-01) p1-2'!D63</f>
        <v>-292768.03540266951</v>
      </c>
      <c r="E62" s="43">
        <f>'SEF-24 (BR-01) p1-2'!E63</f>
        <v>11899759.55273651</v>
      </c>
      <c r="F62" s="44">
        <f>ROUND('SEF-24 (BR-01) p1-2'!F63,0)</f>
        <v>1574261</v>
      </c>
      <c r="G62" s="89">
        <f>'[1]MEG-3'!O65</f>
        <v>0</v>
      </c>
      <c r="H62" s="89">
        <f>'[1]MEG-3'!Q65</f>
        <v>0</v>
      </c>
      <c r="I62" s="42">
        <f>ROUND((-G62+(H62*$G$2))/$I$2,0)</f>
        <v>0</v>
      </c>
      <c r="J62" s="43">
        <f t="shared" si="4"/>
        <v>292768.03540266951</v>
      </c>
      <c r="K62" s="43">
        <f t="shared" si="4"/>
        <v>-11899759.55273651</v>
      </c>
      <c r="L62" s="44">
        <f t="shared" si="4"/>
        <v>-1574261</v>
      </c>
    </row>
    <row r="63" spans="1:12" x14ac:dyDescent="0.25">
      <c r="A63" s="47">
        <f>'SEF-24 (BR-01) p1-2'!A64</f>
        <v>21.100000000000009</v>
      </c>
      <c r="B63" s="40" t="s">
        <v>81</v>
      </c>
      <c r="C63" s="35" t="s">
        <v>52</v>
      </c>
      <c r="D63" s="43">
        <f>'SEF-24 (BR-01) p1-2'!D64</f>
        <v>-2441144.5204499997</v>
      </c>
      <c r="E63" s="43">
        <f>'SEF-24 (BR-01) p1-2'!E64</f>
        <v>4644660.6473233327</v>
      </c>
      <c r="F63" s="44">
        <f>ROUND('SEF-24 (BR-01) p1-2'!F64,0)</f>
        <v>3711253</v>
      </c>
      <c r="G63" s="89">
        <f>'[1]MEG-3'!O66</f>
        <v>0</v>
      </c>
      <c r="H63" s="89">
        <f>'[1]MEG-3'!Q66</f>
        <v>0</v>
      </c>
      <c r="I63" s="42">
        <f>ROUND((-G63+(H63*$G$2))/$I$2,0)</f>
        <v>0</v>
      </c>
      <c r="J63" s="43">
        <f t="shared" si="4"/>
        <v>2441144.5204499997</v>
      </c>
      <c r="K63" s="43">
        <f t="shared" si="4"/>
        <v>-4644660.6473233327</v>
      </c>
      <c r="L63" s="44">
        <f t="shared" si="4"/>
        <v>-3711253</v>
      </c>
    </row>
    <row r="64" spans="1:12" x14ac:dyDescent="0.25">
      <c r="A64" s="39"/>
      <c r="B64" s="40"/>
      <c r="C64" s="90"/>
      <c r="D64" s="91"/>
      <c r="E64" s="91"/>
      <c r="F64" s="92"/>
      <c r="G64" s="88"/>
      <c r="H64" s="88"/>
      <c r="I64" s="51"/>
      <c r="J64" s="43">
        <f t="shared" si="4"/>
        <v>0</v>
      </c>
      <c r="K64" s="43">
        <f t="shared" si="4"/>
        <v>0</v>
      </c>
      <c r="L64" s="44">
        <f t="shared" si="4"/>
        <v>0</v>
      </c>
    </row>
    <row r="65" spans="1:12" x14ac:dyDescent="0.25">
      <c r="A65" s="52" t="s">
        <v>82</v>
      </c>
      <c r="B65" s="73"/>
      <c r="C65" s="49"/>
      <c r="D65" s="53">
        <f t="shared" ref="D65:I65" si="6">SUM(D9:D64)</f>
        <v>-72917973.260273188</v>
      </c>
      <c r="E65" s="53">
        <f t="shared" si="6"/>
        <v>227239275.61932436</v>
      </c>
      <c r="F65" s="54">
        <f t="shared" si="6"/>
        <v>119666948</v>
      </c>
      <c r="G65" s="53">
        <f t="shared" si="6"/>
        <v>3811099.1766581014</v>
      </c>
      <c r="H65" s="53">
        <f t="shared" si="6"/>
        <v>20996658.188598789</v>
      </c>
      <c r="I65" s="54">
        <f t="shared" si="6"/>
        <v>-3096642</v>
      </c>
      <c r="J65" s="53">
        <f t="shared" si="4"/>
        <v>76729072.436931282</v>
      </c>
      <c r="K65" s="53">
        <f t="shared" si="4"/>
        <v>-206242617.43072557</v>
      </c>
      <c r="L65" s="54">
        <f t="shared" si="4"/>
        <v>-122763590</v>
      </c>
    </row>
    <row r="66" spans="1:12" ht="15.75" thickBot="1" x14ac:dyDescent="0.3">
      <c r="A66" s="52" t="s">
        <v>83</v>
      </c>
      <c r="B66" s="73"/>
      <c r="C66" s="93"/>
      <c r="D66" s="56">
        <f t="shared" ref="D66:I66" si="7">D65+D8</f>
        <v>318222717.73972678</v>
      </c>
      <c r="E66" s="56">
        <f t="shared" si="7"/>
        <v>5436017781.6193247</v>
      </c>
      <c r="F66" s="57">
        <f t="shared" si="7"/>
        <v>117638604.41879793</v>
      </c>
      <c r="G66" s="56">
        <f t="shared" si="7"/>
        <v>394951790.17665809</v>
      </c>
      <c r="H66" s="56">
        <f t="shared" si="7"/>
        <v>5229775164.1885986</v>
      </c>
      <c r="I66" s="57">
        <f t="shared" si="7"/>
        <v>-33588207</v>
      </c>
      <c r="J66" s="56">
        <f t="shared" si="4"/>
        <v>76729072.436931312</v>
      </c>
      <c r="K66" s="56">
        <f t="shared" si="4"/>
        <v>-206242617.43072605</v>
      </c>
      <c r="L66" s="57">
        <f t="shared" si="4"/>
        <v>-151226811.41879791</v>
      </c>
    </row>
    <row r="67" spans="1:12" ht="15.75" thickTop="1" x14ac:dyDescent="0.25">
      <c r="A67" s="58" t="s">
        <v>84</v>
      </c>
      <c r="B67" s="94"/>
      <c r="C67" s="73"/>
      <c r="D67" s="61"/>
      <c r="E67" s="61"/>
      <c r="F67" s="62">
        <f>'SEF-24 (BR-01) p1-2'!F68</f>
        <v>-3117000</v>
      </c>
      <c r="G67" s="61"/>
      <c r="H67" s="61"/>
      <c r="I67" s="62">
        <f>'[1]MEG-3'!G107</f>
        <v>-3117000</v>
      </c>
      <c r="J67" s="61"/>
      <c r="K67" s="61"/>
      <c r="L67" s="63">
        <f>I67-F67</f>
        <v>0</v>
      </c>
    </row>
    <row r="68" spans="1:12" x14ac:dyDescent="0.25">
      <c r="A68" s="58" t="s">
        <v>85</v>
      </c>
      <c r="B68" s="94"/>
      <c r="C68" s="73"/>
      <c r="D68" s="61"/>
      <c r="E68" s="61"/>
      <c r="F68" s="64">
        <f>'SEF-24 (BR-01) p1-2'!F69</f>
        <v>23881303.296267986</v>
      </c>
      <c r="G68" s="61"/>
      <c r="H68" s="61"/>
      <c r="I68" s="64">
        <f>'[1]MEG-3'!G111</f>
        <v>0</v>
      </c>
      <c r="J68" s="61"/>
      <c r="K68" s="61"/>
      <c r="L68" s="42">
        <f>I68-F68</f>
        <v>-23881303.296267986</v>
      </c>
    </row>
    <row r="69" spans="1:12" x14ac:dyDescent="0.25">
      <c r="A69" s="52" t="s">
        <v>86</v>
      </c>
      <c r="B69" s="94"/>
      <c r="C69" s="73"/>
      <c r="D69" s="61"/>
      <c r="E69" s="61"/>
      <c r="F69" s="37">
        <f>'SEF-24 (BR-01) p1-2'!F70</f>
        <v>138402907.74356103</v>
      </c>
      <c r="G69" s="61"/>
      <c r="H69" s="61"/>
      <c r="I69" s="37">
        <f>SUM(I66:I68)</f>
        <v>-36705207</v>
      </c>
      <c r="J69" s="61"/>
      <c r="K69" s="61"/>
      <c r="L69" s="65">
        <f>I69-F69</f>
        <v>-175108114.74356103</v>
      </c>
    </row>
    <row r="70" spans="1:12" x14ac:dyDescent="0.25">
      <c r="A70" s="66" t="s">
        <v>87</v>
      </c>
      <c r="B70" s="94"/>
      <c r="C70" s="73"/>
      <c r="D70" s="61"/>
      <c r="E70" s="61"/>
      <c r="F70" s="64">
        <f>'SEF-24 (BR-01) p1-2'!F71</f>
        <v>0</v>
      </c>
      <c r="G70" s="61"/>
      <c r="H70" s="61"/>
      <c r="I70" s="64">
        <f>'[1]MEG-3'!G115</f>
        <v>0</v>
      </c>
      <c r="J70" s="61"/>
      <c r="K70" s="61"/>
      <c r="L70" s="42">
        <f>I70-F70</f>
        <v>0</v>
      </c>
    </row>
    <row r="71" spans="1:12" ht="15.75" thickBot="1" x14ac:dyDescent="0.3">
      <c r="A71" s="67" t="s">
        <v>88</v>
      </c>
      <c r="B71" s="94"/>
      <c r="C71" s="73"/>
      <c r="D71" s="61"/>
      <c r="E71" s="61"/>
      <c r="F71" s="56">
        <f>'SEF-24 (BR-01) p1-2'!F72</f>
        <v>138402907.74356103</v>
      </c>
      <c r="G71" s="61"/>
      <c r="H71" s="61"/>
      <c r="I71" s="56">
        <f>SUM(I69:I70)</f>
        <v>-36705207</v>
      </c>
      <c r="J71" s="61"/>
      <c r="K71" s="61"/>
      <c r="L71" s="57">
        <f>I71-F71</f>
        <v>-175108114.74356103</v>
      </c>
    </row>
    <row r="72" spans="1:12" ht="15.75" thickTop="1" x14ac:dyDescent="0.25">
      <c r="A72" s="58"/>
      <c r="B72" s="94"/>
      <c r="C72" s="73"/>
      <c r="D72" s="61"/>
      <c r="E72" s="61"/>
      <c r="F72" s="68"/>
      <c r="G72" s="61"/>
      <c r="H72" s="61"/>
      <c r="I72" s="68"/>
      <c r="J72" s="61"/>
      <c r="K72" s="61"/>
      <c r="L72" s="95"/>
    </row>
    <row r="73" spans="1:12" x14ac:dyDescent="0.25">
      <c r="A73" s="74" t="s">
        <v>90</v>
      </c>
      <c r="B73" s="96"/>
      <c r="C73" s="76"/>
      <c r="D73" s="77"/>
      <c r="E73" s="77"/>
      <c r="F73" s="78"/>
      <c r="G73" s="97"/>
      <c r="H73" s="97"/>
      <c r="I73" s="78"/>
      <c r="J73" s="97"/>
      <c r="K73" s="97"/>
      <c r="L73" s="79"/>
    </row>
  </sheetData>
  <autoFilter ref="A6:L71"/>
  <conditionalFormatting sqref="D3:E3 H3:I3">
    <cfRule type="cellIs" dxfId="1" priority="1" operator="notEqual">
      <formula>0</formula>
    </cfRule>
  </conditionalFormatting>
  <pageMargins left="0.25" right="0.25" top="0.75" bottom="0.75" header="0.3" footer="0.3"/>
  <pageSetup scale="69" firstPageNumber="3" fitToHeight="2" orientation="landscape" useFirstPageNumber="1" r:id="rId1"/>
  <headerFooter>
    <oddHeader>&amp;RExhibit No. SEF-24 (BR-01)
Page &amp;P of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workbookViewId="0">
      <pane xSplit="3" ySplit="6" topLeftCell="D7" activePane="bottomRight" state="frozen"/>
      <selection activeCell="H10" sqref="H10"/>
      <selection pane="topRight" activeCell="H10" sqref="H10"/>
      <selection pane="bottomLeft" activeCell="H10" sqref="H10"/>
      <selection pane="bottomRight" activeCell="H20" sqref="H20"/>
    </sheetView>
  </sheetViews>
  <sheetFormatPr defaultRowHeight="15" x14ac:dyDescent="0.25"/>
  <cols>
    <col min="1" max="1" width="10" customWidth="1"/>
    <col min="2" max="2" width="31" bestFit="1" customWidth="1"/>
    <col min="3" max="3" width="10.5703125" bestFit="1" customWidth="1"/>
    <col min="4" max="4" width="14" customWidth="1"/>
    <col min="5" max="5" width="16.28515625" bestFit="1" customWidth="1"/>
    <col min="6" max="6" width="14" customWidth="1"/>
    <col min="7" max="7" width="16.7109375" bestFit="1" customWidth="1"/>
    <col min="8" max="8" width="18.5703125" customWidth="1"/>
    <col min="9" max="9" width="19.28515625" bestFit="1" customWidth="1"/>
    <col min="10" max="10" width="14" customWidth="1"/>
    <col min="11" max="11" width="15.7109375" bestFit="1" customWidth="1"/>
    <col min="12" max="12" width="14" customWidth="1"/>
  </cols>
  <sheetData>
    <row r="1" spans="1:1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 x14ac:dyDescent="0.25">
      <c r="A2" s="4" t="s">
        <v>95</v>
      </c>
      <c r="B2" s="5"/>
      <c r="C2" s="5"/>
      <c r="D2" s="5"/>
      <c r="E2" s="5"/>
      <c r="F2" s="6" t="s">
        <v>96</v>
      </c>
      <c r="G2" s="7">
        <f>'[1]BGM-3'!AK12</f>
        <v>7.6200000000000004E-2</v>
      </c>
      <c r="H2" s="6" t="s">
        <v>2</v>
      </c>
      <c r="I2" s="8">
        <f>'SEF-24 (BR-01) p1-2'!I2</f>
        <v>0.75138099999999997</v>
      </c>
      <c r="J2" s="5"/>
      <c r="K2" s="5"/>
      <c r="L2" s="9"/>
    </row>
    <row r="3" spans="1:12" ht="15.75" x14ac:dyDescent="0.25">
      <c r="A3" s="33"/>
      <c r="B3" s="5"/>
      <c r="C3" s="5"/>
      <c r="D3" s="80"/>
      <c r="E3" s="80"/>
      <c r="F3" s="81" t="s">
        <v>3</v>
      </c>
      <c r="G3" s="82">
        <f>'SEF-24 (BR-01) p1-2'!G3</f>
        <v>7.4800000000000005E-2</v>
      </c>
      <c r="H3" s="80"/>
      <c r="I3" s="80"/>
      <c r="J3" s="83"/>
      <c r="K3" s="83"/>
      <c r="L3" s="84"/>
    </row>
    <row r="4" spans="1:12" ht="15.75" x14ac:dyDescent="0.25">
      <c r="A4" s="17"/>
      <c r="B4" s="18"/>
      <c r="C4" s="19"/>
      <c r="D4" s="20" t="s">
        <v>4</v>
      </c>
      <c r="E4" s="20"/>
      <c r="F4" s="21"/>
      <c r="G4" s="22" t="s">
        <v>97</v>
      </c>
      <c r="H4" s="20"/>
      <c r="I4" s="21"/>
      <c r="J4" s="22" t="s">
        <v>98</v>
      </c>
      <c r="K4" s="20"/>
      <c r="L4" s="21"/>
    </row>
    <row r="5" spans="1:12" ht="15.75" x14ac:dyDescent="0.25">
      <c r="A5" s="23" t="s">
        <v>7</v>
      </c>
      <c r="B5" s="24" t="s">
        <v>8</v>
      </c>
      <c r="C5" s="25" t="s">
        <v>9</v>
      </c>
      <c r="D5" s="26" t="s">
        <v>10</v>
      </c>
      <c r="E5" s="27" t="s">
        <v>11</v>
      </c>
      <c r="F5" s="27" t="s">
        <v>12</v>
      </c>
      <c r="G5" s="27" t="s">
        <v>10</v>
      </c>
      <c r="H5" s="27" t="s">
        <v>11</v>
      </c>
      <c r="I5" s="27" t="s">
        <v>13</v>
      </c>
      <c r="J5" s="27" t="s">
        <v>10</v>
      </c>
      <c r="K5" s="27" t="s">
        <v>11</v>
      </c>
      <c r="L5" s="27" t="s">
        <v>12</v>
      </c>
    </row>
    <row r="6" spans="1:12" ht="15.75" x14ac:dyDescent="0.25">
      <c r="A6" s="28" t="s">
        <v>14</v>
      </c>
      <c r="B6" s="29" t="s">
        <v>15</v>
      </c>
      <c r="C6" s="30" t="s">
        <v>16</v>
      </c>
      <c r="D6" s="29" t="s">
        <v>17</v>
      </c>
      <c r="E6" s="30" t="s">
        <v>18</v>
      </c>
      <c r="F6" s="30" t="s">
        <v>19</v>
      </c>
      <c r="G6" s="30" t="s">
        <v>20</v>
      </c>
      <c r="H6" s="30" t="s">
        <v>21</v>
      </c>
      <c r="I6" s="30" t="s">
        <v>22</v>
      </c>
      <c r="J6" s="30" t="s">
        <v>23</v>
      </c>
      <c r="K6" s="30" t="s">
        <v>24</v>
      </c>
      <c r="L6" s="30" t="s">
        <v>25</v>
      </c>
    </row>
    <row r="7" spans="1:12" ht="15.75" x14ac:dyDescent="0.25">
      <c r="A7" s="23"/>
      <c r="B7" s="24"/>
      <c r="C7" s="27"/>
      <c r="D7" s="31"/>
      <c r="E7" s="31"/>
      <c r="F7" s="26"/>
      <c r="G7" s="31"/>
      <c r="H7" s="31"/>
      <c r="I7" s="26"/>
      <c r="J7" s="31"/>
      <c r="K7" s="31"/>
      <c r="L7" s="26"/>
    </row>
    <row r="8" spans="1:12" ht="15.75" x14ac:dyDescent="0.25">
      <c r="A8" s="33"/>
      <c r="B8" s="34" t="s">
        <v>26</v>
      </c>
      <c r="C8" s="35" t="s">
        <v>27</v>
      </c>
      <c r="D8" s="37">
        <f>'SEF-24 (BR-01) p1-2'!D8</f>
        <v>391140691.10000062</v>
      </c>
      <c r="E8" s="37">
        <f>'SEF-24 (BR-01) p1-2'!E8</f>
        <v>5208778506.3049917</v>
      </c>
      <c r="F8" s="38">
        <f>'SEF-24 (BR-01) p1-2'!F8</f>
        <v>-2028343.5812020812</v>
      </c>
      <c r="G8" s="37">
        <f>'[1]BGM-3'!P7*1000</f>
        <v>391140691.10000062</v>
      </c>
      <c r="H8" s="37">
        <f>'[1]BGM-3'!R7*1000</f>
        <v>5208778506.3049917</v>
      </c>
      <c r="I8" s="38">
        <f t="shared" ref="I8:I34" si="0">(-G8+(H8*$G$2))/$I$2</f>
        <v>7676839.1540905964</v>
      </c>
      <c r="J8" s="37">
        <f t="shared" ref="J8:L39" si="1">G8-D8</f>
        <v>0</v>
      </c>
      <c r="K8" s="37">
        <f t="shared" si="1"/>
        <v>0</v>
      </c>
      <c r="L8" s="38">
        <f t="shared" si="1"/>
        <v>9705182.7352926768</v>
      </c>
    </row>
    <row r="9" spans="1:12" x14ac:dyDescent="0.25">
      <c r="A9" s="39">
        <f>'SEF-24 (BR-01) p3-4'!A9</f>
        <v>20.010000000000002</v>
      </c>
      <c r="B9" s="40" t="s">
        <v>28</v>
      </c>
      <c r="C9" s="35" t="s">
        <v>29</v>
      </c>
      <c r="D9" s="43">
        <f>'SEF-24 (BR-01) p1-2'!D9</f>
        <v>8327800.1577338427</v>
      </c>
      <c r="E9" s="43">
        <f>'SEF-24 (BR-01) p1-2'!E9</f>
        <v>0</v>
      </c>
      <c r="F9" s="44">
        <f>'SEF-24 (BR-01) p1-2'!F9</f>
        <v>-11083325.44705528</v>
      </c>
      <c r="G9" s="43">
        <f>'[1]BGM-3'!P10*1000</f>
        <v>8327800.1577338418</v>
      </c>
      <c r="H9" s="43">
        <f>'[1]BGM-3'!R10*1000</f>
        <v>0</v>
      </c>
      <c r="I9" s="44">
        <f t="shared" si="0"/>
        <v>-11083325.447055278</v>
      </c>
      <c r="J9" s="43">
        <f t="shared" si="1"/>
        <v>0</v>
      </c>
      <c r="K9" s="43">
        <f t="shared" si="1"/>
        <v>0</v>
      </c>
      <c r="L9" s="44">
        <f t="shared" si="1"/>
        <v>0</v>
      </c>
    </row>
    <row r="10" spans="1:12" x14ac:dyDescent="0.25">
      <c r="A10" s="39">
        <f>'SEF-24 (BR-01) p3-4'!A10</f>
        <v>20.020000000000003</v>
      </c>
      <c r="B10" s="40" t="s">
        <v>30</v>
      </c>
      <c r="C10" s="35" t="s">
        <v>29</v>
      </c>
      <c r="D10" s="43">
        <f>'SEF-24 (BR-01) p1-2'!D10</f>
        <v>3965156.9663860002</v>
      </c>
      <c r="E10" s="43">
        <f>'SEF-24 (BR-01) p1-2'!E10</f>
        <v>0</v>
      </c>
      <c r="F10" s="44">
        <f>'SEF-24 (BR-01) p1-2'!F10</f>
        <v>-5277158.9465078311</v>
      </c>
      <c r="G10" s="43">
        <f>'[1]BGM-3'!P11*1000</f>
        <v>3965156.9663860002</v>
      </c>
      <c r="H10" s="43">
        <f>'[1]BGM-3'!R11*1000</f>
        <v>0</v>
      </c>
      <c r="I10" s="98">
        <f t="shared" si="0"/>
        <v>-5277158.9465078311</v>
      </c>
      <c r="J10" s="43">
        <f t="shared" si="1"/>
        <v>0</v>
      </c>
      <c r="K10" s="43">
        <f t="shared" si="1"/>
        <v>0</v>
      </c>
      <c r="L10" s="44">
        <f t="shared" si="1"/>
        <v>0</v>
      </c>
    </row>
    <row r="11" spans="1:12" x14ac:dyDescent="0.25">
      <c r="A11" s="39">
        <f>'SEF-24 (BR-01) p3-4'!A11</f>
        <v>20.030000000000005</v>
      </c>
      <c r="B11" s="40" t="s">
        <v>32</v>
      </c>
      <c r="C11" s="35" t="s">
        <v>52</v>
      </c>
      <c r="D11" s="43">
        <f>'SEF-24 (BR-01) p1-2'!D11</f>
        <v>-14935653.446827501</v>
      </c>
      <c r="E11" s="43">
        <f>'SEF-24 (BR-01) p1-2'!E11</f>
        <v>0</v>
      </c>
      <c r="F11" s="44">
        <f>'SEF-24 (BR-01) p1-2'!F11</f>
        <v>19877603.302222844</v>
      </c>
      <c r="G11" s="43">
        <f>'[1]BGM-3'!P12*1000</f>
        <v>-8177003.2254878283</v>
      </c>
      <c r="H11" s="43">
        <f>'[1]BGM-3'!R12*1000</f>
        <v>32585069.952498022</v>
      </c>
      <c r="I11" s="98">
        <f t="shared" si="0"/>
        <v>14187190.727298373</v>
      </c>
      <c r="J11" s="43">
        <f t="shared" si="1"/>
        <v>6758650.2213396728</v>
      </c>
      <c r="K11" s="43">
        <f t="shared" si="1"/>
        <v>32585069.952498022</v>
      </c>
      <c r="L11" s="44">
        <f t="shared" si="1"/>
        <v>-5690412.5749244709</v>
      </c>
    </row>
    <row r="12" spans="1:12" x14ac:dyDescent="0.25">
      <c r="A12" s="39">
        <f>'SEF-24 (BR-01) p3-4'!A12</f>
        <v>20.040000000000006</v>
      </c>
      <c r="B12" s="40" t="s">
        <v>33</v>
      </c>
      <c r="C12" s="35" t="s">
        <v>34</v>
      </c>
      <c r="D12" s="43">
        <f>'SEF-24 (BR-01) p1-2'!D12</f>
        <v>33152988.38277762</v>
      </c>
      <c r="E12" s="43">
        <f>'SEF-24 (BR-01) p1-2'!E12</f>
        <v>0</v>
      </c>
      <c r="F12" s="44">
        <f>'SEF-24 (BR-01) p1-2'!F12</f>
        <v>-44122739.838747084</v>
      </c>
      <c r="G12" s="43">
        <f>'[1]BGM-3'!P13*1000</f>
        <v>32336675.019597024</v>
      </c>
      <c r="H12" s="43">
        <f>'[1]BGM-3'!R13*1000</f>
        <v>0</v>
      </c>
      <c r="I12" s="98">
        <f t="shared" si="0"/>
        <v>-43036322.477673814</v>
      </c>
      <c r="J12" s="43">
        <f t="shared" si="1"/>
        <v>-816313.36318059638</v>
      </c>
      <c r="K12" s="43">
        <f t="shared" si="1"/>
        <v>0</v>
      </c>
      <c r="L12" s="44">
        <f t="shared" si="1"/>
        <v>1086417.3610732704</v>
      </c>
    </row>
    <row r="13" spans="1:12" x14ac:dyDescent="0.25">
      <c r="A13" s="39">
        <f>'SEF-24 (BR-01) p3-4'!A13</f>
        <v>20.050000000000008</v>
      </c>
      <c r="B13" s="40" t="s">
        <v>35</v>
      </c>
      <c r="C13" s="35" t="s">
        <v>29</v>
      </c>
      <c r="D13" s="43">
        <f>'SEF-24 (BR-01) p1-2'!D13</f>
        <v>-1955986.2286396027</v>
      </c>
      <c r="E13" s="43">
        <f>'SEF-24 (BR-01) p1-2'!E13</f>
        <v>0</v>
      </c>
      <c r="F13" s="44">
        <f>'SEF-24 (BR-01) p1-2'!F13</f>
        <v>2603188.30079494</v>
      </c>
      <c r="G13" s="43">
        <f>'[1]BGM-3'!P14*1000</f>
        <v>-1955986.2286396027</v>
      </c>
      <c r="H13" s="43">
        <f>'[1]BGM-3'!R14*1000</f>
        <v>0</v>
      </c>
      <c r="I13" s="98">
        <f t="shared" si="0"/>
        <v>2603188.30079494</v>
      </c>
      <c r="J13" s="43">
        <f t="shared" si="1"/>
        <v>0</v>
      </c>
      <c r="K13" s="43">
        <f t="shared" si="1"/>
        <v>0</v>
      </c>
      <c r="L13" s="44">
        <f t="shared" si="1"/>
        <v>0</v>
      </c>
    </row>
    <row r="14" spans="1:12" x14ac:dyDescent="0.25">
      <c r="A14" s="39">
        <f>'SEF-24 (BR-01) p3-4'!A14</f>
        <v>20.060000000000009</v>
      </c>
      <c r="B14" s="40" t="s">
        <v>36</v>
      </c>
      <c r="C14" s="35" t="s">
        <v>29</v>
      </c>
      <c r="D14" s="43">
        <f>'SEF-24 (BR-01) p1-2'!D14</f>
        <v>66597.374865170947</v>
      </c>
      <c r="E14" s="43">
        <f>'SEF-24 (BR-01) p1-2'!E14</f>
        <v>0</v>
      </c>
      <c r="F14" s="44">
        <f>'SEF-24 (BR-01) p1-2'!F14</f>
        <v>-88633.296377165447</v>
      </c>
      <c r="G14" s="43">
        <f>'[1]BGM-3'!P15*1000</f>
        <v>66597.374865170947</v>
      </c>
      <c r="H14" s="43">
        <f>'[1]BGM-3'!R15*1000</f>
        <v>0</v>
      </c>
      <c r="I14" s="98">
        <f t="shared" si="0"/>
        <v>-88633.296377165447</v>
      </c>
      <c r="J14" s="43">
        <f t="shared" si="1"/>
        <v>0</v>
      </c>
      <c r="K14" s="43">
        <f t="shared" si="1"/>
        <v>0</v>
      </c>
      <c r="L14" s="44">
        <f t="shared" si="1"/>
        <v>0</v>
      </c>
    </row>
    <row r="15" spans="1:12" x14ac:dyDescent="0.25">
      <c r="A15" s="39">
        <f>'SEF-24 (BR-01) p3-4'!A15</f>
        <v>20.070000000000011</v>
      </c>
      <c r="B15" s="40" t="s">
        <v>37</v>
      </c>
      <c r="C15" s="35" t="s">
        <v>29</v>
      </c>
      <c r="D15" s="43">
        <f>'SEF-24 (BR-01) p1-2'!D15</f>
        <v>303153.75903630909</v>
      </c>
      <c r="E15" s="43">
        <f>'SEF-24 (BR-01) p1-2'!E15</f>
        <v>0</v>
      </c>
      <c r="F15" s="44">
        <f>'SEF-24 (BR-01) p1-2'!F15</f>
        <v>-403462.10382789705</v>
      </c>
      <c r="G15" s="43">
        <f>'[1]BGM-3'!P16*1000</f>
        <v>303153.75903630909</v>
      </c>
      <c r="H15" s="43">
        <f>'[1]BGM-3'!R16*1000</f>
        <v>0</v>
      </c>
      <c r="I15" s="98">
        <f t="shared" si="0"/>
        <v>-403462.10382789705</v>
      </c>
      <c r="J15" s="43">
        <f t="shared" si="1"/>
        <v>0</v>
      </c>
      <c r="K15" s="43">
        <f t="shared" si="1"/>
        <v>0</v>
      </c>
      <c r="L15" s="44">
        <f t="shared" si="1"/>
        <v>0</v>
      </c>
    </row>
    <row r="16" spans="1:12" x14ac:dyDescent="0.25">
      <c r="A16" s="39">
        <f>'SEF-24 (BR-01) p3-4'!A16</f>
        <v>20.080000000000013</v>
      </c>
      <c r="B16" s="40" t="s">
        <v>38</v>
      </c>
      <c r="C16" s="35" t="s">
        <v>29</v>
      </c>
      <c r="D16" s="43">
        <f>'SEF-24 (BR-01) p1-2'!D16</f>
        <v>184145.16401528011</v>
      </c>
      <c r="E16" s="43">
        <f>'SEF-24 (BR-01) p1-2'!E16</f>
        <v>0</v>
      </c>
      <c r="F16" s="44">
        <f>'SEF-24 (BR-01) p1-2'!F16</f>
        <v>-245075.6194464328</v>
      </c>
      <c r="G16" s="43">
        <f>'[1]BGM-3'!P17*1000</f>
        <v>184145.16401528011</v>
      </c>
      <c r="H16" s="43">
        <f>'[1]BGM-3'!R17*1000</f>
        <v>0</v>
      </c>
      <c r="I16" s="98">
        <f t="shared" si="0"/>
        <v>-245075.6194464328</v>
      </c>
      <c r="J16" s="43">
        <f t="shared" si="1"/>
        <v>0</v>
      </c>
      <c r="K16" s="43">
        <f t="shared" si="1"/>
        <v>0</v>
      </c>
      <c r="L16" s="44">
        <f t="shared" si="1"/>
        <v>0</v>
      </c>
    </row>
    <row r="17" spans="1:12" x14ac:dyDescent="0.25">
      <c r="A17" s="39">
        <f>'SEF-24 (BR-01) p3-4'!A17</f>
        <v>20.090000000000014</v>
      </c>
      <c r="B17" s="40" t="s">
        <v>39</v>
      </c>
      <c r="C17" s="35" t="s">
        <v>29</v>
      </c>
      <c r="D17" s="43">
        <f>'SEF-24 (BR-01) p1-2'!D17</f>
        <v>71834.764841626398</v>
      </c>
      <c r="E17" s="43">
        <f>'SEF-24 (BR-01) p1-2'!E17</f>
        <v>0</v>
      </c>
      <c r="F17" s="44">
        <f>'SEF-24 (BR-01) p1-2'!F17</f>
        <v>-95603.64827115192</v>
      </c>
      <c r="G17" s="43">
        <f>'[1]BGM-3'!P18*1000</f>
        <v>71834.764841626398</v>
      </c>
      <c r="H17" s="43">
        <f>'[1]BGM-3'!R18*1000</f>
        <v>0</v>
      </c>
      <c r="I17" s="98">
        <f t="shared" si="0"/>
        <v>-95603.64827115192</v>
      </c>
      <c r="J17" s="43">
        <f t="shared" si="1"/>
        <v>0</v>
      </c>
      <c r="K17" s="43">
        <f t="shared" si="1"/>
        <v>0</v>
      </c>
      <c r="L17" s="44">
        <f t="shared" si="1"/>
        <v>0</v>
      </c>
    </row>
    <row r="18" spans="1:12" x14ac:dyDescent="0.25">
      <c r="A18" s="39">
        <f>'SEF-24 (BR-01) p3-4'!A18</f>
        <v>20.100000000000016</v>
      </c>
      <c r="B18" s="40" t="s">
        <v>40</v>
      </c>
      <c r="C18" s="35" t="s">
        <v>29</v>
      </c>
      <c r="D18" s="43">
        <f>'SEF-24 (BR-01) p1-2'!D18</f>
        <v>5301.3344264041589</v>
      </c>
      <c r="E18" s="43">
        <f>'SEF-24 (BR-01) p1-2'!E18</f>
        <v>0</v>
      </c>
      <c r="F18" s="44">
        <f>'SEF-24 (BR-01) p1-2'!F18</f>
        <v>-7055.4544583961524</v>
      </c>
      <c r="G18" s="43">
        <f>'[1]BGM-3'!P19*1000</f>
        <v>5301.3344264041589</v>
      </c>
      <c r="H18" s="43">
        <f>'[1]BGM-3'!R19*1000</f>
        <v>0</v>
      </c>
      <c r="I18" s="98">
        <f t="shared" si="0"/>
        <v>-7055.4544583961524</v>
      </c>
      <c r="J18" s="43">
        <f t="shared" si="1"/>
        <v>0</v>
      </c>
      <c r="K18" s="43">
        <f t="shared" si="1"/>
        <v>0</v>
      </c>
      <c r="L18" s="44">
        <f t="shared" si="1"/>
        <v>0</v>
      </c>
    </row>
    <row r="19" spans="1:12" x14ac:dyDescent="0.25">
      <c r="A19" s="39">
        <f>'SEF-24 (BR-01) p3-4'!A19</f>
        <v>20.110000000000017</v>
      </c>
      <c r="B19" s="40" t="s">
        <v>41</v>
      </c>
      <c r="C19" s="35" t="s">
        <v>29</v>
      </c>
      <c r="D19" s="43">
        <f>'SEF-24 (BR-01) p1-2'!D19</f>
        <v>-803909.33835699933</v>
      </c>
      <c r="E19" s="43">
        <f>'SEF-24 (BR-01) p1-2'!E19</f>
        <v>0</v>
      </c>
      <c r="F19" s="44">
        <f>'SEF-24 (BR-01) p1-2'!F19</f>
        <v>1069909.0585961042</v>
      </c>
      <c r="G19" s="43">
        <f>'[1]BGM-3'!P20*1000</f>
        <v>-803909.33835699933</v>
      </c>
      <c r="H19" s="43">
        <f>'[1]BGM-3'!R20*1000</f>
        <v>0</v>
      </c>
      <c r="I19" s="98">
        <f t="shared" si="0"/>
        <v>1069909.0585961042</v>
      </c>
      <c r="J19" s="43">
        <f t="shared" si="1"/>
        <v>0</v>
      </c>
      <c r="K19" s="43">
        <f t="shared" si="1"/>
        <v>0</v>
      </c>
      <c r="L19" s="44">
        <f t="shared" si="1"/>
        <v>0</v>
      </c>
    </row>
    <row r="20" spans="1:12" x14ac:dyDescent="0.25">
      <c r="A20" s="39">
        <f>'SEF-24 (BR-01) p3-4'!A20</f>
        <v>20.120000000000019</v>
      </c>
      <c r="B20" s="40" t="s">
        <v>42</v>
      </c>
      <c r="C20" s="35" t="s">
        <v>29</v>
      </c>
      <c r="D20" s="43">
        <f>'SEF-24 (BR-01) p1-2'!D20</f>
        <v>-496557.58700637007</v>
      </c>
      <c r="E20" s="43">
        <f>'SEF-24 (BR-01) p1-2'!E20</f>
        <v>0</v>
      </c>
      <c r="F20" s="44">
        <f>'SEF-24 (BR-01) p1-2'!F20</f>
        <v>660859.91927713121</v>
      </c>
      <c r="G20" s="43">
        <f>'[1]BGM-3'!P21*1000</f>
        <v>-496557.58700637007</v>
      </c>
      <c r="H20" s="43">
        <f>'[1]BGM-3'!R21*1000</f>
        <v>0</v>
      </c>
      <c r="I20" s="98">
        <f t="shared" si="0"/>
        <v>660859.91927713121</v>
      </c>
      <c r="J20" s="43">
        <f t="shared" si="1"/>
        <v>0</v>
      </c>
      <c r="K20" s="43">
        <f t="shared" si="1"/>
        <v>0</v>
      </c>
      <c r="L20" s="44">
        <f t="shared" si="1"/>
        <v>0</v>
      </c>
    </row>
    <row r="21" spans="1:12" x14ac:dyDescent="0.25">
      <c r="A21" s="39">
        <f>'SEF-24 (BR-01) p3-4'!A21</f>
        <v>20.13000000000002</v>
      </c>
      <c r="B21" s="40" t="s">
        <v>43</v>
      </c>
      <c r="C21" s="35" t="s">
        <v>29</v>
      </c>
      <c r="D21" s="43">
        <f>'SEF-24 (BR-01) p1-2'!D21</f>
        <v>-1726149.211916219</v>
      </c>
      <c r="E21" s="43">
        <f>'SEF-24 (BR-01) p1-2'!E21</f>
        <v>0</v>
      </c>
      <c r="F21" s="44">
        <f>'SEF-24 (BR-01) p1-2'!F21</f>
        <v>2297302.1834678003</v>
      </c>
      <c r="G21" s="43">
        <f>'[1]BGM-3'!P22*1000</f>
        <v>-1726149.211916219</v>
      </c>
      <c r="H21" s="43">
        <f>'[1]BGM-3'!R22*1000</f>
        <v>0</v>
      </c>
      <c r="I21" s="98">
        <f t="shared" si="0"/>
        <v>2297302.1834678003</v>
      </c>
      <c r="J21" s="43">
        <f t="shared" si="1"/>
        <v>0</v>
      </c>
      <c r="K21" s="43">
        <f t="shared" si="1"/>
        <v>0</v>
      </c>
      <c r="L21" s="44">
        <f t="shared" si="1"/>
        <v>0</v>
      </c>
    </row>
    <row r="22" spans="1:12" x14ac:dyDescent="0.25">
      <c r="A22" s="39">
        <f>'SEF-24 (BR-01) p3-4'!A22</f>
        <v>20.140000000000022</v>
      </c>
      <c r="B22" s="40" t="s">
        <v>44</v>
      </c>
      <c r="C22" s="35" t="s">
        <v>29</v>
      </c>
      <c r="D22" s="43">
        <f>'SEF-24 (BR-01) p1-2'!D22</f>
        <v>319951.38960871822</v>
      </c>
      <c r="E22" s="43">
        <f>'SEF-24 (BR-01) p1-2'!E22</f>
        <v>0</v>
      </c>
      <c r="F22" s="44">
        <f>'SEF-24 (BR-01) p1-2'!F22</f>
        <v>-425817.78033876052</v>
      </c>
      <c r="G22" s="43">
        <f>'[1]BGM-3'!P23*1000</f>
        <v>319951.38960871822</v>
      </c>
      <c r="H22" s="43">
        <f>'[1]BGM-3'!R23*1000</f>
        <v>0</v>
      </c>
      <c r="I22" s="98">
        <f t="shared" si="0"/>
        <v>-425817.78033876052</v>
      </c>
      <c r="J22" s="43">
        <f t="shared" si="1"/>
        <v>0</v>
      </c>
      <c r="K22" s="43">
        <f t="shared" si="1"/>
        <v>0</v>
      </c>
      <c r="L22" s="44">
        <f t="shared" si="1"/>
        <v>0</v>
      </c>
    </row>
    <row r="23" spans="1:12" x14ac:dyDescent="0.25">
      <c r="A23" s="39">
        <f>'SEF-24 (BR-01) p3-4'!A23</f>
        <v>20.150000000000023</v>
      </c>
      <c r="B23" s="40" t="s">
        <v>45</v>
      </c>
      <c r="C23" s="35" t="s">
        <v>29</v>
      </c>
      <c r="D23" s="43">
        <f>'SEF-24 (BR-01) p1-2'!D23</f>
        <v>-61810.425156236211</v>
      </c>
      <c r="E23" s="43">
        <f>'SEF-24 (BR-01) p1-2'!E23</f>
        <v>0</v>
      </c>
      <c r="F23" s="44">
        <f>'SEF-24 (BR-01) p1-2'!F23</f>
        <v>82262.427658187007</v>
      </c>
      <c r="G23" s="43">
        <f>'[1]BGM-3'!P24*1000</f>
        <v>-61810.425156236211</v>
      </c>
      <c r="H23" s="43">
        <f>'[1]BGM-3'!R24*1000</f>
        <v>0</v>
      </c>
      <c r="I23" s="98">
        <f t="shared" si="0"/>
        <v>82262.427658187007</v>
      </c>
      <c r="J23" s="43">
        <f t="shared" si="1"/>
        <v>0</v>
      </c>
      <c r="K23" s="43">
        <f t="shared" si="1"/>
        <v>0</v>
      </c>
      <c r="L23" s="44">
        <f t="shared" si="1"/>
        <v>0</v>
      </c>
    </row>
    <row r="24" spans="1:12" x14ac:dyDescent="0.25">
      <c r="A24" s="39">
        <f>'SEF-24 (BR-01) p3-4'!A24</f>
        <v>20.160000000000025</v>
      </c>
      <c r="B24" s="40" t="s">
        <v>46</v>
      </c>
      <c r="C24" s="35" t="s">
        <v>29</v>
      </c>
      <c r="D24" s="43">
        <f>'SEF-24 (BR-01) p1-2'!D24</f>
        <v>-13156.595940416744</v>
      </c>
      <c r="E24" s="43">
        <f>'SEF-24 (BR-01) p1-2'!E24</f>
        <v>0</v>
      </c>
      <c r="F24" s="44">
        <f>'SEF-24 (BR-01) p1-2'!F24</f>
        <v>17509.886383095585</v>
      </c>
      <c r="G24" s="43">
        <f>'[1]BGM-3'!P25*1000</f>
        <v>-13156.595940416744</v>
      </c>
      <c r="H24" s="43">
        <f>'[1]BGM-3'!R25*1000</f>
        <v>0</v>
      </c>
      <c r="I24" s="98">
        <f t="shared" si="0"/>
        <v>17509.886383095585</v>
      </c>
      <c r="J24" s="43">
        <f t="shared" si="1"/>
        <v>0</v>
      </c>
      <c r="K24" s="43">
        <f t="shared" si="1"/>
        <v>0</v>
      </c>
      <c r="L24" s="44">
        <f t="shared" si="1"/>
        <v>0</v>
      </c>
    </row>
    <row r="25" spans="1:12" x14ac:dyDescent="0.25">
      <c r="A25" s="39">
        <f>'SEF-24 (BR-01) p3-4'!A25</f>
        <v>20.170000000000027</v>
      </c>
      <c r="B25" s="40" t="s">
        <v>47</v>
      </c>
      <c r="C25" s="35" t="s">
        <v>29</v>
      </c>
      <c r="D25" s="43">
        <f>'SEF-24 (BR-01) p1-2'!D25</f>
        <v>-23850.252119969373</v>
      </c>
      <c r="E25" s="43">
        <f>'SEF-24 (BR-01) p1-2'!E25</f>
        <v>0</v>
      </c>
      <c r="F25" s="44">
        <f>'SEF-24 (BR-01) p1-2'!F25</f>
        <v>31741.888762118517</v>
      </c>
      <c r="G25" s="43">
        <f>'[1]BGM-3'!P26*1000</f>
        <v>-23850.252119969373</v>
      </c>
      <c r="H25" s="43">
        <f>'[1]BGM-3'!R26*1000</f>
        <v>0</v>
      </c>
      <c r="I25" s="98">
        <f t="shared" si="0"/>
        <v>31741.888762118517</v>
      </c>
      <c r="J25" s="43">
        <f t="shared" si="1"/>
        <v>0</v>
      </c>
      <c r="K25" s="43">
        <f t="shared" si="1"/>
        <v>0</v>
      </c>
      <c r="L25" s="44">
        <f t="shared" si="1"/>
        <v>0</v>
      </c>
    </row>
    <row r="26" spans="1:12" x14ac:dyDescent="0.25">
      <c r="A26" s="39">
        <f>'SEF-24 (BR-01) p3-4'!A26</f>
        <v>20.180000000000028</v>
      </c>
      <c r="B26" s="40" t="s">
        <v>48</v>
      </c>
      <c r="C26" s="35" t="s">
        <v>99</v>
      </c>
      <c r="D26" s="43">
        <f>'SEF-24 (BR-01) p1-2'!D26</f>
        <v>0</v>
      </c>
      <c r="E26" s="43">
        <f>'SEF-24 (BR-01) p1-2'!E26</f>
        <v>190746231.15314114</v>
      </c>
      <c r="F26" s="44">
        <f>'SEF-24 (BR-01) p1-2'!F26</f>
        <v>18988792.756610774</v>
      </c>
      <c r="G26" s="43">
        <f>'[1]BGM-3'!P27*1000</f>
        <v>0</v>
      </c>
      <c r="H26" s="43">
        <f>'[1]BGM-3'!R27*1000</f>
        <v>182606837.72800946</v>
      </c>
      <c r="I26" s="98">
        <f t="shared" si="0"/>
        <v>18518755.511350863</v>
      </c>
      <c r="J26" s="43">
        <f t="shared" si="1"/>
        <v>0</v>
      </c>
      <c r="K26" s="43">
        <f t="shared" si="1"/>
        <v>-8139393.4251316786</v>
      </c>
      <c r="L26" s="44">
        <f t="shared" si="1"/>
        <v>-470037.24525991082</v>
      </c>
    </row>
    <row r="27" spans="1:12" x14ac:dyDescent="0.25">
      <c r="A27" s="39">
        <f>'SEF-24 (BR-01) p3-4'!A27</f>
        <v>20.19000000000003</v>
      </c>
      <c r="B27" s="40" t="s">
        <v>49</v>
      </c>
      <c r="C27" s="35" t="s">
        <v>27</v>
      </c>
      <c r="D27" s="43">
        <f>'SEF-24 (BR-01) p1-2'!D27</f>
        <v>-16904953.479322143</v>
      </c>
      <c r="E27" s="43">
        <f>'SEF-24 (BR-01) p1-2'!E27</f>
        <v>-16904953.479322143</v>
      </c>
      <c r="F27" s="44">
        <f>'SEF-24 (BR-01) p1-2'!F27</f>
        <v>20815622.113240615</v>
      </c>
      <c r="G27" s="43">
        <f>'[1]BGM-3'!P28*1000</f>
        <v>-16904953.479322143</v>
      </c>
      <c r="H27" s="43">
        <f>'[1]BGM-3'!R28*1000</f>
        <v>-16904953.479322143</v>
      </c>
      <c r="I27" s="98">
        <f t="shared" si="0"/>
        <v>20784124.198240038</v>
      </c>
      <c r="J27" s="43">
        <f t="shared" si="1"/>
        <v>0</v>
      </c>
      <c r="K27" s="43">
        <f t="shared" si="1"/>
        <v>0</v>
      </c>
      <c r="L27" s="44">
        <f t="shared" si="1"/>
        <v>-31497.915000576526</v>
      </c>
    </row>
    <row r="28" spans="1:12" x14ac:dyDescent="0.25">
      <c r="A28" s="39">
        <f>'SEF-24 (BR-01) p3-4'!A28</f>
        <v>20.200000000000031</v>
      </c>
      <c r="B28" s="40" t="s">
        <v>50</v>
      </c>
      <c r="C28" s="35" t="s">
        <v>29</v>
      </c>
      <c r="D28" s="43">
        <f>'SEF-24 (BR-01) p1-2'!D28</f>
        <v>340892.94246068329</v>
      </c>
      <c r="E28" s="43">
        <f>'SEF-24 (BR-01) p1-2'!E28</f>
        <v>0</v>
      </c>
      <c r="F28" s="44">
        <f>'SEF-24 (BR-01) p1-2'!F28</f>
        <v>-453688.53146497358</v>
      </c>
      <c r="G28" s="43">
        <f>'[1]BGM-3'!P29*1000</f>
        <v>340892.94246068329</v>
      </c>
      <c r="H28" s="43">
        <f>'[1]BGM-3'!R29*1000</f>
        <v>0</v>
      </c>
      <c r="I28" s="98">
        <f t="shared" si="0"/>
        <v>-453688.53146497358</v>
      </c>
      <c r="J28" s="43">
        <f t="shared" si="1"/>
        <v>0</v>
      </c>
      <c r="K28" s="43">
        <f t="shared" si="1"/>
        <v>0</v>
      </c>
      <c r="L28" s="44">
        <f t="shared" si="1"/>
        <v>0</v>
      </c>
    </row>
    <row r="29" spans="1:12" x14ac:dyDescent="0.25">
      <c r="A29" s="39">
        <f>'SEF-24 (BR-01) p3-4'!A29</f>
        <v>21.01</v>
      </c>
      <c r="B29" s="40" t="s">
        <v>51</v>
      </c>
      <c r="C29" s="35" t="s">
        <v>29</v>
      </c>
      <c r="D29" s="43">
        <f>'SEF-24 (BR-01) p1-2'!D29</f>
        <v>-7589560.1894254955</v>
      </c>
      <c r="E29" s="43">
        <f>'SEF-24 (BR-01) p1-2'!E29</f>
        <v>0</v>
      </c>
      <c r="F29" s="44">
        <f>'SEF-24 (BR-01) p1-2'!F29</f>
        <v>10100814.619248418</v>
      </c>
      <c r="G29" s="43">
        <f>'[1]BGM-3'!P30*1000</f>
        <v>-7589560.1894254955</v>
      </c>
      <c r="H29" s="43">
        <f>'[1]BGM-3'!R30*1000</f>
        <v>0</v>
      </c>
      <c r="I29" s="98">
        <f t="shared" si="0"/>
        <v>10100814.619248418</v>
      </c>
      <c r="J29" s="43">
        <f t="shared" si="1"/>
        <v>0</v>
      </c>
      <c r="K29" s="43">
        <f t="shared" si="1"/>
        <v>0</v>
      </c>
      <c r="L29" s="44">
        <f t="shared" si="1"/>
        <v>0</v>
      </c>
    </row>
    <row r="30" spans="1:12" x14ac:dyDescent="0.25">
      <c r="A30" s="39">
        <f>'SEF-24 (BR-01) p3-4'!A30</f>
        <v>21.020000000000003</v>
      </c>
      <c r="B30" s="40" t="s">
        <v>53</v>
      </c>
      <c r="C30" s="35" t="s">
        <v>29</v>
      </c>
      <c r="D30" s="43">
        <f>'SEF-24 (BR-01) p1-2'!D30</f>
        <v>-68620.043849999958</v>
      </c>
      <c r="E30" s="43">
        <f>'SEF-24 (BR-01) p1-2'!E30</f>
        <v>0</v>
      </c>
      <c r="F30" s="44">
        <f>'SEF-24 (BR-01) p1-2'!F30</f>
        <v>91325.231606867834</v>
      </c>
      <c r="G30" s="43">
        <f>'[1]BGM-3'!P31*1000</f>
        <v>-68620.043849999958</v>
      </c>
      <c r="H30" s="43">
        <f>'[1]BGM-3'!R31*1000</f>
        <v>0</v>
      </c>
      <c r="I30" s="98">
        <f t="shared" si="0"/>
        <v>91325.231606867834</v>
      </c>
      <c r="J30" s="43">
        <f t="shared" si="1"/>
        <v>0</v>
      </c>
      <c r="K30" s="43">
        <f t="shared" si="1"/>
        <v>0</v>
      </c>
      <c r="L30" s="44">
        <f t="shared" si="1"/>
        <v>0</v>
      </c>
    </row>
    <row r="31" spans="1:12" x14ac:dyDescent="0.25">
      <c r="A31" s="39">
        <f>'SEF-24 (BR-01) p3-4'!A31</f>
        <v>21.030000000000005</v>
      </c>
      <c r="B31" s="40" t="s">
        <v>54</v>
      </c>
      <c r="C31" s="35" t="s">
        <v>27</v>
      </c>
      <c r="D31" s="43">
        <f>'SEF-24 (BR-01) p1-2'!D31</f>
        <v>167530.56</v>
      </c>
      <c r="E31" s="43">
        <f>'SEF-24 (BR-01) p1-2'!E31</f>
        <v>-1615371.4300000002</v>
      </c>
      <c r="F31" s="44">
        <f>'SEF-24 (BR-01) p1-2'!F31</f>
        <v>-383773.80179163435</v>
      </c>
      <c r="G31" s="43">
        <f>'[1]BGM-3'!P32*1000</f>
        <v>167530.56</v>
      </c>
      <c r="H31" s="43">
        <f>'[1]BGM-3'!R32*1000</f>
        <v>-1615371.4300000002</v>
      </c>
      <c r="I31" s="98">
        <f t="shared" si="0"/>
        <v>-386783.61971622921</v>
      </c>
      <c r="J31" s="43">
        <f t="shared" si="1"/>
        <v>0</v>
      </c>
      <c r="K31" s="43">
        <f t="shared" si="1"/>
        <v>0</v>
      </c>
      <c r="L31" s="44">
        <f t="shared" si="1"/>
        <v>-3009.8179245948559</v>
      </c>
    </row>
    <row r="32" spans="1:12" x14ac:dyDescent="0.25">
      <c r="A32" s="39">
        <f>'SEF-24 (BR-01) p3-4'!A32</f>
        <v>21.040000000000006</v>
      </c>
      <c r="B32" s="40" t="s">
        <v>55</v>
      </c>
      <c r="C32" s="35" t="s">
        <v>29</v>
      </c>
      <c r="D32" s="43">
        <f>'SEF-24 (BR-01) p1-2'!D32</f>
        <v>-32912585.679400001</v>
      </c>
      <c r="E32" s="43">
        <f>'SEF-24 (BR-01) p1-2'!E32</f>
        <v>0</v>
      </c>
      <c r="F32" s="44">
        <f>'SEF-24 (BR-01) p1-2'!F32</f>
        <v>43802792.03147272</v>
      </c>
      <c r="G32" s="43">
        <f>'[1]BGM-3'!P33*1000</f>
        <v>-32912585.679400001</v>
      </c>
      <c r="H32" s="43">
        <f>'[1]BGM-3'!R33*1000</f>
        <v>0</v>
      </c>
      <c r="I32" s="98">
        <f t="shared" si="0"/>
        <v>43802792.03147272</v>
      </c>
      <c r="J32" s="43">
        <f t="shared" si="1"/>
        <v>0</v>
      </c>
      <c r="K32" s="43">
        <f t="shared" si="1"/>
        <v>0</v>
      </c>
      <c r="L32" s="44">
        <f t="shared" si="1"/>
        <v>0</v>
      </c>
    </row>
    <row r="33" spans="1:12" x14ac:dyDescent="0.25">
      <c r="A33" s="39">
        <f>'SEF-24 (BR-01) p3-4'!A33</f>
        <v>21.050000000000008</v>
      </c>
      <c r="B33" s="40" t="s">
        <v>56</v>
      </c>
      <c r="C33" s="35" t="s">
        <v>29</v>
      </c>
      <c r="D33" s="43">
        <f>'SEF-24 (BR-01) p1-2'!D33</f>
        <v>-11000.8474333339</v>
      </c>
      <c r="E33" s="43">
        <f>'SEF-24 (BR-01) p1-2'!E33</f>
        <v>0</v>
      </c>
      <c r="F33" s="44">
        <f>'SEF-24 (BR-01) p1-2'!F33</f>
        <v>14640.837914897902</v>
      </c>
      <c r="G33" s="43">
        <f>'[1]BGM-3'!P34*1000</f>
        <v>-11000.8474333339</v>
      </c>
      <c r="H33" s="43">
        <f>'[1]BGM-3'!R34*1000</f>
        <v>0</v>
      </c>
      <c r="I33" s="98">
        <f t="shared" si="0"/>
        <v>14640.837914897902</v>
      </c>
      <c r="J33" s="43">
        <f t="shared" si="1"/>
        <v>0</v>
      </c>
      <c r="K33" s="43">
        <f t="shared" si="1"/>
        <v>0</v>
      </c>
      <c r="L33" s="44">
        <f t="shared" si="1"/>
        <v>0</v>
      </c>
    </row>
    <row r="34" spans="1:12" x14ac:dyDescent="0.25">
      <c r="A34" s="39">
        <f>'SEF-24 (BR-01) p3-4'!A34</f>
        <v>21.070000000000007</v>
      </c>
      <c r="B34" s="40" t="s">
        <v>57</v>
      </c>
      <c r="C34" s="35" t="s">
        <v>52</v>
      </c>
      <c r="D34" s="43">
        <f>'SEF-24 (BR-01) p1-2'!D34</f>
        <v>1668426.4785019332</v>
      </c>
      <c r="E34" s="43">
        <f>'SEF-24 (BR-01) p1-2'!E34</f>
        <v>-11018406.688827798</v>
      </c>
      <c r="F34" s="44">
        <f>'SEF-24 (BR-01) p1-2'!F34</f>
        <v>-3317362.6945933588</v>
      </c>
      <c r="G34" s="43">
        <f>'[1]BGM-3'!P35*1000</f>
        <v>13895612.194312554</v>
      </c>
      <c r="H34" s="43">
        <f>'[1]BGM-3'!R35*1000</f>
        <v>-167893396.55965099</v>
      </c>
      <c r="I34" s="98">
        <f t="shared" si="0"/>
        <v>-35520047.768253341</v>
      </c>
      <c r="J34" s="43">
        <f t="shared" si="1"/>
        <v>12227185.715810621</v>
      </c>
      <c r="K34" s="43">
        <f t="shared" si="1"/>
        <v>-156874989.8708232</v>
      </c>
      <c r="L34" s="44">
        <f t="shared" si="1"/>
        <v>-32202685.073659983</v>
      </c>
    </row>
    <row r="35" spans="1:12" x14ac:dyDescent="0.25">
      <c r="A35" s="39"/>
      <c r="B35" s="40"/>
      <c r="C35" s="35" t="s">
        <v>29</v>
      </c>
      <c r="D35" s="99"/>
      <c r="E35" s="99"/>
      <c r="F35" s="100"/>
      <c r="G35" s="73"/>
      <c r="H35" s="73"/>
      <c r="I35" s="101"/>
      <c r="J35" s="43">
        <f t="shared" si="1"/>
        <v>0</v>
      </c>
      <c r="K35" s="43">
        <f t="shared" si="1"/>
        <v>0</v>
      </c>
      <c r="L35" s="44">
        <f t="shared" si="1"/>
        <v>0</v>
      </c>
    </row>
    <row r="36" spans="1:12" x14ac:dyDescent="0.25">
      <c r="A36" s="39" t="str">
        <f>'SEF-24 (BR-01) p3-4'!A36</f>
        <v>20.30 ER</v>
      </c>
      <c r="B36" s="40" t="str">
        <f>'SEF-24 (BR-01) p3-4'!B36</f>
        <v>Remove Green Direct rate base</v>
      </c>
      <c r="C36" s="35" t="s">
        <v>99</v>
      </c>
      <c r="D36" s="43">
        <f>'SEF-24 (BR-01) p3-4'!D36</f>
        <v>0</v>
      </c>
      <c r="E36" s="43">
        <f>'SEF-24 (BR-01) p3-4'!E36</f>
        <v>-211405.47488111624</v>
      </c>
      <c r="F36" s="44">
        <f>'SEF-24 (BR-01) p3-4'!F36</f>
        <v>-21045</v>
      </c>
      <c r="G36" s="73"/>
      <c r="H36" s="73"/>
      <c r="I36" s="101"/>
      <c r="J36" s="43">
        <f t="shared" si="1"/>
        <v>0</v>
      </c>
      <c r="K36" s="43">
        <f t="shared" si="1"/>
        <v>211405.47488111624</v>
      </c>
      <c r="L36" s="44">
        <f t="shared" si="1"/>
        <v>21045</v>
      </c>
    </row>
    <row r="37" spans="1:12" x14ac:dyDescent="0.25">
      <c r="A37" s="39" t="str">
        <f>'SEF-24 (BR-01) p3-4'!A37</f>
        <v>21.11 EP</v>
      </c>
      <c r="B37" s="40" t="str">
        <f>'SEF-24 (BR-01) p3-4'!B37</f>
        <v>Remove Shuffleton depr &amp; rate base</v>
      </c>
      <c r="C37" s="35" t="s">
        <v>99</v>
      </c>
      <c r="D37" s="43">
        <f>'SEF-24 (BR-01) p3-4'!D37</f>
        <v>45030</v>
      </c>
      <c r="E37" s="43">
        <f>'SEF-24 (BR-01) p3-4'!E37</f>
        <v>-550000</v>
      </c>
      <c r="F37" s="44">
        <f>'SEF-24 (BR-01) p3-4'!F37</f>
        <v>-114682</v>
      </c>
      <c r="G37" s="73"/>
      <c r="H37" s="73"/>
      <c r="I37" s="101"/>
      <c r="J37" s="43">
        <f t="shared" si="1"/>
        <v>-45030</v>
      </c>
      <c r="K37" s="43">
        <f t="shared" si="1"/>
        <v>550000</v>
      </c>
      <c r="L37" s="44">
        <f t="shared" si="1"/>
        <v>114682</v>
      </c>
    </row>
    <row r="38" spans="1:12" x14ac:dyDescent="0.25">
      <c r="A38" s="47">
        <f>'SEF-24 (BR-01) p3-4'!A38</f>
        <v>20.010000000000002</v>
      </c>
      <c r="B38" s="40" t="s">
        <v>28</v>
      </c>
      <c r="C38" s="35" t="s">
        <v>29</v>
      </c>
      <c r="D38" s="43">
        <f>'SEF-24 (BR-01) p1-2'!D39</f>
        <v>-25687973.340135377</v>
      </c>
      <c r="E38" s="43">
        <f>'SEF-24 (BR-01) p1-2'!E39</f>
        <v>0</v>
      </c>
      <c r="F38" s="44">
        <f>'SEF-24 (BR-01) p1-2'!F39</f>
        <v>34187680.205029644</v>
      </c>
      <c r="G38" s="43">
        <f>'[1]BGM-3'!P40*1000</f>
        <v>-25687973.340135377</v>
      </c>
      <c r="H38" s="43">
        <f>'[1]BGM-3'!R40*1000</f>
        <v>0</v>
      </c>
      <c r="I38" s="44">
        <f t="shared" ref="I38:I64" si="2">(-G38+(H38*$G$2))/$I$2</f>
        <v>34187680.205029644</v>
      </c>
      <c r="J38" s="43">
        <f t="shared" si="1"/>
        <v>0</v>
      </c>
      <c r="K38" s="43">
        <f t="shared" si="1"/>
        <v>0</v>
      </c>
      <c r="L38" s="44">
        <f t="shared" si="1"/>
        <v>0</v>
      </c>
    </row>
    <row r="39" spans="1:12" x14ac:dyDescent="0.25">
      <c r="A39" s="47">
        <f>'SEF-24 (BR-01) p3-4'!A39</f>
        <v>20.020000000000003</v>
      </c>
      <c r="B39" s="40" t="s">
        <v>30</v>
      </c>
      <c r="C39" s="35" t="s">
        <v>29</v>
      </c>
      <c r="D39" s="43">
        <f>'SEF-24 (BR-01) p1-2'!D40</f>
        <v>6844287.5880840775</v>
      </c>
      <c r="E39" s="43">
        <f>'SEF-24 (BR-01) p1-2'!E40</f>
        <v>0</v>
      </c>
      <c r="F39" s="44">
        <f>'SEF-24 (BR-01) p1-2'!F40</f>
        <v>-9108944.1815591268</v>
      </c>
      <c r="G39" s="43">
        <f>'[1]BGM-3'!P41*1000</f>
        <v>6844287.5880840775</v>
      </c>
      <c r="H39" s="43">
        <f>'[1]BGM-3'!R41*1000</f>
        <v>0</v>
      </c>
      <c r="I39" s="44">
        <f t="shared" si="2"/>
        <v>-9108944.1815591268</v>
      </c>
      <c r="J39" s="43">
        <f t="shared" si="1"/>
        <v>0</v>
      </c>
      <c r="K39" s="43">
        <f t="shared" si="1"/>
        <v>0</v>
      </c>
      <c r="L39" s="44">
        <f t="shared" si="1"/>
        <v>0</v>
      </c>
    </row>
    <row r="40" spans="1:12" x14ac:dyDescent="0.25">
      <c r="A40" s="47">
        <f>'SEF-24 (BR-01) p3-4'!A40</f>
        <v>20.040000000000006</v>
      </c>
      <c r="B40" s="40" t="s">
        <v>33</v>
      </c>
      <c r="C40" s="35" t="s">
        <v>34</v>
      </c>
      <c r="D40" s="43">
        <f>'SEF-24 (BR-01) p1-2'!D41</f>
        <v>-390109.21111976978</v>
      </c>
      <c r="E40" s="43">
        <f>'SEF-24 (BR-01) p1-2'!E41</f>
        <v>0</v>
      </c>
      <c r="F40" s="44">
        <f>'SEF-24 (BR-01) p1-2'!F41</f>
        <v>519189.61368436227</v>
      </c>
      <c r="G40" s="43">
        <f>'[1]BGM-3'!P42*1000</f>
        <v>-685293.35385717894</v>
      </c>
      <c r="H40" s="43">
        <f>'[1]BGM-3'!R42*1000</f>
        <v>0</v>
      </c>
      <c r="I40" s="44">
        <f t="shared" si="2"/>
        <v>912045.09277873533</v>
      </c>
      <c r="J40" s="43">
        <f t="shared" ref="J40:L64" si="3">G40-D40</f>
        <v>-295184.14273740916</v>
      </c>
      <c r="K40" s="43">
        <f t="shared" si="3"/>
        <v>0</v>
      </c>
      <c r="L40" s="44">
        <f t="shared" si="3"/>
        <v>392855.47909437306</v>
      </c>
    </row>
    <row r="41" spans="1:12" x14ac:dyDescent="0.25">
      <c r="A41" s="47">
        <f>'SEF-24 (BR-01) p3-4'!A41</f>
        <v>20.090000000000014</v>
      </c>
      <c r="B41" s="40" t="s">
        <v>39</v>
      </c>
      <c r="C41" s="35" t="s">
        <v>29</v>
      </c>
      <c r="D41" s="43">
        <f>'SEF-24 (BR-01) p1-2'!D42</f>
        <v>-71834.764841627039</v>
      </c>
      <c r="E41" s="43">
        <f>'SEF-24 (BR-01) p1-2'!E42</f>
        <v>0</v>
      </c>
      <c r="F41" s="44">
        <f>'SEF-24 (BR-01) p1-2'!F42</f>
        <v>95603.648271152779</v>
      </c>
      <c r="G41" s="43">
        <f>'[1]BGM-3'!P43*1000</f>
        <v>-71834.764841627039</v>
      </c>
      <c r="H41" s="43">
        <f>'[1]BGM-3'!R43*1000</f>
        <v>0</v>
      </c>
      <c r="I41" s="44">
        <f t="shared" si="2"/>
        <v>95603.648271152779</v>
      </c>
      <c r="J41" s="43">
        <f t="shared" si="3"/>
        <v>0</v>
      </c>
      <c r="K41" s="43">
        <f t="shared" si="3"/>
        <v>0</v>
      </c>
      <c r="L41" s="44">
        <f t="shared" si="3"/>
        <v>0</v>
      </c>
    </row>
    <row r="42" spans="1:12" x14ac:dyDescent="0.25">
      <c r="A42" s="47">
        <f>'SEF-24 (BR-01) p3-4'!A42</f>
        <v>20.100000000000016</v>
      </c>
      <c r="B42" s="40" t="s">
        <v>40</v>
      </c>
      <c r="C42" s="35" t="s">
        <v>29</v>
      </c>
      <c r="D42" s="43">
        <f>'SEF-24 (BR-01) p1-2'!D43</f>
        <v>-5301.3344264041589</v>
      </c>
      <c r="E42" s="43">
        <f>'SEF-24 (BR-01) p1-2'!E43</f>
        <v>0</v>
      </c>
      <c r="F42" s="44">
        <f>'SEF-24 (BR-01) p1-2'!F43</f>
        <v>7055.4544583961524</v>
      </c>
      <c r="G42" s="43">
        <f>'[1]BGM-3'!P44*1000</f>
        <v>-5301.3344264041589</v>
      </c>
      <c r="H42" s="43">
        <f>'[1]BGM-3'!R44*1000</f>
        <v>0</v>
      </c>
      <c r="I42" s="44">
        <f t="shared" si="2"/>
        <v>7055.4544583961524</v>
      </c>
      <c r="J42" s="43">
        <f t="shared" si="3"/>
        <v>0</v>
      </c>
      <c r="K42" s="43">
        <f t="shared" si="3"/>
        <v>0</v>
      </c>
      <c r="L42" s="44">
        <f t="shared" si="3"/>
        <v>0</v>
      </c>
    </row>
    <row r="43" spans="1:12" x14ac:dyDescent="0.25">
      <c r="A43" s="47">
        <f>'SEF-24 (BR-01) p3-4'!A43</f>
        <v>20.140000000000022</v>
      </c>
      <c r="B43" s="40" t="s">
        <v>66</v>
      </c>
      <c r="C43" s="35" t="s">
        <v>29</v>
      </c>
      <c r="D43" s="43">
        <f>'SEF-24 (BR-01) p1-2'!D44</f>
        <v>-442588.00130389305</v>
      </c>
      <c r="E43" s="43">
        <f>'SEF-24 (BR-01) p1-2'!E44</f>
        <v>0</v>
      </c>
      <c r="F43" s="44">
        <f>'SEF-24 (BR-01) p1-2'!F44</f>
        <v>589032.7294726551</v>
      </c>
      <c r="G43" s="43">
        <f>'[1]BGM-3'!P45*1000</f>
        <v>-442588.00130389305</v>
      </c>
      <c r="H43" s="43">
        <f>'[1]BGM-3'!R45*1000</f>
        <v>0</v>
      </c>
      <c r="I43" s="44">
        <f t="shared" si="2"/>
        <v>589032.7294726551</v>
      </c>
      <c r="J43" s="43">
        <f t="shared" si="3"/>
        <v>0</v>
      </c>
      <c r="K43" s="43">
        <f t="shared" si="3"/>
        <v>0</v>
      </c>
      <c r="L43" s="44">
        <f t="shared" si="3"/>
        <v>0</v>
      </c>
    </row>
    <row r="44" spans="1:12" x14ac:dyDescent="0.25">
      <c r="A44" s="47">
        <f>'SEF-24 (BR-01) p3-4'!A44</f>
        <v>20.149999999999999</v>
      </c>
      <c r="B44" s="40" t="s">
        <v>67</v>
      </c>
      <c r="C44" s="35" t="s">
        <v>29</v>
      </c>
      <c r="D44" s="43">
        <f>'SEF-24 (BR-01) p1-2'!D45</f>
        <v>-3003557.1583568119</v>
      </c>
      <c r="E44" s="43">
        <f>'SEF-24 (BR-01) p1-2'!E45</f>
        <v>0</v>
      </c>
      <c r="F44" s="44">
        <f>'SEF-24 (BR-01) p1-2'!F45</f>
        <v>3997382.3644154058</v>
      </c>
      <c r="G44" s="43">
        <f>'[1]BGM-3'!P46*1000</f>
        <v>-3003557.1583568119</v>
      </c>
      <c r="H44" s="43">
        <f>'[1]BGM-3'!R46*1000</f>
        <v>0</v>
      </c>
      <c r="I44" s="44">
        <f t="shared" si="2"/>
        <v>3997382.3644154058</v>
      </c>
      <c r="J44" s="43">
        <f t="shared" si="3"/>
        <v>0</v>
      </c>
      <c r="K44" s="43">
        <f t="shared" si="3"/>
        <v>0</v>
      </c>
      <c r="L44" s="44">
        <f t="shared" si="3"/>
        <v>0</v>
      </c>
    </row>
    <row r="45" spans="1:12" x14ac:dyDescent="0.25">
      <c r="A45" s="47">
        <f>'SEF-24 (BR-01) p3-4'!A45</f>
        <v>20.16</v>
      </c>
      <c r="B45" s="40" t="s">
        <v>46</v>
      </c>
      <c r="C45" s="35" t="s">
        <v>29</v>
      </c>
      <c r="D45" s="43">
        <f>'SEF-24 (BR-01) p1-2'!D46</f>
        <v>-208177.32402600534</v>
      </c>
      <c r="E45" s="43">
        <f>'SEF-24 (BR-01) p1-2'!E46</f>
        <v>0</v>
      </c>
      <c r="F45" s="44">
        <f>'SEF-24 (BR-01) p1-2'!F46</f>
        <v>277059.60627964424</v>
      </c>
      <c r="G45" s="43">
        <f>'[1]BGM-3'!P47*1000</f>
        <v>-208177.32402600534</v>
      </c>
      <c r="H45" s="43">
        <f>'[1]BGM-3'!R47*1000</f>
        <v>0</v>
      </c>
      <c r="I45" s="44">
        <f t="shared" si="2"/>
        <v>277059.60627964424</v>
      </c>
      <c r="J45" s="43">
        <f t="shared" si="3"/>
        <v>0</v>
      </c>
      <c r="K45" s="43">
        <f t="shared" si="3"/>
        <v>0</v>
      </c>
      <c r="L45" s="44">
        <f t="shared" si="3"/>
        <v>0</v>
      </c>
    </row>
    <row r="46" spans="1:12" x14ac:dyDescent="0.25">
      <c r="A46" s="47">
        <f>'SEF-24 (BR-01) p3-4'!A46</f>
        <v>20.170000000000002</v>
      </c>
      <c r="B46" s="40" t="s">
        <v>47</v>
      </c>
      <c r="C46" s="35" t="s">
        <v>29</v>
      </c>
      <c r="D46" s="43">
        <f>'SEF-24 (BR-01) p1-2'!D47</f>
        <v>-691246.88851637836</v>
      </c>
      <c r="E46" s="43">
        <f>'SEF-24 (BR-01) p1-2'!E47</f>
        <v>0</v>
      </c>
      <c r="F46" s="44">
        <f>'SEF-24 (BR-01) p1-2'!F47</f>
        <v>919968.54926645523</v>
      </c>
      <c r="G46" s="43">
        <f>'[1]BGM-3'!P48*1000</f>
        <v>-691246.88851637836</v>
      </c>
      <c r="H46" s="43">
        <f>'[1]BGM-3'!R48*1000</f>
        <v>0</v>
      </c>
      <c r="I46" s="44">
        <f t="shared" si="2"/>
        <v>919968.54926645523</v>
      </c>
      <c r="J46" s="43">
        <f t="shared" si="3"/>
        <v>0</v>
      </c>
      <c r="K46" s="43">
        <f t="shared" si="3"/>
        <v>0</v>
      </c>
      <c r="L46" s="44">
        <f t="shared" si="3"/>
        <v>0</v>
      </c>
    </row>
    <row r="47" spans="1:12" x14ac:dyDescent="0.25">
      <c r="A47" s="47">
        <f>'SEF-24 (BR-01) p3-4'!A47</f>
        <v>20.2</v>
      </c>
      <c r="B47" s="40" t="s">
        <v>68</v>
      </c>
      <c r="C47" s="35" t="s">
        <v>29</v>
      </c>
      <c r="D47" s="43">
        <f>'SEF-24 (BR-01) p1-2'!D48</f>
        <v>2791831.5547333327</v>
      </c>
      <c r="E47" s="43">
        <f>'SEF-24 (BR-01) p1-2'!E48</f>
        <v>0</v>
      </c>
      <c r="F47" s="44">
        <f>'SEF-24 (BR-01) p1-2'!F48</f>
        <v>-3715600.4140819809</v>
      </c>
      <c r="G47" s="43">
        <f>'[1]BGM-3'!P49*1000</f>
        <v>2791831.5547333327</v>
      </c>
      <c r="H47" s="43">
        <f>'[1]BGM-3'!R49*1000</f>
        <v>0</v>
      </c>
      <c r="I47" s="44">
        <f t="shared" si="2"/>
        <v>-3715600.4140819809</v>
      </c>
      <c r="J47" s="43">
        <f t="shared" si="3"/>
        <v>0</v>
      </c>
      <c r="K47" s="43">
        <f t="shared" si="3"/>
        <v>0</v>
      </c>
      <c r="L47" s="44">
        <f t="shared" si="3"/>
        <v>0</v>
      </c>
    </row>
    <row r="48" spans="1:12" x14ac:dyDescent="0.25">
      <c r="A48" s="47">
        <f>'SEF-24 (BR-01) p3-4'!A48</f>
        <v>20.21</v>
      </c>
      <c r="B48" s="40" t="s">
        <v>69</v>
      </c>
      <c r="C48" s="35" t="s">
        <v>29</v>
      </c>
      <c r="D48" s="43">
        <f>'SEF-24 (BR-01) p1-2'!D49</f>
        <v>-120117.65165375613</v>
      </c>
      <c r="E48" s="43">
        <f>'SEF-24 (BR-01) p1-2'!E49</f>
        <v>0</v>
      </c>
      <c r="F48" s="44">
        <f>'SEF-24 (BR-01) p1-2'!F49</f>
        <v>159862.50870564484</v>
      </c>
      <c r="G48" s="43">
        <f>'[1]BGM-3'!P50*1000</f>
        <v>-120117.65165375613</v>
      </c>
      <c r="H48" s="43">
        <f>'[1]BGM-3'!R50*1000</f>
        <v>0</v>
      </c>
      <c r="I48" s="44">
        <f t="shared" si="2"/>
        <v>159862.50870564484</v>
      </c>
      <c r="J48" s="43">
        <f t="shared" si="3"/>
        <v>0</v>
      </c>
      <c r="K48" s="43">
        <f t="shared" si="3"/>
        <v>0</v>
      </c>
      <c r="L48" s="44">
        <f t="shared" si="3"/>
        <v>0</v>
      </c>
    </row>
    <row r="49" spans="1:12" x14ac:dyDescent="0.25">
      <c r="A49" s="47">
        <f>'SEF-24 (BR-01) p3-4'!A49</f>
        <v>20.220000000000002</v>
      </c>
      <c r="B49" s="40" t="s">
        <v>70</v>
      </c>
      <c r="C49" s="35" t="s">
        <v>27</v>
      </c>
      <c r="D49" s="43">
        <f>'SEF-24 (BR-01) p1-2'!D50</f>
        <v>-4864376.4922224488</v>
      </c>
      <c r="E49" s="43">
        <f>'SEF-24 (BR-01) p1-2'!E50</f>
        <v>28244978.592898086</v>
      </c>
      <c r="F49" s="44">
        <f>'SEF-24 (BR-01) p1-2'!F50</f>
        <v>9285703.1132956855</v>
      </c>
      <c r="G49" s="43">
        <f>'[1]BGM-3'!P51*1000</f>
        <v>-4864376.4922224488</v>
      </c>
      <c r="H49" s="43">
        <f>'[1]BGM-3'!R51*1000</f>
        <v>28244978.592898086</v>
      </c>
      <c r="I49" s="44">
        <f t="shared" si="2"/>
        <v>9338330.1693831533</v>
      </c>
      <c r="J49" s="43">
        <f t="shared" si="3"/>
        <v>0</v>
      </c>
      <c r="K49" s="43">
        <f t="shared" si="3"/>
        <v>0</v>
      </c>
      <c r="L49" s="44">
        <f t="shared" si="3"/>
        <v>52627.056087467819</v>
      </c>
    </row>
    <row r="50" spans="1:12" x14ac:dyDescent="0.25">
      <c r="A50" s="47">
        <f>'SEF-24 (BR-01) p3-4'!A50</f>
        <v>20.230000000000004</v>
      </c>
      <c r="B50" s="40" t="s">
        <v>50</v>
      </c>
      <c r="C50" s="35" t="s">
        <v>29</v>
      </c>
      <c r="D50" s="43">
        <f>'SEF-24 (BR-01) p1-2'!D51</f>
        <v>394548.96938773646</v>
      </c>
      <c r="E50" s="43">
        <f>'SEF-24 (BR-01) p1-2'!E51</f>
        <v>0</v>
      </c>
      <c r="F50" s="44">
        <f>'SEF-24 (BR-01) p1-2'!F51</f>
        <v>-525098.41130895843</v>
      </c>
      <c r="G50" s="43">
        <f>'[1]BGM-3'!P52*1000</f>
        <v>394548.96938773646</v>
      </c>
      <c r="H50" s="43">
        <f>'[1]BGM-3'!R52*1000</f>
        <v>0</v>
      </c>
      <c r="I50" s="44">
        <f t="shared" si="2"/>
        <v>-525098.41130895843</v>
      </c>
      <c r="J50" s="43">
        <f t="shared" si="3"/>
        <v>0</v>
      </c>
      <c r="K50" s="43">
        <f t="shared" si="3"/>
        <v>0</v>
      </c>
      <c r="L50" s="44">
        <f t="shared" si="3"/>
        <v>0</v>
      </c>
    </row>
    <row r="51" spans="1:12" x14ac:dyDescent="0.25">
      <c r="A51" s="47">
        <f>'SEF-24 (BR-01) p3-4'!A51</f>
        <v>20.240000000000006</v>
      </c>
      <c r="B51" s="40" t="s">
        <v>71</v>
      </c>
      <c r="C51" s="35" t="s">
        <v>27</v>
      </c>
      <c r="D51" s="43">
        <f>'SEF-24 (BR-01) p1-2'!D52</f>
        <v>-9704032.895832032</v>
      </c>
      <c r="E51" s="43">
        <f>'SEF-24 (BR-01) p1-2'!E52</f>
        <v>25877605.564484786</v>
      </c>
      <c r="F51" s="44">
        <f>'SEF-24 (BR-01) p1-2'!F52</f>
        <v>15491046.209653286</v>
      </c>
      <c r="G51" s="43">
        <f>'[1]BGM-3'!P53*1000</f>
        <v>-9704032.895832032</v>
      </c>
      <c r="H51" s="43">
        <f>'[1]BGM-3'!R53*1000</f>
        <v>25877605.564484786</v>
      </c>
      <c r="I51" s="44">
        <f t="shared" si="2"/>
        <v>15539262.291494958</v>
      </c>
      <c r="J51" s="43">
        <f t="shared" si="3"/>
        <v>0</v>
      </c>
      <c r="K51" s="43">
        <f t="shared" si="3"/>
        <v>0</v>
      </c>
      <c r="L51" s="44">
        <f t="shared" si="3"/>
        <v>48216.081841671839</v>
      </c>
    </row>
    <row r="52" spans="1:12" x14ac:dyDescent="0.25">
      <c r="A52" s="47">
        <f>'SEF-24 (BR-01) p3-4'!A52</f>
        <v>20.250000000000007</v>
      </c>
      <c r="B52" s="40" t="s">
        <v>72</v>
      </c>
      <c r="C52" s="35" t="s">
        <v>29</v>
      </c>
      <c r="D52" s="43">
        <f>'SEF-24 (BR-01) p1-2'!D53</f>
        <v>477330.77329275</v>
      </c>
      <c r="E52" s="43">
        <f>'SEF-24 (BR-01) p1-2'!E53</f>
        <v>0</v>
      </c>
      <c r="F52" s="44">
        <f>'SEF-24 (BR-01) p1-2'!F53</f>
        <v>-635271.28486446955</v>
      </c>
      <c r="G52" s="43">
        <f>'[1]BGM-3'!P54*1000</f>
        <v>477330.77329275</v>
      </c>
      <c r="H52" s="43">
        <f>'[1]BGM-3'!R54*1000</f>
        <v>0</v>
      </c>
      <c r="I52" s="44">
        <f t="shared" si="2"/>
        <v>-635271.28486446955</v>
      </c>
      <c r="J52" s="43">
        <f t="shared" si="3"/>
        <v>0</v>
      </c>
      <c r="K52" s="43">
        <f t="shared" si="3"/>
        <v>0</v>
      </c>
      <c r="L52" s="44">
        <f t="shared" si="3"/>
        <v>0</v>
      </c>
    </row>
    <row r="53" spans="1:12" x14ac:dyDescent="0.25">
      <c r="A53" s="47">
        <f>'SEF-24 (BR-01) p3-4'!A53</f>
        <v>20.260000000000009</v>
      </c>
      <c r="B53" s="40" t="s">
        <v>73</v>
      </c>
      <c r="C53" s="35" t="s">
        <v>27</v>
      </c>
      <c r="D53" s="43">
        <f>'SEF-24 (BR-01) p1-2'!D54</f>
        <v>9006372.2399999984</v>
      </c>
      <c r="E53" s="43">
        <f>'SEF-24 (BR-01) p1-2'!E54</f>
        <v>4503186.1200000085</v>
      </c>
      <c r="F53" s="44">
        <f>'SEF-24 (BR-01) p1-2'!F54</f>
        <v>-11538133.00871861</v>
      </c>
      <c r="G53" s="43">
        <f>'[1]BGM-3'!P55*1000</f>
        <v>9006372.2399999984</v>
      </c>
      <c r="H53" s="43">
        <f>'[1]BGM-3'!R55*1000</f>
        <v>4503186.1200000085</v>
      </c>
      <c r="I53" s="44">
        <f t="shared" si="2"/>
        <v>-11529742.510997748</v>
      </c>
      <c r="J53" s="43">
        <f t="shared" si="3"/>
        <v>0</v>
      </c>
      <c r="K53" s="43">
        <f t="shared" si="3"/>
        <v>0</v>
      </c>
      <c r="L53" s="44">
        <f t="shared" si="3"/>
        <v>8390.4977208618075</v>
      </c>
    </row>
    <row r="54" spans="1:12" x14ac:dyDescent="0.25">
      <c r="A54" s="47">
        <f>'SEF-24 (BR-01) p3-4'!A54</f>
        <v>20.27000000000001</v>
      </c>
      <c r="B54" s="40" t="s">
        <v>74</v>
      </c>
      <c r="C54" s="35" t="s">
        <v>27</v>
      </c>
      <c r="D54" s="43">
        <f>'SEF-24 (BR-01) p1-2'!D55</f>
        <v>-296261.05729127157</v>
      </c>
      <c r="E54" s="43">
        <f>'SEF-24 (BR-01) p1-2'!E55</f>
        <v>12855303.339327645</v>
      </c>
      <c r="F54" s="44">
        <f>'SEF-24 (BR-01) p1-2'!F55</f>
        <v>1674034.5404967379</v>
      </c>
      <c r="G54" s="43">
        <f>'[1]BGM-3'!P56*1000</f>
        <v>-296261.05729127157</v>
      </c>
      <c r="H54" s="43">
        <f>'[1]BGM-3'!R56*1000</f>
        <v>12855303.339327645</v>
      </c>
      <c r="I54" s="44">
        <f t="shared" si="2"/>
        <v>1697987.0022638824</v>
      </c>
      <c r="J54" s="43">
        <f t="shared" si="3"/>
        <v>0</v>
      </c>
      <c r="K54" s="43">
        <f t="shared" si="3"/>
        <v>0</v>
      </c>
      <c r="L54" s="44">
        <f t="shared" si="3"/>
        <v>23952.461767144501</v>
      </c>
    </row>
    <row r="55" spans="1:12" x14ac:dyDescent="0.25">
      <c r="A55" s="47">
        <f>'SEF-24 (BR-01) p3-4'!A55</f>
        <v>20.280000000000012</v>
      </c>
      <c r="B55" s="40" t="s">
        <v>75</v>
      </c>
      <c r="C55" s="35" t="s">
        <v>29</v>
      </c>
      <c r="D55" s="43">
        <f>'SEF-24 (BR-01) p1-2'!D56</f>
        <v>-1330725.9543599267</v>
      </c>
      <c r="E55" s="43">
        <f>'SEF-24 (BR-01) p1-2'!E56</f>
        <v>0</v>
      </c>
      <c r="F55" s="44">
        <f>'SEF-24 (BR-01) p1-2'!F56</f>
        <v>1771040.1971302533</v>
      </c>
      <c r="G55" s="43">
        <f>'[1]BGM-3'!P57*1000</f>
        <v>-1330725.9543599267</v>
      </c>
      <c r="H55" s="43">
        <f>'[1]BGM-3'!R57*1000</f>
        <v>0</v>
      </c>
      <c r="I55" s="44">
        <f t="shared" si="2"/>
        <v>1771040.1971302533</v>
      </c>
      <c r="J55" s="43">
        <f t="shared" si="3"/>
        <v>0</v>
      </c>
      <c r="K55" s="43">
        <f t="shared" si="3"/>
        <v>0</v>
      </c>
      <c r="L55" s="44">
        <f t="shared" si="3"/>
        <v>0</v>
      </c>
    </row>
    <row r="56" spans="1:12" x14ac:dyDescent="0.25">
      <c r="A56" s="47">
        <f>'SEF-24 (BR-01) p3-4'!A56</f>
        <v>20.290000000000013</v>
      </c>
      <c r="B56" s="40" t="s">
        <v>76</v>
      </c>
      <c r="C56" s="35" t="s">
        <v>27</v>
      </c>
      <c r="D56" s="43">
        <f>'SEF-24 (BR-01) p1-2'!D57</f>
        <v>-538588.03</v>
      </c>
      <c r="E56" s="43">
        <f>'SEF-24 (BR-01) p1-2'!E57</f>
        <v>5481049.5432116631</v>
      </c>
      <c r="F56" s="44">
        <f>'SEF-24 (BR-01) p1-2'!F57</f>
        <v>1262436.148681205</v>
      </c>
      <c r="G56" s="43">
        <f>'[1]BGM-3'!P58*1000</f>
        <v>-538588.03</v>
      </c>
      <c r="H56" s="43">
        <f>'[1]BGM-3'!R58*1000</f>
        <v>5481049.5432116631</v>
      </c>
      <c r="I56" s="44">
        <f t="shared" si="2"/>
        <v>1272648.6365675053</v>
      </c>
      <c r="J56" s="43">
        <f t="shared" si="3"/>
        <v>0</v>
      </c>
      <c r="K56" s="43">
        <f t="shared" si="3"/>
        <v>0</v>
      </c>
      <c r="L56" s="44">
        <f t="shared" si="3"/>
        <v>10212.48788630031</v>
      </c>
    </row>
    <row r="57" spans="1:12" x14ac:dyDescent="0.25">
      <c r="A57" s="47">
        <f>'SEF-24 (BR-01) p3-4'!A57</f>
        <v>21.01</v>
      </c>
      <c r="B57" s="40" t="s">
        <v>77</v>
      </c>
      <c r="C57" s="35" t="s">
        <v>52</v>
      </c>
      <c r="D57" s="43">
        <f>'SEF-24 (BR-01) p1-2'!D58</f>
        <v>-16882505.595469624</v>
      </c>
      <c r="E57" s="43">
        <f>'SEF-24 (BR-01) p1-2'!E58</f>
        <v>0</v>
      </c>
      <c r="F57" s="44">
        <f>'SEF-24 (BR-01) p1-2'!F58</f>
        <v>22468635.21365276</v>
      </c>
      <c r="G57" s="43">
        <f>'[1]BGM-3'!P59*1000</f>
        <v>2739527.8114434183</v>
      </c>
      <c r="H57" s="43">
        <f>'[1]BGM-3'!R59*1000</f>
        <v>0</v>
      </c>
      <c r="I57" s="44">
        <f t="shared" si="2"/>
        <v>-3645990.2651829342</v>
      </c>
      <c r="J57" s="43">
        <f t="shared" si="3"/>
        <v>19622033.406913042</v>
      </c>
      <c r="K57" s="43">
        <f t="shared" si="3"/>
        <v>0</v>
      </c>
      <c r="L57" s="44">
        <f t="shared" si="3"/>
        <v>-26114625.478835694</v>
      </c>
    </row>
    <row r="58" spans="1:12" x14ac:dyDescent="0.25">
      <c r="A58" s="47">
        <f>'SEF-24 (BR-01) p3-4'!A58</f>
        <v>21.020000000000003</v>
      </c>
      <c r="B58" s="40" t="s">
        <v>53</v>
      </c>
      <c r="C58" s="35" t="s">
        <v>34</v>
      </c>
      <c r="D58" s="43">
        <f>'SEF-24 (BR-01) p1-2'!D59</f>
        <v>526903.32847884053</v>
      </c>
      <c r="E58" s="43">
        <f>'SEF-24 (BR-01) p1-2'!E59</f>
        <v>0</v>
      </c>
      <c r="F58" s="44">
        <f>'SEF-24 (BR-01) p1-2'!F59</f>
        <v>-701246.54267121549</v>
      </c>
      <c r="G58" s="43">
        <f>'[1]BGM-3'!P60*1000</f>
        <v>518010.67067606229</v>
      </c>
      <c r="H58" s="43">
        <f>'[1]BGM-3'!R60*1000</f>
        <v>0</v>
      </c>
      <c r="I58" s="44">
        <f t="shared" si="2"/>
        <v>-689411.45793686865</v>
      </c>
      <c r="J58" s="43">
        <f t="shared" si="3"/>
        <v>-8892.657802778238</v>
      </c>
      <c r="K58" s="43">
        <f t="shared" si="3"/>
        <v>0</v>
      </c>
      <c r="L58" s="44">
        <f t="shared" si="3"/>
        <v>11835.084734346834</v>
      </c>
    </row>
    <row r="59" spans="1:12" x14ac:dyDescent="0.25">
      <c r="A59" s="47">
        <f>'SEF-24 (BR-01) p3-4'!A59</f>
        <v>21.050000000000004</v>
      </c>
      <c r="B59" s="40" t="s">
        <v>56</v>
      </c>
      <c r="C59" s="35" t="s">
        <v>29</v>
      </c>
      <c r="D59" s="43">
        <f>'SEF-24 (BR-01) p1-2'!D60</f>
        <v>-10681804.722000003</v>
      </c>
      <c r="E59" s="43">
        <f>'SEF-24 (BR-01) p1-2'!E60</f>
        <v>0</v>
      </c>
      <c r="F59" s="44">
        <f>'SEF-24 (BR-01) p1-2'!F60</f>
        <v>14216229.4787864</v>
      </c>
      <c r="G59" s="43">
        <f>'[1]BGM-3'!P61*1000</f>
        <v>-10681804.722000003</v>
      </c>
      <c r="H59" s="43">
        <f>'[1]BGM-3'!R61*1000</f>
        <v>0</v>
      </c>
      <c r="I59" s="44">
        <f t="shared" si="2"/>
        <v>14216229.4787864</v>
      </c>
      <c r="J59" s="43">
        <f t="shared" si="3"/>
        <v>0</v>
      </c>
      <c r="K59" s="43">
        <f t="shared" si="3"/>
        <v>0</v>
      </c>
      <c r="L59" s="44">
        <f t="shared" si="3"/>
        <v>0</v>
      </c>
    </row>
    <row r="60" spans="1:12" x14ac:dyDescent="0.25">
      <c r="A60" s="47">
        <f>'SEF-24 (BR-01) p3-4'!A60</f>
        <v>21.060000000000006</v>
      </c>
      <c r="B60" s="40" t="s">
        <v>78</v>
      </c>
      <c r="C60" s="35" t="s">
        <v>27</v>
      </c>
      <c r="D60" s="43">
        <f>'SEF-24 (BR-01) p1-2'!D61</f>
        <v>9100115.4800387621</v>
      </c>
      <c r="E60" s="43">
        <f>'SEF-24 (BR-01) p1-2'!E61</f>
        <v>-23391891.903797138</v>
      </c>
      <c r="F60" s="44">
        <f>'SEF-24 (BR-01) p1-2'!F61</f>
        <v>-14439850.08197278</v>
      </c>
      <c r="G60" s="43">
        <f>'[1]BGM-3'!P62*1000</f>
        <v>9100115.4800387621</v>
      </c>
      <c r="H60" s="43">
        <f>'[1]BGM-3'!R62*1000</f>
        <v>-23391891.903797138</v>
      </c>
      <c r="I60" s="44">
        <f t="shared" si="2"/>
        <v>-14483434.693062646</v>
      </c>
      <c r="J60" s="43">
        <f t="shared" si="3"/>
        <v>0</v>
      </c>
      <c r="K60" s="43">
        <f t="shared" si="3"/>
        <v>0</v>
      </c>
      <c r="L60" s="44">
        <f t="shared" si="3"/>
        <v>-43584.611089866608</v>
      </c>
    </row>
    <row r="61" spans="1:12" x14ac:dyDescent="0.25">
      <c r="A61" s="47">
        <f>'SEF-24 (BR-01) p3-4'!A61</f>
        <v>21.080000000000005</v>
      </c>
      <c r="B61" s="40" t="s">
        <v>79</v>
      </c>
      <c r="C61" s="35" t="s">
        <v>27</v>
      </c>
      <c r="D61" s="43">
        <f>'SEF-24 (BR-01) p1-2'!D62</f>
        <v>4478733.8338600006</v>
      </c>
      <c r="E61" s="43">
        <f>'SEF-24 (BR-01) p1-2'!E62</f>
        <v>-3321469.9169705859</v>
      </c>
      <c r="F61" s="44">
        <f>'SEF-24 (BR-01) p1-2'!F62</f>
        <v>-6291321.9573683674</v>
      </c>
      <c r="G61" s="43">
        <f>'[1]BGM-3'!P63*1000</f>
        <v>4478733.8338600006</v>
      </c>
      <c r="H61" s="43">
        <f>'[1]BGM-3'!R63*1000</f>
        <v>-3321469.9169705859</v>
      </c>
      <c r="I61" s="44">
        <f t="shared" si="2"/>
        <v>-6297510.639120711</v>
      </c>
      <c r="J61" s="43">
        <f t="shared" si="3"/>
        <v>0</v>
      </c>
      <c r="K61" s="43">
        <f t="shared" si="3"/>
        <v>0</v>
      </c>
      <c r="L61" s="44">
        <f t="shared" si="3"/>
        <v>-6188.6817523436621</v>
      </c>
    </row>
    <row r="62" spans="1:12" x14ac:dyDescent="0.25">
      <c r="A62" s="47">
        <f>'SEF-24 (BR-01) p3-4'!A62</f>
        <v>21.090000000000007</v>
      </c>
      <c r="B62" s="40" t="s">
        <v>80</v>
      </c>
      <c r="C62" s="35" t="s">
        <v>27</v>
      </c>
      <c r="D62" s="43">
        <f>'SEF-24 (BR-01) p1-2'!D63</f>
        <v>-292768.03540266951</v>
      </c>
      <c r="E62" s="43">
        <f>'SEF-24 (BR-01) p1-2'!E63</f>
        <v>11899759.55273651</v>
      </c>
      <c r="F62" s="44">
        <f>'SEF-24 (BR-01) p1-2'!F63</f>
        <v>1574261.3267401766</v>
      </c>
      <c r="G62" s="43">
        <f>'[1]BGM-3'!P64*1000</f>
        <v>-292768.03540266951</v>
      </c>
      <c r="H62" s="43">
        <f>'[1]BGM-3'!R64*1000</f>
        <v>11899759.55273651</v>
      </c>
      <c r="I62" s="44">
        <f t="shared" si="2"/>
        <v>1596433.3850885124</v>
      </c>
      <c r="J62" s="43">
        <f t="shared" si="3"/>
        <v>0</v>
      </c>
      <c r="K62" s="43">
        <f t="shared" si="3"/>
        <v>0</v>
      </c>
      <c r="L62" s="44">
        <f t="shared" si="3"/>
        <v>22172.058348335791</v>
      </c>
    </row>
    <row r="63" spans="1:12" x14ac:dyDescent="0.25">
      <c r="A63" s="47">
        <f>'SEF-24 (BR-01) p3-4'!A63</f>
        <v>21.100000000000009</v>
      </c>
      <c r="B63" s="40" t="s">
        <v>81</v>
      </c>
      <c r="C63" s="35" t="s">
        <v>99</v>
      </c>
      <c r="D63" s="43">
        <f>'SEF-24 (BR-01) p1-2'!D64</f>
        <v>-2441144.5204499997</v>
      </c>
      <c r="E63" s="43">
        <f>'SEF-24 (BR-01) p1-2'!E64</f>
        <v>4644660.6473233327</v>
      </c>
      <c r="F63" s="44">
        <f>'SEF-24 (BR-01) p1-2'!F64</f>
        <v>3711253.1949434243</v>
      </c>
      <c r="G63" s="43">
        <f>'[1]BGM-3'!P65*1000</f>
        <v>-2441144.5204499997</v>
      </c>
      <c r="H63" s="43">
        <f>'[1]BGM-3'!R65*1000</f>
        <v>4381542.8268333329</v>
      </c>
      <c r="I63" s="44">
        <f t="shared" si="2"/>
        <v>3693223.6559810531</v>
      </c>
      <c r="J63" s="43">
        <f t="shared" si="3"/>
        <v>0</v>
      </c>
      <c r="K63" s="43">
        <f t="shared" si="3"/>
        <v>-263117.82048999984</v>
      </c>
      <c r="L63" s="44">
        <f t="shared" si="3"/>
        <v>-18029.538962371182</v>
      </c>
    </row>
    <row r="64" spans="1:12" x14ac:dyDescent="0.25">
      <c r="A64" s="39" t="s">
        <v>100</v>
      </c>
      <c r="B64" s="40" t="s">
        <v>101</v>
      </c>
      <c r="C64" s="35" t="s">
        <v>52</v>
      </c>
      <c r="D64" s="99"/>
      <c r="E64" s="99"/>
      <c r="F64" s="100"/>
      <c r="G64" s="43">
        <f>'[1]BGM-3'!P66*1000</f>
        <v>0</v>
      </c>
      <c r="H64" s="43">
        <f>'[1]BGM-3'!R66*1000</f>
        <v>-52488670</v>
      </c>
      <c r="I64" s="98">
        <f t="shared" si="2"/>
        <v>-5323047.367447407</v>
      </c>
      <c r="J64" s="43">
        <f t="shared" si="3"/>
        <v>0</v>
      </c>
      <c r="K64" s="43">
        <f t="shared" si="3"/>
        <v>-52488670</v>
      </c>
      <c r="L64" s="44">
        <f t="shared" si="3"/>
        <v>-5323047.367447407</v>
      </c>
    </row>
    <row r="65" spans="1:12" x14ac:dyDescent="0.25">
      <c r="A65" s="39"/>
      <c r="B65" s="40"/>
      <c r="C65" s="102"/>
      <c r="D65" s="73"/>
      <c r="E65" s="73"/>
      <c r="F65" s="103"/>
      <c r="G65" s="73"/>
      <c r="H65" s="73"/>
      <c r="I65" s="40"/>
      <c r="J65" s="73"/>
      <c r="K65" s="73"/>
      <c r="L65" s="40"/>
    </row>
    <row r="66" spans="1:12" x14ac:dyDescent="0.25">
      <c r="A66" s="52" t="s">
        <v>82</v>
      </c>
      <c r="B66" s="73"/>
      <c r="C66" s="49"/>
      <c r="D66" s="53">
        <f t="shared" ref="D66:I66" si="4">SUM(D9:D64)</f>
        <v>-72917973.260273188</v>
      </c>
      <c r="E66" s="53">
        <f t="shared" si="4"/>
        <v>227239275.61932436</v>
      </c>
      <c r="F66" s="54">
        <f t="shared" si="4"/>
        <v>119666948.61479431</v>
      </c>
      <c r="G66" s="53">
        <f t="shared" si="4"/>
        <v>-35475524.079930648</v>
      </c>
      <c r="H66" s="53">
        <f t="shared" si="4"/>
        <v>42819579.930258676</v>
      </c>
      <c r="I66" s="54">
        <f t="shared" si="4"/>
        <v>51556235.87849085</v>
      </c>
      <c r="J66" s="53">
        <f t="shared" ref="J66:L67" si="5">G66-D66</f>
        <v>37442449.18034254</v>
      </c>
      <c r="K66" s="53">
        <f t="shared" si="5"/>
        <v>-184419695.68906569</v>
      </c>
      <c r="L66" s="54">
        <f t="shared" si="5"/>
        <v>-68110712.736303464</v>
      </c>
    </row>
    <row r="67" spans="1:12" ht="15.75" thickBot="1" x14ac:dyDescent="0.3">
      <c r="A67" s="52" t="s">
        <v>83</v>
      </c>
      <c r="B67" s="73"/>
      <c r="C67" s="93"/>
      <c r="D67" s="56">
        <f t="shared" ref="D67:I67" si="6">D66+D8</f>
        <v>318222717.8397274</v>
      </c>
      <c r="E67" s="56">
        <f t="shared" si="6"/>
        <v>5436017781.9243164</v>
      </c>
      <c r="F67" s="57">
        <f t="shared" si="6"/>
        <v>117638605.03359224</v>
      </c>
      <c r="G67" s="56">
        <f t="shared" si="6"/>
        <v>355665167.02006996</v>
      </c>
      <c r="H67" s="56">
        <f t="shared" si="6"/>
        <v>5251598086.2352505</v>
      </c>
      <c r="I67" s="57">
        <f t="shared" si="6"/>
        <v>59233075.032581449</v>
      </c>
      <c r="J67" s="56">
        <f t="shared" si="5"/>
        <v>37442449.180342555</v>
      </c>
      <c r="K67" s="56">
        <f t="shared" si="5"/>
        <v>-184419695.68906593</v>
      </c>
      <c r="L67" s="57">
        <f t="shared" si="5"/>
        <v>-58405530.00101079</v>
      </c>
    </row>
    <row r="68" spans="1:12" ht="15.75" thickTop="1" x14ac:dyDescent="0.25">
      <c r="A68" s="58" t="s">
        <v>84</v>
      </c>
      <c r="B68" s="94"/>
      <c r="C68" s="73"/>
      <c r="D68" s="61"/>
      <c r="E68" s="61"/>
      <c r="F68" s="62">
        <f>'SEF-24 (BR-01) p1-2'!F68</f>
        <v>-3117000</v>
      </c>
      <c r="G68" s="61"/>
      <c r="H68" s="61"/>
      <c r="I68" s="62">
        <f>1000*'[1]BGM-3'!T75</f>
        <v>-3117000</v>
      </c>
      <c r="J68" s="61"/>
      <c r="K68" s="61"/>
      <c r="L68" s="63">
        <f>I68-F68</f>
        <v>0</v>
      </c>
    </row>
    <row r="69" spans="1:12" x14ac:dyDescent="0.25">
      <c r="A69" s="58" t="s">
        <v>85</v>
      </c>
      <c r="B69" s="94"/>
      <c r="C69" s="73"/>
      <c r="D69" s="61"/>
      <c r="E69" s="61"/>
      <c r="F69" s="64">
        <f>'SEF-24 (BR-01) p1-2'!F69</f>
        <v>23881303.296267986</v>
      </c>
      <c r="G69" s="61"/>
      <c r="H69" s="61"/>
      <c r="I69" s="64">
        <v>0</v>
      </c>
      <c r="J69" s="61"/>
      <c r="K69" s="61"/>
      <c r="L69" s="42">
        <f>I69-F69</f>
        <v>-23881303.296267986</v>
      </c>
    </row>
    <row r="70" spans="1:12" x14ac:dyDescent="0.25">
      <c r="A70" s="52" t="s">
        <v>86</v>
      </c>
      <c r="B70" s="94"/>
      <c r="C70" s="73"/>
      <c r="D70" s="61"/>
      <c r="E70" s="61"/>
      <c r="F70" s="37">
        <f>'SEF-24 (BR-01) p1-2'!F70</f>
        <v>138402907.74356103</v>
      </c>
      <c r="G70" s="61"/>
      <c r="H70" s="61"/>
      <c r="I70" s="37">
        <f>SUM(I67:I69)</f>
        <v>56116075.032581449</v>
      </c>
      <c r="J70" s="61"/>
      <c r="K70" s="61"/>
      <c r="L70" s="65">
        <f>I70-F70</f>
        <v>-82286832.710979581</v>
      </c>
    </row>
    <row r="71" spans="1:12" x14ac:dyDescent="0.25">
      <c r="A71" s="66" t="s">
        <v>87</v>
      </c>
      <c r="B71" s="94"/>
      <c r="C71" s="73"/>
      <c r="D71" s="61"/>
      <c r="E71" s="61"/>
      <c r="F71" s="64">
        <f>'SEF-24 (BR-01) p1-2'!F71</f>
        <v>0</v>
      </c>
      <c r="G71" s="61"/>
      <c r="H71" s="61"/>
      <c r="I71" s="64">
        <v>0</v>
      </c>
      <c r="J71" s="61"/>
      <c r="K71" s="61"/>
      <c r="L71" s="42">
        <f>I71-F71</f>
        <v>0</v>
      </c>
    </row>
    <row r="72" spans="1:12" ht="15.75" thickBot="1" x14ac:dyDescent="0.3">
      <c r="A72" s="67" t="s">
        <v>88</v>
      </c>
      <c r="B72" s="94"/>
      <c r="C72" s="73"/>
      <c r="D72" s="61"/>
      <c r="E72" s="61"/>
      <c r="F72" s="56">
        <f>'SEF-24 (BR-01) p1-2'!F72</f>
        <v>138402907.74356103</v>
      </c>
      <c r="G72" s="61"/>
      <c r="H72" s="61"/>
      <c r="I72" s="56">
        <f>SUM(I70:I71)</f>
        <v>56116075.032581449</v>
      </c>
      <c r="J72" s="61"/>
      <c r="K72" s="61"/>
      <c r="L72" s="57">
        <f>I72-F72</f>
        <v>-82286832.710979581</v>
      </c>
    </row>
    <row r="73" spans="1:12" ht="15.75" thickTop="1" x14ac:dyDescent="0.25">
      <c r="A73" s="58"/>
      <c r="B73" s="94"/>
      <c r="C73" s="73"/>
      <c r="D73" s="61"/>
      <c r="E73" s="61"/>
      <c r="F73" s="68"/>
      <c r="G73" s="61"/>
      <c r="H73" s="61"/>
      <c r="I73" s="68"/>
      <c r="J73" s="61"/>
      <c r="K73" s="61"/>
      <c r="L73" s="95"/>
    </row>
    <row r="74" spans="1:12" x14ac:dyDescent="0.25">
      <c r="A74" s="58" t="s">
        <v>90</v>
      </c>
      <c r="B74" s="94"/>
      <c r="C74" s="73"/>
      <c r="D74" s="61"/>
      <c r="E74" s="61"/>
      <c r="F74" s="68"/>
      <c r="G74" s="61"/>
      <c r="H74" s="61"/>
      <c r="I74" s="68"/>
      <c r="J74" s="61"/>
      <c r="K74" s="61"/>
      <c r="L74" s="95"/>
    </row>
    <row r="75" spans="1:12" x14ac:dyDescent="0.25">
      <c r="A75" s="74" t="s">
        <v>102</v>
      </c>
      <c r="B75" s="96"/>
      <c r="C75" s="76"/>
      <c r="D75" s="77"/>
      <c r="E75" s="77"/>
      <c r="F75" s="78"/>
      <c r="G75" s="97"/>
      <c r="H75" s="97"/>
      <c r="I75" s="78"/>
      <c r="J75" s="97"/>
      <c r="K75" s="97"/>
      <c r="L75" s="79"/>
    </row>
  </sheetData>
  <autoFilter ref="A6:L64"/>
  <conditionalFormatting sqref="D3:E3 H3:I3">
    <cfRule type="cellIs" dxfId="0" priority="1" operator="notEqual">
      <formula>0</formula>
    </cfRule>
  </conditionalFormatting>
  <pageMargins left="0.25" right="0.25" top="0.75" bottom="0.75" header="0.3" footer="0.3"/>
  <pageSetup scale="68" firstPageNumber="5" fitToHeight="2" orientation="landscape" useFirstPageNumber="1" r:id="rId1"/>
  <headerFooter>
    <oddHeader>&amp;RExhibit No. SEF-24 (BR-01)
Page &amp;P of 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3E3CB0-BE2D-4488-9EEA-64E1F9BF6A63}"/>
</file>

<file path=customXml/itemProps2.xml><?xml version="1.0" encoding="utf-8"?>
<ds:datastoreItem xmlns:ds="http://schemas.openxmlformats.org/officeDocument/2006/customXml" ds:itemID="{5FC4A2B7-0E02-49FC-AD70-8A3B5A3EBAF3}"/>
</file>

<file path=customXml/itemProps3.xml><?xml version="1.0" encoding="utf-8"?>
<ds:datastoreItem xmlns:ds="http://schemas.openxmlformats.org/officeDocument/2006/customXml" ds:itemID="{F97F032B-0A0E-4F36-A8F9-1DF4D60105E0}"/>
</file>

<file path=customXml/itemProps4.xml><?xml version="1.0" encoding="utf-8"?>
<ds:datastoreItem xmlns:ds="http://schemas.openxmlformats.org/officeDocument/2006/customXml" ds:itemID="{16CB4B41-83FC-4E55-9822-8549C5421D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SEF-24 (BR-01) p1-2</vt:lpstr>
      <vt:lpstr>SEF-24 (BR-01) p3-4</vt:lpstr>
      <vt:lpstr>SEF-24 (BR-01) p5-6</vt:lpstr>
      <vt:lpstr>'SEF-24 (BR-01) p1-2'!Print_Area</vt:lpstr>
      <vt:lpstr>'SEF-24 (BR-01) p3-4'!Print_Area</vt:lpstr>
      <vt:lpstr>'SEF-24 (BR-01) p5-6'!Print_Area</vt:lpstr>
      <vt:lpstr>'SEF-24 (BR-01) p1-2'!Print_Titles</vt:lpstr>
      <vt:lpstr>'SEF-24 (BR-01) p3-4'!Print_Titles</vt:lpstr>
      <vt:lpstr>'SEF-24 (BR-01) p5-6'!Print_Titles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2020-02-04T23:56:08Z</cp:lastPrinted>
  <dcterms:created xsi:type="dcterms:W3CDTF">2020-02-04T23:53:32Z</dcterms:created>
  <dcterms:modified xsi:type="dcterms:W3CDTF">2020-02-04T23:56:32Z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