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 and Workpapers\"/>
    </mc:Choice>
  </mc:AlternateContent>
  <bookViews>
    <workbookView xWindow="0" yWindow="0" windowWidth="25200" windowHeight="10950"/>
  </bookViews>
  <sheets>
    <sheet name="SEF-18E (BR-01)" sheetId="1" r:id="rId1"/>
    <sheet name="SEF-18G (BR-01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COC_G">'SEF-18G (BR-01)'!$D$3:$H$20</definedName>
    <definedName name="_ConvFact_G">'SEF-18G (BR-01)'!$I$3:$M$22</definedName>
    <definedName name="_Order1">255</definedName>
    <definedName name="_Order2">255</definedName>
    <definedName name="_RateIncr_G">'SEF-18G (BR-01)'!$A$3:$C$37</definedName>
    <definedName name="_Regression_Int">1</definedName>
    <definedName name="AccessDatabase">"I:\COMTREL\FINICLE\TradeSummary.mdb"</definedName>
    <definedName name="AS2DocOpenMode">"AS2DocumentEdit"</definedName>
    <definedName name="CASE" localSheetId="1">'[1]Named Ranges'!$C$4</definedName>
    <definedName name="CASE">'[2]Named Ranges'!$C$4</definedName>
    <definedName name="CASE_E" localSheetId="1">'[3]Named Ranges E'!$C$4</definedName>
    <definedName name="CASE_E">'[4]Named Ranges E'!$C$4</definedName>
    <definedName name="CASE_GAS">'[5]Named Ranges G'!$C$4</definedName>
    <definedName name="CBWorkbookPriority">-2060790043</definedName>
    <definedName name="Comp" localSheetId="1">'[1]Named Ranges'!$C$8</definedName>
    <definedName name="Comp">'[2]Named Ranges'!$C$8</definedName>
    <definedName name="Comp_E" localSheetId="1">'[3]Named Ranges E'!$C$8</definedName>
    <definedName name="Comp_E">'[4]Named Ranges E'!$C$8</definedName>
    <definedName name="Comp_GAS">'[5]Named Ranges G'!$C$8</definedName>
    <definedName name="Conv_Factor_E">'SEF-18E (BR-01)'!$I$3:$L$23</definedName>
    <definedName name="Conv_Factor_G">'SEF-18G (BR-01)'!$I$3:$L$23</definedName>
    <definedName name="COST_OF_CAPITAL_E">'SEF-18E (BR-01)'!$D$3:$H$24</definedName>
    <definedName name="COST_OF_CAPITAL_G">'SEF-18G (BR-01)'!$D$3:$H$24</definedName>
    <definedName name="DOCKETNUMBER" localSheetId="1">'[1]Named Ranges'!$C$6</definedName>
    <definedName name="DOCKETNUMBER">'[2]Named Ranges'!$C$6</definedName>
    <definedName name="DOCKETNUMBER_E" localSheetId="1">'[3]Named Ranges E'!$C$6</definedName>
    <definedName name="DOCKETNUMBER_E">'[4]Named Ranges E'!$C$6</definedName>
    <definedName name="DOCKETNUMBER_GAS">'[5]Named Ranges G'!$C$6</definedName>
    <definedName name="FIT" localSheetId="1">'[1]Named Ranges'!$C$3</definedName>
    <definedName name="FIT">'[2]Named Ranges'!$C$3</definedName>
    <definedName name="FIT_E" localSheetId="1">'[3]Named Ranges E'!$C$3</definedName>
    <definedName name="FIT_E">'[4]Named Ranges E'!$C$3</definedName>
    <definedName name="FIT_GAS">'[5]Named Ranges G'!$C$3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'SEF-18E (BR-01)'!$V$1:$AH$50</definedName>
    <definedName name="_xlnm.Print_Area" localSheetId="1">'SEF-18G (BR-01)'!$N$1:$P$17</definedName>
    <definedName name="RATE_Increase_E">'SEF-18E (BR-01)'!$A$3:$C$23</definedName>
    <definedName name="RATE_Increase_G">'SEF-18G (BR-01)'!$A$3:$C$23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 localSheetId="1">'[1]Named Ranges'!$C$5</definedName>
    <definedName name="TESTYEAR">'[2]Named Ranges'!$C$5</definedName>
    <definedName name="TESTYEAR_E" localSheetId="1">'[3]Named Ranges E'!$C$5</definedName>
    <definedName name="TESTYEAR_E">'[4]Named Ranges E'!$C$5</definedName>
    <definedName name="TESTYEAR_GAS">'[5]Named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G18" i="2"/>
  <c r="F18" i="2"/>
  <c r="H18" i="2" s="1"/>
  <c r="G17" i="2"/>
  <c r="M15" i="2"/>
  <c r="J15" i="2" s="1"/>
  <c r="N14" i="2"/>
  <c r="N15" i="2" s="1"/>
  <c r="N16" i="2" s="1"/>
  <c r="I14" i="2"/>
  <c r="I15" i="2" s="1"/>
  <c r="I16" i="2" s="1"/>
  <c r="I17" i="2" s="1"/>
  <c r="I18" i="2" s="1"/>
  <c r="H14" i="2"/>
  <c r="D14" i="2"/>
  <c r="D15" i="2" s="1"/>
  <c r="D16" i="2" s="1"/>
  <c r="D17" i="2" s="1"/>
  <c r="D18" i="2" s="1"/>
  <c r="D1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H13" i="2"/>
  <c r="M17" i="2" l="1"/>
  <c r="M19" i="2" s="1"/>
  <c r="M21" i="2" s="1"/>
  <c r="C21" i="2" s="1"/>
  <c r="H17" i="2"/>
  <c r="H15" i="2"/>
  <c r="P14" i="2"/>
  <c r="J19" i="2"/>
  <c r="I19" i="2"/>
  <c r="F15" i="2"/>
  <c r="F17" i="2"/>
  <c r="F19" i="2" l="1"/>
  <c r="C14" i="2"/>
  <c r="I20" i="2"/>
  <c r="I21" i="2" s="1"/>
  <c r="J21" i="2"/>
  <c r="P16" i="2"/>
  <c r="H19" i="2"/>
  <c r="C33" i="2" l="1"/>
  <c r="C16" i="2"/>
  <c r="C19" i="2" l="1"/>
  <c r="C35" i="2"/>
  <c r="C22" i="2" l="1"/>
  <c r="C29" i="2" l="1"/>
  <c r="C31" i="2" l="1"/>
  <c r="AE39" i="1" l="1"/>
  <c r="AG39" i="1" s="1"/>
  <c r="AH39" i="1" s="1"/>
  <c r="AD39" i="1"/>
  <c r="Y39" i="1"/>
  <c r="AA39" i="1" s="1"/>
  <c r="AB39" i="1" s="1"/>
  <c r="AE36" i="1"/>
  <c r="AD36" i="1"/>
  <c r="AG36" i="1" s="1"/>
  <c r="AA36" i="1"/>
  <c r="Y36" i="1"/>
  <c r="V36" i="1"/>
  <c r="V37" i="1" s="1"/>
  <c r="V38" i="1" s="1"/>
  <c r="V39" i="1" s="1"/>
  <c r="V40" i="1" s="1"/>
  <c r="V41" i="1" s="1"/>
  <c r="V42" i="1" s="1"/>
  <c r="V45" i="1" s="1"/>
  <c r="V46" i="1" s="1"/>
  <c r="V47" i="1" s="1"/>
  <c r="V48" i="1" s="1"/>
  <c r="V49" i="1" s="1"/>
  <c r="AE35" i="1"/>
  <c r="AD35" i="1"/>
  <c r="AG35" i="1" s="1"/>
  <c r="AA35" i="1"/>
  <c r="Y35" i="1"/>
  <c r="AE34" i="1"/>
  <c r="AD34" i="1"/>
  <c r="AG34" i="1" s="1"/>
  <c r="AA34" i="1"/>
  <c r="Y34" i="1"/>
  <c r="AD33" i="1"/>
  <c r="AG33" i="1" s="1"/>
  <c r="AA33" i="1"/>
  <c r="Y33" i="1"/>
  <c r="AH32" i="1"/>
  <c r="AE32" i="1"/>
  <c r="AB32" i="1"/>
  <c r="Y32" i="1"/>
  <c r="AH31" i="1"/>
  <c r="AE31" i="1"/>
  <c r="AB31" i="1"/>
  <c r="Y31" i="1"/>
  <c r="AD30" i="1"/>
  <c r="AG30" i="1" s="1"/>
  <c r="AA30" i="1"/>
  <c r="Y30" i="1"/>
  <c r="AE29" i="1"/>
  <c r="AD29" i="1"/>
  <c r="AG29" i="1" s="1"/>
  <c r="AA29" i="1"/>
  <c r="Y29" i="1"/>
  <c r="AH28" i="1"/>
  <c r="AE28" i="1"/>
  <c r="AB28" i="1"/>
  <c r="Y28" i="1"/>
  <c r="AH27" i="1"/>
  <c r="AE27" i="1"/>
  <c r="AB27" i="1"/>
  <c r="Y27" i="1"/>
  <c r="AB26" i="1"/>
  <c r="Y26" i="1"/>
  <c r="AD25" i="1"/>
  <c r="AG25" i="1" s="1"/>
  <c r="AA25" i="1"/>
  <c r="Y25" i="1"/>
  <c r="AB24" i="1"/>
  <c r="Y24" i="1"/>
  <c r="AD23" i="1"/>
  <c r="AG23" i="1" s="1"/>
  <c r="AA23" i="1"/>
  <c r="Y23" i="1"/>
  <c r="AG22" i="1"/>
  <c r="AD22" i="1"/>
  <c r="AE22" i="1" s="1"/>
  <c r="AA22" i="1"/>
  <c r="Y22" i="1"/>
  <c r="AG21" i="1"/>
  <c r="AD21" i="1"/>
  <c r="AE21" i="1" s="1"/>
  <c r="AA21" i="1"/>
  <c r="Y21" i="1"/>
  <c r="AH20" i="1"/>
  <c r="AE20" i="1"/>
  <c r="AB20" i="1"/>
  <c r="Y20" i="1"/>
  <c r="AH19" i="1"/>
  <c r="AE19" i="1"/>
  <c r="AB19" i="1"/>
  <c r="Y19" i="1"/>
  <c r="G17" i="1"/>
  <c r="F17" i="1"/>
  <c r="AB16" i="1"/>
  <c r="AB38" i="1" s="1"/>
  <c r="Y16" i="1"/>
  <c r="T16" i="1"/>
  <c r="N15" i="1"/>
  <c r="N16" i="1" s="1"/>
  <c r="N17" i="1" s="1"/>
  <c r="M15" i="1"/>
  <c r="J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T14" i="1"/>
  <c r="Q14" i="1"/>
  <c r="Q15" i="1" s="1"/>
  <c r="Q16" i="1" s="1"/>
  <c r="Q17" i="1" s="1"/>
  <c r="Q18" i="1" s="1"/>
  <c r="Q19" i="1" s="1"/>
  <c r="N14" i="1"/>
  <c r="I14" i="1"/>
  <c r="I15" i="1" s="1"/>
  <c r="I16" i="1" s="1"/>
  <c r="I17" i="1" s="1"/>
  <c r="I18" i="1" s="1"/>
  <c r="H14" i="1"/>
  <c r="D14" i="1"/>
  <c r="D15" i="1" s="1"/>
  <c r="D16" i="1" s="1"/>
  <c r="D17" i="1" s="1"/>
  <c r="D18" i="1" s="1"/>
  <c r="D19" i="1" s="1"/>
  <c r="A14" i="1"/>
  <c r="S15" i="1"/>
  <c r="H13" i="1"/>
  <c r="F15" i="1"/>
  <c r="AD11" i="1"/>
  <c r="X18" i="1" s="1"/>
  <c r="AH10" i="1"/>
  <c r="AB10" i="1"/>
  <c r="AD16" i="1" s="1"/>
  <c r="X10" i="1"/>
  <c r="AD9" i="1"/>
  <c r="AD18" i="1" s="1"/>
  <c r="AD8" i="1"/>
  <c r="AD17" i="1" s="1"/>
  <c r="AD7" i="1"/>
  <c r="AD10" i="1" s="1"/>
  <c r="S17" i="1" l="1"/>
  <c r="AE18" i="1"/>
  <c r="AG18" i="1"/>
  <c r="AA18" i="1"/>
  <c r="Y18" i="1"/>
  <c r="H15" i="1"/>
  <c r="I19" i="1"/>
  <c r="J19" i="1"/>
  <c r="AE16" i="1"/>
  <c r="AH16" i="1"/>
  <c r="AE17" i="1"/>
  <c r="AG17" i="1"/>
  <c r="M17" i="1"/>
  <c r="M19" i="1" s="1"/>
  <c r="M21" i="1" s="1"/>
  <c r="C21" i="1" s="1"/>
  <c r="AB40" i="1"/>
  <c r="AB47" i="1" s="1"/>
  <c r="AB46" i="1"/>
  <c r="AD15" i="1"/>
  <c r="X15" i="1"/>
  <c r="F18" i="1"/>
  <c r="AD24" i="1"/>
  <c r="AD26" i="1"/>
  <c r="H17" i="1"/>
  <c r="G18" i="1"/>
  <c r="U18" i="1"/>
  <c r="AE23" i="1"/>
  <c r="AE25" i="1"/>
  <c r="C27" i="1"/>
  <c r="AE30" i="1"/>
  <c r="AE33" i="1"/>
  <c r="X17" i="1"/>
  <c r="AA17" i="1" l="1"/>
  <c r="Y17" i="1"/>
  <c r="AA15" i="1"/>
  <c r="AA38" i="1" s="1"/>
  <c r="X38" i="1"/>
  <c r="X40" i="1" s="1"/>
  <c r="Y15" i="1"/>
  <c r="Y38" i="1" s="1"/>
  <c r="Y40" i="1" s="1"/>
  <c r="I20" i="1"/>
  <c r="I21" i="1" s="1"/>
  <c r="P14" i="1"/>
  <c r="AH26" i="1"/>
  <c r="AE26" i="1"/>
  <c r="C14" i="1"/>
  <c r="AH24" i="1"/>
  <c r="AH38" i="1" s="1"/>
  <c r="AE24" i="1"/>
  <c r="AD38" i="1"/>
  <c r="AD40" i="1" s="1"/>
  <c r="AG15" i="1"/>
  <c r="AG38" i="1" s="1"/>
  <c r="AE15" i="1"/>
  <c r="H18" i="1"/>
  <c r="F19" i="1"/>
  <c r="AH40" i="1" l="1"/>
  <c r="AH47" i="1" s="1"/>
  <c r="AH46" i="1"/>
  <c r="T13" i="1"/>
  <c r="AG46" i="1"/>
  <c r="AE46" i="1" s="1"/>
  <c r="AG40" i="1"/>
  <c r="AG47" i="1" s="1"/>
  <c r="AE47" i="1" s="1"/>
  <c r="H19" i="1"/>
  <c r="C16" i="1"/>
  <c r="J21" i="1"/>
  <c r="AA40" i="1"/>
  <c r="AA47" i="1" s="1"/>
  <c r="Y47" i="1" s="1"/>
  <c r="AA46" i="1"/>
  <c r="Y46" i="1" s="1"/>
  <c r="AE38" i="1"/>
  <c r="AE40" i="1" s="1"/>
  <c r="T15" i="1" l="1"/>
  <c r="C19" i="1"/>
  <c r="C22" i="1" l="1"/>
  <c r="T17" i="1"/>
  <c r="U17" i="1" l="1"/>
  <c r="C29" i="1"/>
  <c r="U19" i="1" l="1"/>
  <c r="P15" i="1" l="1"/>
  <c r="P17" i="1" l="1"/>
  <c r="C33" i="1" l="1"/>
  <c r="C31" i="1" l="1"/>
</calcChain>
</file>

<file path=xl/sharedStrings.xml><?xml version="1.0" encoding="utf-8"?>
<sst xmlns="http://schemas.openxmlformats.org/spreadsheetml/2006/main" count="308" uniqueCount="151">
  <si>
    <t>Exhibit A-1 Power Cost Baseline Rates With and Without Microsoft</t>
  </si>
  <si>
    <t xml:space="preserve">PUGET SOUND ENERGY </t>
  </si>
  <si>
    <t>Exhibit H to the 2017 GRC - Multi-Party Settelement</t>
  </si>
  <si>
    <t>ELECTRIC RESULTS OF OPERATIONS</t>
  </si>
  <si>
    <t>&lt;=Settlement=&gt;</t>
  </si>
  <si>
    <t>&lt;=Contingent Calculation - NO MS Settlement=&gt;</t>
  </si>
  <si>
    <t>Row</t>
  </si>
  <si>
    <t xml:space="preserve">Test Year </t>
  </si>
  <si>
    <t>GENERAL RATE INCREASE</t>
  </si>
  <si>
    <t>COST OF CAPITAL - GRC</t>
  </si>
  <si>
    <t>CONVERSION FACTOR</t>
  </si>
  <si>
    <t>Regulatory Assets (1) (Fixed)</t>
  </si>
  <si>
    <t>Transmission Rate Base (Fixed)</t>
  </si>
  <si>
    <t>Production Rate Base (Fixed)</t>
  </si>
  <si>
    <t>Settlement Variable PF=&gt;</t>
  </si>
  <si>
    <t>NO MS Variable PF=&gt;</t>
  </si>
  <si>
    <t>LINE</t>
  </si>
  <si>
    <t>CAPITAL</t>
  </si>
  <si>
    <t>WEIGHTED</t>
  </si>
  <si>
    <t>Microsoft Update</t>
  </si>
  <si>
    <t>NO.</t>
  </si>
  <si>
    <t>DESCRIPTION</t>
  </si>
  <si>
    <t>STRUCTURE</t>
  </si>
  <si>
    <t>COST</t>
  </si>
  <si>
    <t>AMOUNT</t>
  </si>
  <si>
    <t>Description</t>
  </si>
  <si>
    <t>2019 GRC</t>
  </si>
  <si>
    <t>UE-190166</t>
  </si>
  <si>
    <t>Increase</t>
  </si>
  <si>
    <t>Net of tax rate of return</t>
  </si>
  <si>
    <t xml:space="preserve">Fixed </t>
  </si>
  <si>
    <t xml:space="preserve">Variable </t>
  </si>
  <si>
    <t>Test Yr</t>
  </si>
  <si>
    <t>Prod Cost</t>
  </si>
  <si>
    <t>RATE BASE</t>
  </si>
  <si>
    <t>SHORT AND LONG TERM DEBT</t>
  </si>
  <si>
    <t>BAD DEBTS</t>
  </si>
  <si>
    <t>ATTRITION DEFICIENCY FROM RON AMEN EXH. RJA-3 (DOES NOT INCLUDE POWER COSTS)</t>
  </si>
  <si>
    <t>Total Variable Costs per Exhibit A-1</t>
  </si>
  <si>
    <t>$/MWh</t>
  </si>
  <si>
    <t>F/V</t>
  </si>
  <si>
    <t>In Decoupling</t>
  </si>
  <si>
    <t>In PCA</t>
  </si>
  <si>
    <t>RATE OF RETURN</t>
  </si>
  <si>
    <t>EQUITY</t>
  </si>
  <si>
    <t>ANNUAL FILING FEE</t>
  </si>
  <si>
    <t>CHANGES TO OTHER PRICE SCHEDULES</t>
  </si>
  <si>
    <t>Revenue Sensitive Items</t>
  </si>
  <si>
    <t>9A</t>
  </si>
  <si>
    <t>(I)</t>
  </si>
  <si>
    <t>(II)</t>
  </si>
  <si>
    <t>(III)</t>
  </si>
  <si>
    <t>(IV)</t>
  </si>
  <si>
    <t>(V)</t>
  </si>
  <si>
    <t>TOTAL</t>
  </si>
  <si>
    <t>DEFICIENCY ASSOCIATED WITH POWER COSTS FROM EXH. SEF-3E PAGE 5</t>
  </si>
  <si>
    <t>Total Grossed Up Variable Costs per Exhibit A-1</t>
  </si>
  <si>
    <t>Regulatory Asset Recovery (on Row 3)</t>
  </si>
  <si>
    <t>F</t>
  </si>
  <si>
    <t>OPERATING INCOME REQUIREMENT</t>
  </si>
  <si>
    <t>Load in MWh's</t>
  </si>
  <si>
    <t>10a</t>
  </si>
  <si>
    <t>Equity Adder Centralia Coal Transition PPA</t>
  </si>
  <si>
    <t>V</t>
  </si>
  <si>
    <t>AFTER TAX SHORT TERM DEBT ( (LINE 1)* 79%)</t>
  </si>
  <si>
    <t>SUM OF TAXES OTHER</t>
  </si>
  <si>
    <t>NET REVENUE CHANGE AFTER ATTRITION</t>
  </si>
  <si>
    <t>Dollar per MWh</t>
  </si>
  <si>
    <t>Fixed Asset Recovery Other (on Row 4)</t>
  </si>
  <si>
    <t>PRO FORMA OPERATING INCOME</t>
  </si>
  <si>
    <t>Current Load in MWh's</t>
  </si>
  <si>
    <t>Fixed Asset Recovery-Prod Factored (on Row 5)</t>
  </si>
  <si>
    <t>OPERATING INCOME DEFICIENCY</t>
  </si>
  <si>
    <t>TOTAL AFTER TAX COST OF CAPITAL</t>
  </si>
  <si>
    <t>Increase in Power Costs</t>
  </si>
  <si>
    <t>501-Steam Fuel Incl PC Reg Amort</t>
  </si>
  <si>
    <t>555-Purchased power Incl PC Reg Amort</t>
  </si>
  <si>
    <t>557-Other Power Exp</t>
  </si>
  <si>
    <t xml:space="preserve"> REVENUE CHANGE BEFORE ATTRITION AND RIDERS (1)</t>
  </si>
  <si>
    <t>15a</t>
  </si>
  <si>
    <t>Payroll Overheads - Benefits (Inc. Worker's Comp)</t>
  </si>
  <si>
    <t>CHANGES TO OTHER PRICE SCHEDULES FROM EXH. JAP-14:</t>
  </si>
  <si>
    <t>15b</t>
  </si>
  <si>
    <t>Property Insurance</t>
  </si>
  <si>
    <t>DECREASE TO SCHEDULE 95 POWER COST ADJUSTMENT CLAUSE</t>
  </si>
  <si>
    <t>15c</t>
  </si>
  <si>
    <t>Montana Electric Energy Tax</t>
  </si>
  <si>
    <t>DECREASE TO SCHEDULE 141 EXPEDITED RATE FILING RATE ADJUSTMENT</t>
  </si>
  <si>
    <t>15d</t>
  </si>
  <si>
    <t>Payroll Taxes on Production Wages</t>
  </si>
  <si>
    <t>INCREASE TO SCHEDULE 141Y TEMPORARY FEDERAL INCOME TAX RATE CREDIT</t>
  </si>
  <si>
    <t>15e</t>
  </si>
  <si>
    <t>Brokerage Fees 55700003</t>
  </si>
  <si>
    <t>SUBTOTAL CHANGES TO OTHER PRICE SCHEDULES</t>
  </si>
  <si>
    <t>547-Fuel Incl PC Reg Amort</t>
  </si>
  <si>
    <t>565-Wheeling Incl PC Reg Amort</t>
  </si>
  <si>
    <t>NET REVENUE CHANGE BEFORE ATTRITION</t>
  </si>
  <si>
    <t>Transmission Revenue 456.1</t>
  </si>
  <si>
    <t>Production O&amp;M</t>
  </si>
  <si>
    <t>ATTRITION ADJUSTMENT</t>
  </si>
  <si>
    <t>447-Sales to Others</t>
  </si>
  <si>
    <t>456-Purch/Sales Non-Core Gas</t>
  </si>
  <si>
    <t>NET REVENUE CHANGE AFTER ATTRITION FROM PAGE 4 OF 6</t>
  </si>
  <si>
    <t>Transmission Exp - 500KV</t>
  </si>
  <si>
    <t>Depreciation-Production (FERC 403)</t>
  </si>
  <si>
    <t>REDUCTION TO SUPPORTED AMOUNT</t>
  </si>
  <si>
    <t>Depreciation-Transmission</t>
  </si>
  <si>
    <t>Amortization  - Regulatory Assets &amp; Liab - Non PC Only (1)</t>
  </si>
  <si>
    <t>NET REVENUE CHANGE REQUESTED EXH. JAP-14</t>
  </si>
  <si>
    <t>N/A (formerly hedging line of credit)</t>
  </si>
  <si>
    <t>Subtotal &amp; Baseline Rate</t>
  </si>
  <si>
    <t>Grossed up for RSI</t>
  </si>
  <si>
    <t>(1) AMOUNT RELATED TO WHOLESALE</t>
  </si>
  <si>
    <t>Test Year DELIVERED Load (MWH's)</t>
  </si>
  <si>
    <t xml:space="preserve"> &lt;-- includes Firm Wholesale</t>
  </si>
  <si>
    <t>Total</t>
  </si>
  <si>
    <t>Variable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</si>
  <si>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</si>
  <si>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</si>
  <si>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</si>
  <si>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</si>
  <si>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2019 GENERAL RATE CASE</t>
  </si>
  <si>
    <t>12 MONTHS ENDED DECEMBER 31, 2018</t>
  </si>
  <si>
    <t>FEDERAL INCOME TAX ( LINE 7  * 21% )</t>
  </si>
  <si>
    <t xml:space="preserve">  Docket UE-190529</t>
  </si>
  <si>
    <t xml:space="preserve">          Docket UE-190529</t>
  </si>
  <si>
    <t xml:space="preserve">      Docket UE-190529</t>
  </si>
  <si>
    <t xml:space="preserve">        Docket UE-190529</t>
  </si>
  <si>
    <t>RESULTS OF OPERATIONS</t>
  </si>
  <si>
    <t>COST OF CAPITAL - PROFORMA</t>
  </si>
  <si>
    <t>ATTRITION DEFICIENCY SUPPORTED BY RON AMEN (EXH. RJA-4)</t>
  </si>
  <si>
    <t xml:space="preserve"> REVENUE CHANGE BEFORE ATTRITION AND RIDERS</t>
  </si>
  <si>
    <t>CHANGES TO OTHER PRICE SCHEDULES FROM EXH. JAP-15:</t>
  </si>
  <si>
    <t>DECREASE TO SCHEDULE 149 GAS COST RECOVERY MECHANISM FOR PIPELINE REPLACEMENT</t>
  </si>
  <si>
    <t>NET REVENUE CHANGE AFTER ATTRITION FROM PAGE 4 OF 4</t>
  </si>
  <si>
    <t>NET REVENUE CHANGE REQUESTED EXH. JAP-15</t>
  </si>
  <si>
    <t>PUGET SOUND ENERGY - NATURAL GAS</t>
  </si>
  <si>
    <t>EXH. SEF-18E (BR- 01) page 1 of 6</t>
  </si>
  <si>
    <t>EXH. SEF-18E (BR- 01) page 2 of 6</t>
  </si>
  <si>
    <t>EXH. SEF-18E (BR-01) page 3 of 6</t>
  </si>
  <si>
    <t>EXH. SEF-18E (BR-01) page 4 of 6</t>
  </si>
  <si>
    <t>EXH. SEF-18E (BR-01) page 5 of 6</t>
  </si>
  <si>
    <t>EXH. SEF-18E (BR-01) page 6 of 6</t>
  </si>
  <si>
    <t xml:space="preserve">     Docket UE-190529</t>
  </si>
  <si>
    <t xml:space="preserve">   Docket UG-190530</t>
  </si>
  <si>
    <t xml:space="preserve">  Docket UG-190530</t>
  </si>
  <si>
    <t>EXH. SEF-18G (BR-01) page 1 of 4</t>
  </si>
  <si>
    <t>EXH. SEF-18G (BR-01) page 2 of 3</t>
  </si>
  <si>
    <t xml:space="preserve">    Docket UG-190530</t>
  </si>
  <si>
    <t>EXH. SEF-18G (BR-01) page 3 of 4</t>
  </si>
  <si>
    <t>EXH. SEF-18G (BR-01) 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</si>
</sst>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00"/>
    <numFmt numFmtId="168" formatCode="_(* #,##0.000000_);_(* \(#,##0.000000\);_(* &quot;-&quot;??????_);_(@_)"/>
    <numFmt numFmtId="169" formatCode="0.0000%"/>
    <numFmt numFmtId="170" formatCode="_(&quot;$&quot;* #,##0.000_);_(&quot;$&quot;* \(#,##0.000\);_(&quot;$&quot;* &quot;-&quot;??_);_(@_)"/>
    <numFmt numFmtId="171" formatCode="_(* #,##0.0000000_);_(* \(#,##0.0000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Helv"/>
    </font>
    <font>
      <b/>
      <sz val="10"/>
      <color theme="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0"/>
      <color rgb="FFFF0000"/>
      <name val="Times New Roman"/>
      <family val="1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10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9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6" fillId="0" borderId="0" xfId="0" applyNumberFormat="1" applyFont="1" applyAlignment="1"/>
    <xf numFmtId="164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12" fillId="2" borderId="3" xfId="0" applyNumberFormat="1" applyFont="1" applyFill="1" applyBorder="1" applyAlignment="1">
      <alignment horizontal="centerContinuous"/>
    </xf>
    <xf numFmtId="0" fontId="12" fillId="2" borderId="4" xfId="0" applyNumberFormat="1" applyFont="1" applyFill="1" applyBorder="1" applyAlignment="1">
      <alignment horizontal="centerContinuous"/>
    </xf>
    <xf numFmtId="164" fontId="13" fillId="2" borderId="4" xfId="0" applyNumberFormat="1" applyFont="1" applyFill="1" applyBorder="1" applyAlignment="1">
      <alignment horizontal="centerContinuous" wrapText="1"/>
    </xf>
    <xf numFmtId="164" fontId="13" fillId="2" borderId="5" xfId="0" applyNumberFormat="1" applyFont="1" applyFill="1" applyBorder="1" applyAlignment="1">
      <alignment horizontal="centerContinuous" wrapText="1"/>
    </xf>
    <xf numFmtId="0" fontId="14" fillId="0" borderId="0" xfId="0" applyNumberFormat="1" applyFont="1" applyAlignment="1"/>
    <xf numFmtId="0" fontId="15" fillId="0" borderId="0" xfId="0" applyNumberFormat="1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left"/>
    </xf>
    <xf numFmtId="0" fontId="16" fillId="0" borderId="6" xfId="0" applyNumberFormat="1" applyFont="1" applyFill="1" applyBorder="1" applyAlignment="1">
      <alignment horizontal="center"/>
    </xf>
    <xf numFmtId="0" fontId="17" fillId="0" borderId="7" xfId="0" applyNumberFormat="1" applyFont="1" applyBorder="1" applyAlignment="1"/>
    <xf numFmtId="0" fontId="17" fillId="0" borderId="8" xfId="0" applyNumberFormat="1" applyFont="1" applyBorder="1" applyAlignment="1"/>
    <xf numFmtId="0" fontId="6" fillId="0" borderId="7" xfId="0" applyNumberFormat="1" applyFont="1" applyBorder="1" applyAlignment="1"/>
    <xf numFmtId="0" fontId="6" fillId="0" borderId="8" xfId="0" applyNumberFormat="1" applyFont="1" applyBorder="1" applyAlignment="1"/>
    <xf numFmtId="0" fontId="18" fillId="0" borderId="0" xfId="0" applyFont="1" applyAlignment="1">
      <alignment horizontal="centerContinuous"/>
    </xf>
    <xf numFmtId="0" fontId="15" fillId="0" borderId="0" xfId="0" applyNumberFormat="1" applyFont="1" applyFill="1" applyAlignment="1">
      <alignment horizontal="left"/>
    </xf>
    <xf numFmtId="165" fontId="15" fillId="0" borderId="9" xfId="0" applyNumberFormat="1" applyFont="1" applyFill="1" applyBorder="1" applyAlignment="1"/>
    <xf numFmtId="164" fontId="7" fillId="0" borderId="0" xfId="0" applyNumberFormat="1" applyFont="1" applyBorder="1" applyAlignment="1">
      <alignment horizontal="left" wrapText="1"/>
    </xf>
    <xf numFmtId="164" fontId="7" fillId="0" borderId="10" xfId="0" applyNumberFormat="1" applyFont="1" applyBorder="1" applyAlignment="1">
      <alignment horizontal="left" wrapText="1"/>
    </xf>
    <xf numFmtId="0" fontId="8" fillId="0" borderId="0" xfId="0" applyFont="1"/>
    <xf numFmtId="166" fontId="15" fillId="0" borderId="9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/>
    <xf numFmtId="0" fontId="15" fillId="0" borderId="10" xfId="0" applyNumberFormat="1" applyFont="1" applyBorder="1" applyAlignment="1"/>
    <xf numFmtId="0" fontId="19" fillId="0" borderId="1" xfId="0" applyNumberFormat="1" applyFont="1" applyBorder="1" applyAlignment="1"/>
    <xf numFmtId="0" fontId="17" fillId="0" borderId="2" xfId="0" applyNumberFormat="1" applyFont="1" applyBorder="1" applyAlignment="1">
      <alignment horizontal="right"/>
    </xf>
    <xf numFmtId="167" fontId="17" fillId="0" borderId="11" xfId="0" applyNumberFormat="1" applyFont="1" applyBorder="1" applyAlignment="1"/>
    <xf numFmtId="0" fontId="15" fillId="0" borderId="1" xfId="0" applyNumberFormat="1" applyFont="1" applyBorder="1" applyAlignment="1"/>
    <xf numFmtId="167" fontId="17" fillId="0" borderId="12" xfId="0" applyNumberFormat="1" applyFont="1" applyBorder="1" applyAlignment="1"/>
    <xf numFmtId="0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NumberFormat="1" applyFont="1" applyFill="1" applyAlignment="1"/>
    <xf numFmtId="165" fontId="15" fillId="0" borderId="1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2" fillId="0" borderId="14" xfId="0" applyFont="1" applyBorder="1"/>
    <xf numFmtId="0" fontId="8" fillId="0" borderId="14" xfId="0" applyFont="1" applyBorder="1" applyAlignment="1">
      <alignment horizontal="center"/>
    </xf>
    <xf numFmtId="10" fontId="15" fillId="0" borderId="9" xfId="0" applyNumberFormat="1" applyFont="1" applyBorder="1" applyAlignment="1"/>
    <xf numFmtId="43" fontId="15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/>
    </xf>
    <xf numFmtId="165" fontId="15" fillId="0" borderId="0" xfId="0" applyNumberFormat="1" applyFont="1" applyFill="1" applyAlignment="1">
      <alignment horizontal="left"/>
    </xf>
    <xf numFmtId="0" fontId="15" fillId="0" borderId="9" xfId="0" applyNumberFormat="1" applyFont="1" applyBorder="1" applyAlignment="1"/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42" fontId="21" fillId="0" borderId="0" xfId="0" applyNumberFormat="1" applyFont="1"/>
    <xf numFmtId="10" fontId="21" fillId="0" borderId="0" xfId="0" applyNumberFormat="1" applyFont="1" applyFill="1"/>
    <xf numFmtId="0" fontId="21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/>
    <xf numFmtId="42" fontId="2" fillId="0" borderId="0" xfId="0" applyNumberFormat="1" applyFont="1"/>
    <xf numFmtId="43" fontId="15" fillId="0" borderId="0" xfId="0" applyNumberFormat="1" applyFont="1" applyFill="1" applyAlignment="1">
      <alignment horizontal="left"/>
    </xf>
    <xf numFmtId="166" fontId="16" fillId="0" borderId="0" xfId="0" applyNumberFormat="1" applyFont="1" applyFill="1" applyBorder="1" applyAlignment="1">
      <alignment horizontal="center"/>
    </xf>
    <xf numFmtId="166" fontId="1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/>
    <xf numFmtId="41" fontId="2" fillId="0" borderId="0" xfId="0" applyNumberFormat="1" applyFont="1"/>
    <xf numFmtId="168" fontId="2" fillId="0" borderId="0" xfId="0" applyNumberFormat="1" applyFont="1" applyAlignment="1"/>
    <xf numFmtId="0" fontId="16" fillId="0" borderId="9" xfId="0" applyNumberFormat="1" applyFont="1" applyFill="1" applyBorder="1" applyAlignment="1">
      <alignment horizontal="center"/>
    </xf>
    <xf numFmtId="0" fontId="21" fillId="0" borderId="15" xfId="0" applyFont="1" applyFill="1" applyBorder="1"/>
    <xf numFmtId="9" fontId="21" fillId="0" borderId="15" xfId="0" applyNumberFormat="1" applyFont="1" applyFill="1" applyBorder="1"/>
    <xf numFmtId="169" fontId="21" fillId="0" borderId="0" xfId="0" applyNumberFormat="1" applyFont="1" applyFill="1" applyAlignment="1"/>
    <xf numFmtId="164" fontId="21" fillId="0" borderId="14" xfId="0" applyNumberFormat="1" applyFont="1" applyFill="1" applyBorder="1" applyAlignment="1"/>
    <xf numFmtId="41" fontId="22" fillId="0" borderId="0" xfId="0" applyNumberFormat="1" applyFont="1"/>
    <xf numFmtId="42" fontId="2" fillId="0" borderId="15" xfId="0" applyNumberFormat="1" applyFont="1" applyBorder="1"/>
    <xf numFmtId="170" fontId="15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/>
    <xf numFmtId="165" fontId="15" fillId="0" borderId="10" xfId="0" applyNumberFormat="1" applyFont="1" applyBorder="1" applyAlignment="1"/>
    <xf numFmtId="166" fontId="6" fillId="0" borderId="0" xfId="0" applyNumberFormat="1" applyFont="1" applyFill="1" applyAlignment="1"/>
    <xf numFmtId="166" fontId="21" fillId="0" borderId="0" xfId="0" applyNumberFormat="1" applyFont="1" applyFill="1"/>
    <xf numFmtId="0" fontId="21" fillId="0" borderId="0" xfId="0" applyFont="1"/>
    <xf numFmtId="164" fontId="21" fillId="0" borderId="0" xfId="0" applyNumberFormat="1" applyFont="1" applyFill="1" applyBorder="1" applyAlignment="1"/>
    <xf numFmtId="0" fontId="2" fillId="0" borderId="15" xfId="0" applyFont="1" applyBorder="1"/>
    <xf numFmtId="41" fontId="2" fillId="0" borderId="0" xfId="0" applyNumberFormat="1" applyFont="1" applyBorder="1"/>
    <xf numFmtId="166" fontId="15" fillId="0" borderId="10" xfId="0" applyNumberFormat="1" applyFont="1" applyBorder="1" applyAlignment="1"/>
    <xf numFmtId="0" fontId="21" fillId="0" borderId="0" xfId="0" applyFont="1" applyFill="1"/>
    <xf numFmtId="10" fontId="21" fillId="0" borderId="0" xfId="0" applyNumberFormat="1" applyFont="1"/>
    <xf numFmtId="170" fontId="21" fillId="0" borderId="17" xfId="0" applyNumberFormat="1" applyFont="1" applyBorder="1" applyAlignment="1"/>
    <xf numFmtId="166" fontId="15" fillId="0" borderId="9" xfId="0" applyNumberFormat="1" applyFont="1" applyFill="1" applyBorder="1" applyAlignment="1"/>
    <xf numFmtId="166" fontId="15" fillId="0" borderId="0" xfId="0" applyNumberFormat="1" applyFont="1" applyBorder="1" applyAlignment="1"/>
    <xf numFmtId="9" fontId="21" fillId="0" borderId="15" xfId="0" applyNumberFormat="1" applyFont="1" applyBorder="1"/>
    <xf numFmtId="0" fontId="21" fillId="0" borderId="15" xfId="0" applyFont="1" applyBorder="1"/>
    <xf numFmtId="0" fontId="2" fillId="0" borderId="0" xfId="0" applyNumberFormat="1" applyFont="1" applyAlignment="1"/>
    <xf numFmtId="9" fontId="21" fillId="0" borderId="0" xfId="0" applyNumberFormat="1" applyFont="1" applyFill="1" applyAlignment="1"/>
    <xf numFmtId="168" fontId="21" fillId="0" borderId="14" xfId="0" applyNumberFormat="1" applyFont="1" applyFill="1" applyBorder="1"/>
    <xf numFmtId="164" fontId="10" fillId="0" borderId="17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1" fillId="0" borderId="0" xfId="0" applyFont="1" applyAlignment="1">
      <alignment horizontal="left" indent="1"/>
    </xf>
    <xf numFmtId="166" fontId="21" fillId="0" borderId="15" xfId="0" applyNumberFormat="1" applyFont="1" applyBorder="1"/>
    <xf numFmtId="41" fontId="21" fillId="0" borderId="0" xfId="0" applyNumberFormat="1" applyFont="1"/>
    <xf numFmtId="41" fontId="21" fillId="0" borderId="15" xfId="0" applyNumberFormat="1" applyFont="1" applyBorder="1"/>
    <xf numFmtId="0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vertical="top"/>
    </xf>
    <xf numFmtId="0" fontId="15" fillId="0" borderId="0" xfId="0" quotePrefix="1" applyNumberFormat="1" applyFont="1" applyFill="1" applyBorder="1" applyAlignment="1">
      <alignment horizontal="left"/>
    </xf>
    <xf numFmtId="41" fontId="21" fillId="0" borderId="0" xfId="0" applyNumberFormat="1" applyFont="1" applyFill="1"/>
    <xf numFmtId="166" fontId="2" fillId="0" borderId="0" xfId="1" applyNumberFormat="1" applyFont="1"/>
    <xf numFmtId="0" fontId="20" fillId="0" borderId="0" xfId="0" applyNumberFormat="1" applyFont="1" applyAlignment="1"/>
    <xf numFmtId="0" fontId="17" fillId="0" borderId="9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7" fillId="0" borderId="10" xfId="0" applyNumberFormat="1" applyFont="1" applyFill="1" applyBorder="1" applyAlignment="1"/>
    <xf numFmtId="0" fontId="15" fillId="0" borderId="0" xfId="0" applyNumberFormat="1" applyFont="1" applyFill="1" applyAlignment="1">
      <alignment horizontal="left" vertical="center" indent="1"/>
    </xf>
    <xf numFmtId="165" fontId="15" fillId="0" borderId="13" xfId="0" applyNumberFormat="1" applyFont="1" applyFill="1" applyBorder="1" applyAlignment="1"/>
    <xf numFmtId="170" fontId="15" fillId="0" borderId="15" xfId="0" applyNumberFormat="1" applyFont="1" applyBorder="1" applyAlignment="1"/>
    <xf numFmtId="165" fontId="15" fillId="0" borderId="15" xfId="0" applyNumberFormat="1" applyFont="1" applyFill="1" applyBorder="1" applyAlignment="1"/>
    <xf numFmtId="165" fontId="15" fillId="0" borderId="18" xfId="0" applyNumberFormat="1" applyFont="1" applyFill="1" applyBorder="1" applyAlignment="1"/>
    <xf numFmtId="171" fontId="15" fillId="0" borderId="9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/>
    <xf numFmtId="171" fontId="15" fillId="0" borderId="10" xfId="0" applyNumberFormat="1" applyFont="1" applyBorder="1" applyAlignment="1"/>
    <xf numFmtId="0" fontId="2" fillId="0" borderId="0" xfId="0" quotePrefix="1" applyFont="1"/>
    <xf numFmtId="166" fontId="15" fillId="0" borderId="0" xfId="0" applyNumberFormat="1" applyFont="1" applyFill="1" applyBorder="1"/>
    <xf numFmtId="165" fontId="23" fillId="0" borderId="9" xfId="0" applyNumberFormat="1" applyFont="1" applyBorder="1" applyAlignment="1"/>
    <xf numFmtId="0" fontId="15" fillId="0" borderId="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165" fontId="15" fillId="0" borderId="9" xfId="0" applyNumberFormat="1" applyFont="1" applyBorder="1" applyAlignment="1"/>
    <xf numFmtId="0" fontId="17" fillId="0" borderId="9" xfId="0" applyNumberFormat="1" applyFont="1" applyBorder="1" applyAlignment="1"/>
    <xf numFmtId="0" fontId="17" fillId="0" borderId="0" xfId="0" applyNumberFormat="1" applyFont="1" applyBorder="1" applyAlignment="1"/>
    <xf numFmtId="0" fontId="17" fillId="0" borderId="10" xfId="0" applyNumberFormat="1" applyFont="1" applyBorder="1" applyAlignment="1"/>
    <xf numFmtId="165" fontId="17" fillId="0" borderId="9" xfId="0" applyNumberFormat="1" applyFont="1" applyBorder="1" applyAlignment="1"/>
    <xf numFmtId="170" fontId="15" fillId="0" borderId="0" xfId="0" applyNumberFormat="1" applyFont="1" applyBorder="1" applyAlignment="1"/>
    <xf numFmtId="170" fontId="15" fillId="0" borderId="10" xfId="0" applyNumberFormat="1" applyFont="1" applyBorder="1" applyAlignment="1"/>
    <xf numFmtId="0" fontId="17" fillId="0" borderId="19" xfId="0" applyNumberFormat="1" applyFont="1" applyBorder="1" applyAlignment="1"/>
    <xf numFmtId="170" fontId="15" fillId="0" borderId="20" xfId="0" applyNumberFormat="1" applyFont="1" applyBorder="1" applyAlignment="1"/>
    <xf numFmtId="170" fontId="15" fillId="0" borderId="21" xfId="0" applyNumberFormat="1" applyFont="1" applyBorder="1" applyAlignment="1"/>
    <xf numFmtId="0" fontId="17" fillId="0" borderId="0" xfId="0" applyNumberFormat="1" applyFont="1" applyAlignment="1"/>
    <xf numFmtId="0" fontId="17" fillId="0" borderId="0" xfId="0" applyNumberFormat="1" applyFont="1" applyFill="1" applyAlignment="1"/>
    <xf numFmtId="41" fontId="22" fillId="0" borderId="15" xfId="0" applyNumberFormat="1" applyFont="1" applyBorder="1"/>
    <xf numFmtId="0" fontId="22" fillId="0" borderId="0" xfId="0" applyFont="1"/>
    <xf numFmtId="42" fontId="21" fillId="0" borderId="15" xfId="0" applyNumberFormat="1" applyFont="1" applyBorder="1"/>
    <xf numFmtId="44" fontId="21" fillId="0" borderId="0" xfId="0" applyNumberFormat="1" applyFont="1"/>
    <xf numFmtId="42" fontId="21" fillId="0" borderId="17" xfId="0" applyNumberFormat="1" applyFont="1" applyBorder="1"/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2" fillId="0" borderId="0" xfId="0" applyFont="1" applyBorder="1"/>
    <xf numFmtId="0" fontId="2" fillId="0" borderId="26" xfId="0" applyFont="1" applyBorder="1"/>
    <xf numFmtId="0" fontId="8" fillId="0" borderId="27" xfId="0" applyFont="1" applyBorder="1"/>
    <xf numFmtId="0" fontId="3" fillId="0" borderId="14" xfId="0" applyFont="1" applyBorder="1" applyAlignment="1">
      <alignment horizontal="centerContinuous"/>
    </xf>
    <xf numFmtId="0" fontId="8" fillId="0" borderId="25" xfId="0" applyFont="1" applyBorder="1"/>
    <xf numFmtId="0" fontId="2" fillId="0" borderId="24" xfId="0" applyFont="1" applyBorder="1" applyAlignment="1">
      <alignment horizontal="centerContinuous"/>
    </xf>
    <xf numFmtId="0" fontId="3" fillId="0" borderId="23" xfId="0" applyFont="1" applyBorder="1" applyAlignment="1">
      <alignment horizontal="left"/>
    </xf>
    <xf numFmtId="0" fontId="0" fillId="0" borderId="26" xfId="0" applyBorder="1"/>
    <xf numFmtId="0" fontId="0" fillId="0" borderId="24" xfId="0" applyBorder="1"/>
    <xf numFmtId="0" fontId="24" fillId="0" borderId="0" xfId="0" applyFont="1"/>
    <xf numFmtId="0" fontId="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3" fillId="0" borderId="0" xfId="0" applyFont="1"/>
    <xf numFmtId="0" fontId="26" fillId="0" borderId="0" xfId="0" applyFont="1"/>
    <xf numFmtId="0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/>
    <xf numFmtId="42" fontId="26" fillId="0" borderId="0" xfId="0" applyNumberFormat="1" applyFont="1"/>
    <xf numFmtId="10" fontId="26" fillId="0" borderId="0" xfId="0" applyNumberFormat="1" applyFont="1" applyFill="1"/>
    <xf numFmtId="10" fontId="26" fillId="0" borderId="0" xfId="0" applyNumberFormat="1" applyFont="1"/>
    <xf numFmtId="0" fontId="26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/>
    <xf numFmtId="0" fontId="26" fillId="0" borderId="15" xfId="0" applyFont="1" applyBorder="1"/>
    <xf numFmtId="10" fontId="26" fillId="0" borderId="15" xfId="0" applyNumberFormat="1" applyFont="1" applyBorder="1"/>
    <xf numFmtId="169" fontId="26" fillId="0" borderId="0" xfId="0" applyNumberFormat="1" applyFont="1" applyFill="1" applyAlignment="1"/>
    <xf numFmtId="164" fontId="26" fillId="0" borderId="14" xfId="0" applyNumberFormat="1" applyFont="1" applyFill="1" applyBorder="1" applyAlignment="1"/>
    <xf numFmtId="164" fontId="26" fillId="0" borderId="0" xfId="0" applyNumberFormat="1" applyFont="1" applyFill="1" applyBorder="1" applyAlignment="1"/>
    <xf numFmtId="166" fontId="26" fillId="0" borderId="0" xfId="0" applyNumberFormat="1" applyFont="1"/>
    <xf numFmtId="0" fontId="26" fillId="0" borderId="0" xfId="0" applyNumberFormat="1" applyFont="1" applyAlignment="1"/>
    <xf numFmtId="166" fontId="26" fillId="0" borderId="15" xfId="0" applyNumberFormat="1" applyFont="1" applyBorder="1"/>
    <xf numFmtId="9" fontId="26" fillId="0" borderId="0" xfId="0" applyNumberFormat="1" applyFont="1" applyFill="1" applyAlignment="1"/>
    <xf numFmtId="168" fontId="26" fillId="0" borderId="14" xfId="0" applyNumberFormat="1" applyFont="1" applyFill="1" applyBorder="1"/>
    <xf numFmtId="164" fontId="26" fillId="0" borderId="17" xfId="0" applyNumberFormat="1" applyFont="1" applyFill="1" applyBorder="1" applyAlignment="1" applyProtection="1">
      <protection locked="0"/>
    </xf>
    <xf numFmtId="0" fontId="26" fillId="0" borderId="0" xfId="0" applyFont="1" applyAlignment="1">
      <alignment horizontal="left" indent="1"/>
    </xf>
    <xf numFmtId="166" fontId="26" fillId="0" borderId="0" xfId="0" applyNumberFormat="1" applyFont="1" applyFill="1"/>
    <xf numFmtId="41" fontId="26" fillId="0" borderId="0" xfId="0" applyNumberFormat="1" applyFont="1"/>
    <xf numFmtId="41" fontId="26" fillId="0" borderId="15" xfId="0" applyNumberFormat="1" applyFont="1" applyBorder="1"/>
    <xf numFmtId="0" fontId="26" fillId="0" borderId="0" xfId="0" applyFont="1" applyFill="1"/>
    <xf numFmtId="41" fontId="26" fillId="0" borderId="15" xfId="0" applyNumberFormat="1" applyFont="1" applyFill="1" applyBorder="1"/>
    <xf numFmtId="170" fontId="26" fillId="0" borderId="0" xfId="0" applyNumberFormat="1" applyFont="1"/>
    <xf numFmtId="0" fontId="24" fillId="0" borderId="26" xfId="0" applyFont="1" applyBorder="1"/>
    <xf numFmtId="166" fontId="21" fillId="0" borderId="15" xfId="0" applyNumberFormat="1" applyFont="1" applyFill="1" applyBorder="1"/>
    <xf numFmtId="41" fontId="21" fillId="0" borderId="0" xfId="0" applyNumberFormat="1" applyFont="1" applyFill="1" applyBorder="1" applyAlignment="1"/>
    <xf numFmtId="42" fontId="21" fillId="0" borderId="16" xfId="0" applyNumberFormat="1" applyFont="1" applyBorder="1"/>
    <xf numFmtId="10" fontId="21" fillId="0" borderId="15" xfId="0" applyNumberFormat="1" applyFont="1" applyFill="1" applyBorder="1"/>
    <xf numFmtId="10" fontId="21" fillId="0" borderId="15" xfId="0" applyNumberFormat="1" applyFont="1" applyBorder="1"/>
    <xf numFmtId="42" fontId="21" fillId="0" borderId="16" xfId="0" applyNumberFormat="1" applyFont="1" applyFill="1" applyBorder="1"/>
    <xf numFmtId="41" fontId="26" fillId="0" borderId="0" xfId="0" applyNumberFormat="1" applyFont="1" applyFill="1" applyBorder="1" applyAlignment="1"/>
    <xf numFmtId="41" fontId="26" fillId="0" borderId="0" xfId="0" applyNumberFormat="1" applyFont="1" applyFill="1"/>
    <xf numFmtId="42" fontId="26" fillId="0" borderId="16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-PSE-WP-SEF-4.00G-GAS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Attrition%20Change/190529-30-PSE-WP-SEF-4.00E-ELECTRIC-MODEL-19GRC-09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8.00E-ELECTRIC-MODEL-REBUTTAL-19GRC-01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admin n tracking==&gt;"/>
      <sheetName val="Named Ranges E"/>
      <sheetName val="Track diff for Impacts"/>
    </sheetNames>
    <sheetDataSet>
      <sheetData sheetId="0" refreshError="1"/>
      <sheetData sheetId="1" refreshError="1"/>
      <sheetData sheetId="2" refreshError="1"/>
      <sheetData sheetId="3">
        <row r="46">
          <cell r="G46">
            <v>318222717.83972788</v>
          </cell>
        </row>
      </sheetData>
      <sheetData sheetId="4" refreshError="1"/>
      <sheetData sheetId="5" refreshError="1"/>
      <sheetData sheetId="6">
        <row r="14">
          <cell r="V14">
            <v>96903246.731522843</v>
          </cell>
        </row>
      </sheetData>
      <sheetData sheetId="7" refreshError="1"/>
      <sheetData sheetId="8" refreshError="1"/>
      <sheetData sheetId="9" refreshError="1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9"/>
  <sheetViews>
    <sheetView tabSelected="1" zoomScale="85" zoomScaleNormal="85" workbookViewId="0">
      <pane ySplit="11" topLeftCell="A12" activePane="bottomLeft" state="frozen"/>
      <selection activeCell="AT80" sqref="AT80"/>
      <selection pane="bottomLeft" activeCell="AD42" sqref="AD42"/>
    </sheetView>
  </sheetViews>
  <sheetFormatPr defaultColWidth="9.140625" defaultRowHeight="12.75" outlineLevelCol="2" x14ac:dyDescent="0.2"/>
  <cols>
    <col min="1" max="1" width="5" style="1" bestFit="1" customWidth="1"/>
    <col min="2" max="2" width="76.42578125" style="1" bestFit="1" customWidth="1"/>
    <col min="3" max="3" width="35.28515625" style="1" bestFit="1" customWidth="1"/>
    <col min="4" max="4" width="5" style="1" customWidth="1"/>
    <col min="5" max="5" width="44.28515625" style="1" customWidth="1"/>
    <col min="6" max="6" width="13.140625" style="1" customWidth="1"/>
    <col min="7" max="7" width="13.28515625" style="1" customWidth="1"/>
    <col min="8" max="8" width="18" style="1" customWidth="1"/>
    <col min="9" max="9" width="5" style="1" customWidth="1"/>
    <col min="10" max="10" width="61.7109375" style="1" customWidth="1"/>
    <col min="11" max="11" width="11.5703125" style="1" customWidth="1" outlineLevel="1"/>
    <col min="12" max="12" width="9.140625" style="1" customWidth="1" outlineLevel="1"/>
    <col min="13" max="13" width="11.7109375" style="1" customWidth="1" outlineLevel="1"/>
    <col min="14" max="14" width="5" style="1" customWidth="1" outlineLevel="1"/>
    <col min="15" max="15" width="77.85546875" style="1" customWidth="1" outlineLevel="1"/>
    <col min="16" max="16" width="32" style="1" customWidth="1" outlineLevel="1"/>
    <col min="17" max="17" width="5.140625" style="1" customWidth="1" outlineLevel="1"/>
    <col min="18" max="18" width="43.42578125" style="1" customWidth="1" outlineLevel="1"/>
    <col min="19" max="19" width="16.85546875" style="1" customWidth="1" outlineLevel="1"/>
    <col min="20" max="20" width="14.5703125" style="1" customWidth="1" outlineLevel="1"/>
    <col min="21" max="21" width="16" style="1" customWidth="1" outlineLevel="1"/>
    <col min="22" max="22" width="4.42578125" style="1" customWidth="1" outlineLevel="1"/>
    <col min="23" max="23" width="47" style="1" customWidth="1" outlineLevel="1"/>
    <col min="24" max="24" width="14.5703125" style="1" hidden="1" customWidth="1" outlineLevel="2"/>
    <col min="25" max="25" width="25.140625" style="1" hidden="1" customWidth="1" outlineLevel="2"/>
    <col min="26" max="26" width="4.5703125" style="1" hidden="1" customWidth="1" outlineLevel="2"/>
    <col min="27" max="27" width="20.85546875" style="1" hidden="1" customWidth="1" outlineLevel="2"/>
    <col min="28" max="28" width="13.140625" style="1" hidden="1" customWidth="1" outlineLevel="2"/>
    <col min="29" max="29" width="9.140625" style="1" hidden="1" customWidth="1" outlineLevel="2"/>
    <col min="30" max="30" width="14.5703125" style="1" customWidth="1" outlineLevel="1" collapsed="1"/>
    <col min="31" max="31" width="25.140625" style="1" customWidth="1" outlineLevel="1"/>
    <col min="32" max="32" width="4.5703125" style="1" customWidth="1" outlineLevel="1"/>
    <col min="33" max="33" width="17.28515625" style="1" customWidth="1" outlineLevel="1"/>
    <col min="34" max="34" width="13.140625" style="1" customWidth="1" outlineLevel="1"/>
    <col min="35" max="35" width="9.140625" style="1" customWidth="1" outlineLevel="1"/>
    <col min="36" max="37" width="9.140625" style="1"/>
    <col min="38" max="38" width="15.28515625" style="1" bestFit="1" customWidth="1"/>
    <col min="39" max="39" width="19.42578125" style="1" customWidth="1"/>
    <col min="40" max="40" width="12.28515625" style="1" bestFit="1" customWidth="1"/>
    <col min="41" max="41" width="15.28515625" style="1" bestFit="1" customWidth="1"/>
    <col min="42" max="44" width="9.140625" style="1"/>
    <col min="45" max="45" width="16.7109375" style="1" customWidth="1"/>
    <col min="46" max="16384" width="9.140625" style="1"/>
  </cols>
  <sheetData>
    <row r="1" spans="1:46" ht="15" x14ac:dyDescent="0.25">
      <c r="C1" s="151" t="s">
        <v>143</v>
      </c>
      <c r="D1" s="147"/>
      <c r="E1" s="147"/>
      <c r="F1" s="147"/>
      <c r="G1" s="149" t="s">
        <v>124</v>
      </c>
      <c r="H1" s="154"/>
      <c r="K1" s="149" t="s">
        <v>125</v>
      </c>
      <c r="L1" s="83"/>
      <c r="M1" s="148"/>
      <c r="P1" s="151" t="s">
        <v>124</v>
      </c>
      <c r="T1" s="151" t="s">
        <v>126</v>
      </c>
      <c r="U1" s="148"/>
      <c r="AG1" s="151" t="s">
        <v>127</v>
      </c>
      <c r="AH1" s="148"/>
    </row>
    <row r="2" spans="1:46" ht="18" x14ac:dyDescent="0.25">
      <c r="C2" s="144" t="s">
        <v>137</v>
      </c>
      <c r="G2" s="153" t="s">
        <v>138</v>
      </c>
      <c r="H2" s="155"/>
      <c r="K2" s="145" t="s">
        <v>139</v>
      </c>
      <c r="L2" s="150"/>
      <c r="M2" s="146"/>
      <c r="P2" s="144" t="s">
        <v>140</v>
      </c>
      <c r="T2" s="145" t="s">
        <v>141</v>
      </c>
      <c r="U2" s="152"/>
      <c r="V2" s="2" t="s">
        <v>0</v>
      </c>
      <c r="W2" s="3"/>
      <c r="X2" s="4"/>
      <c r="Y2" s="4"/>
      <c r="Z2" s="4"/>
      <c r="AA2" s="4"/>
      <c r="AB2" s="4"/>
      <c r="AC2" s="4"/>
      <c r="AD2" s="5"/>
      <c r="AE2" s="5"/>
      <c r="AF2" s="5"/>
      <c r="AG2" s="145" t="s">
        <v>142</v>
      </c>
      <c r="AH2" s="152"/>
    </row>
    <row r="3" spans="1:46" ht="18" x14ac:dyDescent="0.25">
      <c r="A3" s="6" t="s">
        <v>1</v>
      </c>
      <c r="B3" s="6"/>
      <c r="C3" s="6"/>
      <c r="D3" s="6" t="s">
        <v>1</v>
      </c>
      <c r="E3" s="6"/>
      <c r="F3" s="6"/>
      <c r="G3" s="6"/>
      <c r="H3" s="6"/>
      <c r="I3" s="6"/>
      <c r="J3" s="6" t="s">
        <v>1</v>
      </c>
      <c r="K3" s="7"/>
      <c r="L3" s="7"/>
      <c r="M3" s="7"/>
      <c r="N3" s="6" t="s">
        <v>1</v>
      </c>
      <c r="O3" s="6"/>
      <c r="P3" s="6"/>
      <c r="Q3" s="6" t="s">
        <v>1</v>
      </c>
      <c r="R3" s="6"/>
      <c r="S3" s="6"/>
      <c r="T3" s="7"/>
      <c r="U3" s="7"/>
      <c r="V3" s="8" t="s">
        <v>2</v>
      </c>
      <c r="W3" s="9"/>
      <c r="X3" s="4"/>
      <c r="Y3" s="4"/>
      <c r="Z3" s="4"/>
      <c r="AA3" s="4"/>
      <c r="AB3" s="4"/>
      <c r="AC3" s="4"/>
      <c r="AD3" s="5"/>
      <c r="AE3" s="5"/>
      <c r="AF3" s="5"/>
      <c r="AG3" s="5"/>
      <c r="AH3" s="10"/>
    </row>
    <row r="4" spans="1:46" ht="16.5" thickBot="1" x14ac:dyDescent="0.3">
      <c r="A4" s="6" t="s">
        <v>3</v>
      </c>
      <c r="B4" s="6"/>
      <c r="C4" s="6"/>
      <c r="D4" s="6" t="s">
        <v>3</v>
      </c>
      <c r="E4" s="6"/>
      <c r="F4" s="6"/>
      <c r="G4" s="6"/>
      <c r="H4" s="6"/>
      <c r="I4" s="6"/>
      <c r="J4" s="6" t="s">
        <v>3</v>
      </c>
      <c r="K4" s="7"/>
      <c r="L4" s="7"/>
      <c r="M4" s="7"/>
      <c r="N4" s="6" t="s">
        <v>3</v>
      </c>
      <c r="O4" s="6"/>
      <c r="P4" s="6"/>
      <c r="Q4" s="6" t="s">
        <v>3</v>
      </c>
      <c r="R4" s="6"/>
      <c r="S4" s="6"/>
      <c r="T4" s="7"/>
      <c r="U4" s="7"/>
      <c r="V4" s="11"/>
      <c r="W4" s="9"/>
      <c r="X4" s="4"/>
      <c r="Y4" s="4"/>
      <c r="Z4" s="4"/>
      <c r="AA4" s="4"/>
      <c r="AB4" s="4"/>
      <c r="AC4" s="4"/>
      <c r="AD4" s="5"/>
      <c r="AE4" s="5"/>
      <c r="AF4" s="5"/>
      <c r="AG4" s="5"/>
      <c r="AH4" s="5"/>
    </row>
    <row r="5" spans="1:46" ht="20.25" thickBot="1" x14ac:dyDescent="0.4">
      <c r="A5" s="6" t="s">
        <v>121</v>
      </c>
      <c r="B5" s="6"/>
      <c r="C5" s="6"/>
      <c r="D5" s="6" t="s">
        <v>121</v>
      </c>
      <c r="E5" s="6"/>
      <c r="F5" s="6"/>
      <c r="G5" s="6"/>
      <c r="H5" s="6"/>
      <c r="I5" s="6"/>
      <c r="J5" s="6" t="s">
        <v>121</v>
      </c>
      <c r="K5" s="7"/>
      <c r="L5" s="7"/>
      <c r="M5" s="7"/>
      <c r="N5" s="6" t="s">
        <v>121</v>
      </c>
      <c r="O5" s="6"/>
      <c r="P5" s="6"/>
      <c r="Q5" s="6" t="s">
        <v>121</v>
      </c>
      <c r="R5" s="6"/>
      <c r="S5" s="6"/>
      <c r="T5" s="7"/>
      <c r="U5" s="7"/>
      <c r="V5" s="11"/>
      <c r="W5" s="9"/>
      <c r="X5" s="12" t="s">
        <v>4</v>
      </c>
      <c r="Y5" s="13"/>
      <c r="Z5" s="13"/>
      <c r="AA5" s="14"/>
      <c r="AB5" s="15"/>
      <c r="AC5" s="16"/>
      <c r="AD5" s="12" t="s">
        <v>5</v>
      </c>
      <c r="AE5" s="13"/>
      <c r="AF5" s="13"/>
      <c r="AG5" s="14"/>
      <c r="AH5" s="15"/>
    </row>
    <row r="6" spans="1:46" ht="15" x14ac:dyDescent="0.25">
      <c r="A6" s="6" t="s">
        <v>122</v>
      </c>
      <c r="B6" s="6"/>
      <c r="C6" s="6"/>
      <c r="D6" s="6" t="s">
        <v>122</v>
      </c>
      <c r="E6" s="6"/>
      <c r="F6" s="6"/>
      <c r="G6" s="6"/>
      <c r="H6" s="6"/>
      <c r="I6" s="6"/>
      <c r="J6" s="6" t="s">
        <v>122</v>
      </c>
      <c r="K6" s="7"/>
      <c r="L6" s="7"/>
      <c r="M6" s="7"/>
      <c r="N6" s="6" t="s">
        <v>122</v>
      </c>
      <c r="O6" s="6"/>
      <c r="P6" s="6"/>
      <c r="Q6" s="6" t="s">
        <v>122</v>
      </c>
      <c r="R6" s="6"/>
      <c r="S6" s="6"/>
      <c r="T6" s="7"/>
      <c r="U6" s="7"/>
      <c r="V6" s="17" t="s">
        <v>6</v>
      </c>
      <c r="W6" s="18"/>
      <c r="X6" s="19" t="s">
        <v>7</v>
      </c>
      <c r="Y6" s="20"/>
      <c r="Z6" s="20"/>
      <c r="AA6" s="20"/>
      <c r="AB6" s="21"/>
      <c r="AC6" s="4"/>
      <c r="AD6" s="19" t="s">
        <v>7</v>
      </c>
      <c r="AE6" s="22"/>
      <c r="AF6" s="22"/>
      <c r="AG6" s="22"/>
      <c r="AH6" s="23"/>
    </row>
    <row r="7" spans="1:46" s="29" customFormat="1" ht="15" x14ac:dyDescent="0.25">
      <c r="A7" s="24" t="s">
        <v>8</v>
      </c>
      <c r="B7" s="6"/>
      <c r="C7" s="6"/>
      <c r="D7" s="24" t="s">
        <v>9</v>
      </c>
      <c r="E7" s="24"/>
      <c r="F7" s="6"/>
      <c r="G7" s="6"/>
      <c r="H7" s="6"/>
      <c r="I7" s="6"/>
      <c r="J7" s="24" t="s">
        <v>10</v>
      </c>
      <c r="K7" s="6"/>
      <c r="L7" s="6"/>
      <c r="M7" s="6"/>
      <c r="N7" s="24" t="s">
        <v>8</v>
      </c>
      <c r="O7" s="6"/>
      <c r="P7" s="6"/>
      <c r="Q7" s="24" t="s">
        <v>8</v>
      </c>
      <c r="R7" s="6"/>
      <c r="S7" s="6"/>
      <c r="T7" s="6"/>
      <c r="U7" s="6"/>
      <c r="V7" s="17">
        <v>3</v>
      </c>
      <c r="W7" s="25" t="s">
        <v>11</v>
      </c>
      <c r="X7" s="26">
        <v>199079031.3739852</v>
      </c>
      <c r="Y7" s="27"/>
      <c r="Z7" s="27"/>
      <c r="AA7" s="27"/>
      <c r="AB7" s="28"/>
      <c r="AC7" s="4"/>
      <c r="AD7" s="26">
        <f>+X7</f>
        <v>199079031.3739852</v>
      </c>
      <c r="AE7" s="27"/>
      <c r="AF7" s="27"/>
      <c r="AG7" s="27"/>
      <c r="AH7" s="28"/>
    </row>
    <row r="8" spans="1:46" ht="15" x14ac:dyDescent="0.25">
      <c r="B8" s="7"/>
      <c r="C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V8" s="17">
        <v>4</v>
      </c>
      <c r="W8" s="25" t="s">
        <v>12</v>
      </c>
      <c r="X8" s="30">
        <v>85738601.034227908</v>
      </c>
      <c r="Y8" s="31"/>
      <c r="Z8" s="31"/>
      <c r="AA8" s="31"/>
      <c r="AB8" s="32"/>
      <c r="AC8" s="4"/>
      <c r="AD8" s="30">
        <f>+X8</f>
        <v>85738601.034227908</v>
      </c>
      <c r="AE8" s="31"/>
      <c r="AF8" s="31"/>
      <c r="AG8" s="31"/>
      <c r="AH8" s="32"/>
    </row>
    <row r="9" spans="1:46" ht="15" x14ac:dyDescent="0.25">
      <c r="I9" s="7"/>
      <c r="J9" s="7"/>
      <c r="K9" s="7"/>
      <c r="L9" s="7"/>
      <c r="V9" s="17">
        <v>5</v>
      </c>
      <c r="W9" s="25" t="s">
        <v>13</v>
      </c>
      <c r="X9" s="30">
        <v>1961447671.7378278</v>
      </c>
      <c r="Y9" s="31"/>
      <c r="Z9" s="33"/>
      <c r="AA9" s="34" t="s">
        <v>14</v>
      </c>
      <c r="AB9" s="35">
        <v>3.8393999999999998E-2</v>
      </c>
      <c r="AC9" s="4"/>
      <c r="AD9" s="30">
        <f>+X9</f>
        <v>1961447671.7378278</v>
      </c>
      <c r="AE9" s="31"/>
      <c r="AF9" s="36"/>
      <c r="AG9" s="34" t="s">
        <v>15</v>
      </c>
      <c r="AH9" s="37">
        <v>3.8172439532610514E-2</v>
      </c>
    </row>
    <row r="10" spans="1:46" ht="15" x14ac:dyDescent="0.25">
      <c r="A10" s="38" t="s">
        <v>16</v>
      </c>
      <c r="B10" s="38"/>
      <c r="D10" s="38" t="s">
        <v>16</v>
      </c>
      <c r="E10" s="38"/>
      <c r="F10" s="39" t="s">
        <v>17</v>
      </c>
      <c r="H10" s="39" t="s">
        <v>18</v>
      </c>
      <c r="I10" s="38" t="s">
        <v>16</v>
      </c>
      <c r="J10" s="38"/>
      <c r="K10" s="38"/>
      <c r="N10" s="38" t="s">
        <v>16</v>
      </c>
      <c r="O10" s="38"/>
      <c r="Q10" s="38" t="s">
        <v>16</v>
      </c>
      <c r="R10" s="29"/>
      <c r="S10" s="39"/>
      <c r="T10" s="39" t="s">
        <v>19</v>
      </c>
      <c r="U10" s="39"/>
      <c r="V10" s="17">
        <v>6</v>
      </c>
      <c r="W10" s="40"/>
      <c r="X10" s="41">
        <f>SUM(X7:X9)</f>
        <v>2246265304.1460409</v>
      </c>
      <c r="Y10" s="42"/>
      <c r="Z10" s="43"/>
      <c r="AA10" s="44"/>
      <c r="AB10" s="35">
        <f>1-AB9</f>
        <v>0.96160599999999996</v>
      </c>
      <c r="AC10" s="4"/>
      <c r="AD10" s="41">
        <f>SUM(AD7:AD9)</f>
        <v>2246265304.1460409</v>
      </c>
      <c r="AE10" s="42"/>
      <c r="AF10" s="45"/>
      <c r="AG10" s="46"/>
      <c r="AH10" s="35">
        <f>1-AH9</f>
        <v>0.96182756046738949</v>
      </c>
    </row>
    <row r="11" spans="1:46" ht="15" x14ac:dyDescent="0.25">
      <c r="A11" s="47" t="s">
        <v>20</v>
      </c>
      <c r="B11" s="47" t="s">
        <v>21</v>
      </c>
      <c r="C11" s="48"/>
      <c r="D11" s="47" t="s">
        <v>20</v>
      </c>
      <c r="E11" s="47" t="s">
        <v>21</v>
      </c>
      <c r="F11" s="49" t="s">
        <v>22</v>
      </c>
      <c r="G11" s="49" t="s">
        <v>23</v>
      </c>
      <c r="H11" s="49" t="s">
        <v>23</v>
      </c>
      <c r="I11" s="47" t="s">
        <v>20</v>
      </c>
      <c r="J11" s="47" t="s">
        <v>21</v>
      </c>
      <c r="K11" s="47"/>
      <c r="L11" s="48"/>
      <c r="M11" s="48"/>
      <c r="N11" s="47" t="s">
        <v>20</v>
      </c>
      <c r="O11" s="47" t="s">
        <v>21</v>
      </c>
      <c r="P11" s="47" t="s">
        <v>24</v>
      </c>
      <c r="Q11" s="47" t="s">
        <v>20</v>
      </c>
      <c r="R11" s="49" t="s">
        <v>25</v>
      </c>
      <c r="S11" s="49" t="s">
        <v>26</v>
      </c>
      <c r="T11" s="49" t="s">
        <v>27</v>
      </c>
      <c r="U11" s="49" t="s">
        <v>28</v>
      </c>
      <c r="V11" s="17">
        <v>7</v>
      </c>
      <c r="W11" s="25" t="s">
        <v>29</v>
      </c>
      <c r="X11" s="50">
        <v>6.5500000000000003E-2</v>
      </c>
      <c r="Y11" s="51"/>
      <c r="Z11" s="43"/>
      <c r="AA11" s="43" t="s">
        <v>30</v>
      </c>
      <c r="AB11" s="52" t="s">
        <v>31</v>
      </c>
      <c r="AC11" s="4"/>
      <c r="AD11" s="50">
        <f>+X11</f>
        <v>6.5500000000000003E-2</v>
      </c>
      <c r="AE11" s="51"/>
      <c r="AF11" s="45"/>
      <c r="AG11" s="43" t="s">
        <v>30</v>
      </c>
      <c r="AH11" s="52" t="s">
        <v>31</v>
      </c>
      <c r="AK11"/>
      <c r="AL11"/>
      <c r="AM11"/>
      <c r="AN11"/>
      <c r="AO11"/>
      <c r="AP11"/>
      <c r="AQ11"/>
      <c r="AR11"/>
      <c r="AS11"/>
      <c r="AT11"/>
    </row>
    <row r="12" spans="1:46" ht="15" x14ac:dyDescent="0.25">
      <c r="R12"/>
      <c r="S12"/>
      <c r="T12"/>
      <c r="U12"/>
      <c r="V12" s="17">
        <v>8</v>
      </c>
      <c r="W12" s="53"/>
      <c r="X12" s="54"/>
      <c r="Y12" s="43" t="s">
        <v>32</v>
      </c>
      <c r="Z12" s="43"/>
      <c r="AA12" s="43" t="s">
        <v>33</v>
      </c>
      <c r="AB12" s="52" t="s">
        <v>33</v>
      </c>
      <c r="AC12" s="4"/>
      <c r="AD12" s="54"/>
      <c r="AE12" s="43" t="s">
        <v>32</v>
      </c>
      <c r="AF12" s="43"/>
      <c r="AG12" s="43" t="s">
        <v>33</v>
      </c>
      <c r="AH12" s="52" t="s">
        <v>33</v>
      </c>
      <c r="AK12"/>
      <c r="AL12"/>
      <c r="AM12"/>
      <c r="AN12"/>
      <c r="AO12"/>
      <c r="AP12"/>
      <c r="AQ12"/>
      <c r="AR12"/>
      <c r="AS12"/>
      <c r="AT12"/>
    </row>
    <row r="13" spans="1:46" ht="15" x14ac:dyDescent="0.25">
      <c r="A13" s="55">
        <v>1</v>
      </c>
      <c r="B13" s="56" t="s">
        <v>34</v>
      </c>
      <c r="C13" s="57">
        <v>5436017781.9243155</v>
      </c>
      <c r="D13" s="55">
        <v>1</v>
      </c>
      <c r="E13" s="56" t="s">
        <v>35</v>
      </c>
      <c r="F13" s="58">
        <v>0.51500000000000001</v>
      </c>
      <c r="G13" s="58">
        <v>5.5728155339805824E-2</v>
      </c>
      <c r="H13" s="58">
        <f>ROUND(F13*G13,4)</f>
        <v>2.87E-2</v>
      </c>
      <c r="I13" s="55">
        <v>1</v>
      </c>
      <c r="J13" s="59" t="s">
        <v>36</v>
      </c>
      <c r="K13" s="56"/>
      <c r="L13" s="56"/>
      <c r="M13" s="60">
        <v>8.4790000000000004E-3</v>
      </c>
      <c r="N13" s="55">
        <v>1</v>
      </c>
      <c r="O13" s="56" t="s">
        <v>37</v>
      </c>
      <c r="P13" s="57">
        <v>84177471.745994329</v>
      </c>
      <c r="Q13" s="55">
        <v>1</v>
      </c>
      <c r="R13" s="1" t="s">
        <v>38</v>
      </c>
      <c r="S13" s="57">
        <v>730945418.24657905</v>
      </c>
      <c r="T13" s="61">
        <f>'SEF-18E (BR-01)'!AH38</f>
        <v>670031043.74581277</v>
      </c>
      <c r="V13" s="17">
        <v>9</v>
      </c>
      <c r="W13" s="62"/>
      <c r="X13" s="54"/>
      <c r="Y13" s="43" t="s">
        <v>39</v>
      </c>
      <c r="Z13" s="63" t="s">
        <v>40</v>
      </c>
      <c r="AA13" s="63" t="s">
        <v>41</v>
      </c>
      <c r="AB13" s="64" t="s">
        <v>42</v>
      </c>
      <c r="AC13" s="65"/>
      <c r="AD13" s="54"/>
      <c r="AE13" s="43" t="s">
        <v>39</v>
      </c>
      <c r="AF13" s="63" t="s">
        <v>40</v>
      </c>
      <c r="AG13" s="63" t="s">
        <v>41</v>
      </c>
      <c r="AH13" s="64" t="s">
        <v>42</v>
      </c>
      <c r="AK13"/>
      <c r="AL13"/>
      <c r="AM13"/>
      <c r="AN13"/>
      <c r="AO13"/>
      <c r="AP13"/>
      <c r="AQ13"/>
      <c r="AR13"/>
      <c r="AS13"/>
      <c r="AT13"/>
    </row>
    <row r="14" spans="1:46" ht="15" x14ac:dyDescent="0.25">
      <c r="A14" s="55">
        <f t="shared" ref="A14:A41" si="0">A13+1</f>
        <v>2</v>
      </c>
      <c r="B14" s="59" t="s">
        <v>43</v>
      </c>
      <c r="C14" s="58">
        <f>H15</f>
        <v>7.4800000000000005E-2</v>
      </c>
      <c r="D14" s="55">
        <f t="shared" ref="D14:D19" si="1">D13+1</f>
        <v>2</v>
      </c>
      <c r="E14" s="56" t="s">
        <v>44</v>
      </c>
      <c r="F14" s="58">
        <v>0.48499999999999999</v>
      </c>
      <c r="G14" s="58">
        <v>9.5000000000000001E-2</v>
      </c>
      <c r="H14" s="58">
        <f>ROUND(F14*G14,4)</f>
        <v>4.6100000000000002E-2</v>
      </c>
      <c r="I14" s="55">
        <f t="shared" ref="I14:I21" si="2">I13+1</f>
        <v>2</v>
      </c>
      <c r="J14" s="59" t="s">
        <v>45</v>
      </c>
      <c r="K14" s="56"/>
      <c r="L14" s="56"/>
      <c r="M14" s="60">
        <v>2E-3</v>
      </c>
      <c r="N14" s="55">
        <f>N13+1</f>
        <v>2</v>
      </c>
      <c r="O14" s="56" t="s">
        <v>46</v>
      </c>
      <c r="P14" s="66">
        <f>C27</f>
        <v>-3117000</v>
      </c>
      <c r="Q14" s="55">
        <f>Q13+1</f>
        <v>2</v>
      </c>
      <c r="R14" s="1" t="s">
        <v>47</v>
      </c>
      <c r="S14" s="67">
        <v>0.95111500000000004</v>
      </c>
      <c r="T14" s="67">
        <f>'SEF-18E (BR-01)'!AD39</f>
        <v>0.95238599999999995</v>
      </c>
      <c r="V14" s="17" t="s">
        <v>48</v>
      </c>
      <c r="W14" s="25"/>
      <c r="X14" s="68" t="s">
        <v>49</v>
      </c>
      <c r="Y14" s="43" t="s">
        <v>50</v>
      </c>
      <c r="Z14" s="43" t="s">
        <v>51</v>
      </c>
      <c r="AA14" s="63" t="s">
        <v>52</v>
      </c>
      <c r="AB14" s="64" t="s">
        <v>53</v>
      </c>
      <c r="AC14" s="65"/>
      <c r="AD14" s="68" t="s">
        <v>49</v>
      </c>
      <c r="AE14" s="43" t="s">
        <v>50</v>
      </c>
      <c r="AF14" s="43" t="s">
        <v>51</v>
      </c>
      <c r="AG14" s="63" t="s">
        <v>52</v>
      </c>
      <c r="AH14" s="64" t="s">
        <v>53</v>
      </c>
      <c r="AK14"/>
      <c r="AL14"/>
      <c r="AM14"/>
      <c r="AN14"/>
      <c r="AO14"/>
      <c r="AP14"/>
      <c r="AQ14"/>
      <c r="AR14"/>
      <c r="AS14"/>
      <c r="AT14"/>
    </row>
    <row r="15" spans="1:46" ht="15" x14ac:dyDescent="0.25">
      <c r="A15" s="55">
        <f t="shared" si="0"/>
        <v>3</v>
      </c>
      <c r="B15" s="59"/>
      <c r="C15" s="69"/>
      <c r="D15" s="55">
        <f t="shared" si="1"/>
        <v>3</v>
      </c>
      <c r="E15" s="56" t="s">
        <v>54</v>
      </c>
      <c r="F15" s="70">
        <f>SUM(F13:F14)</f>
        <v>1</v>
      </c>
      <c r="G15" s="69"/>
      <c r="H15" s="191">
        <f>SUM(H13:H14)</f>
        <v>7.4800000000000005E-2</v>
      </c>
      <c r="I15" s="55">
        <f t="shared" si="2"/>
        <v>3</v>
      </c>
      <c r="J15" s="59" t="str">
        <f>"STATE UTILITY TAX ( "&amp;M15*100&amp;"% - ( LINE 1 * "&amp;M15*100&amp;"% )  )"</f>
        <v>STATE UTILITY TAX ( 3.8406% - ( LINE 1 * 3.8406% )  )</v>
      </c>
      <c r="L15" s="71">
        <v>3.8733999999999998E-2</v>
      </c>
      <c r="M15" s="72">
        <f>ROUND(L15-(L15*M13),6)</f>
        <v>3.8406000000000003E-2</v>
      </c>
      <c r="N15" s="55">
        <f>N14+1</f>
        <v>3</v>
      </c>
      <c r="O15" s="56" t="s">
        <v>55</v>
      </c>
      <c r="P15" s="102">
        <f>U19</f>
        <v>57342435.550273672</v>
      </c>
      <c r="Q15" s="55">
        <f t="shared" ref="Q15:Q19" si="3">Q14+1</f>
        <v>3</v>
      </c>
      <c r="R15" s="1" t="s">
        <v>56</v>
      </c>
      <c r="S15" s="141">
        <f>S13/S14</f>
        <v>768514236.70805216</v>
      </c>
      <c r="T15" s="74">
        <f>T13/T14</f>
        <v>703528867.23010707</v>
      </c>
      <c r="V15" s="17">
        <v>10</v>
      </c>
      <c r="W15" s="25" t="s">
        <v>57</v>
      </c>
      <c r="X15" s="26">
        <f>X7*$AD$11/0.65</f>
        <v>20061040.853840046</v>
      </c>
      <c r="Y15" s="75">
        <f t="shared" ref="Y15:Y36" si="4">+X15/$X$41</f>
        <v>0.96804716672893398</v>
      </c>
      <c r="Z15" s="76" t="s">
        <v>58</v>
      </c>
      <c r="AA15" s="77">
        <f>+X15</f>
        <v>20061040.853840046</v>
      </c>
      <c r="AB15" s="78">
        <v>0</v>
      </c>
      <c r="AC15" s="79"/>
      <c r="AD15" s="26">
        <f>AD7*$AD$11/0.65</f>
        <v>20061040.853840046</v>
      </c>
      <c r="AE15" s="75">
        <f t="shared" ref="AE15:AE36" si="5">+AD15/$AD$41</f>
        <v>0.98905888701150779</v>
      </c>
      <c r="AF15" s="76" t="s">
        <v>58</v>
      </c>
      <c r="AG15" s="77">
        <f>+AD15</f>
        <v>20061040.853840046</v>
      </c>
      <c r="AH15" s="78">
        <v>0</v>
      </c>
      <c r="AK15"/>
      <c r="AL15"/>
      <c r="AM15"/>
      <c r="AN15"/>
      <c r="AO15"/>
      <c r="AP15"/>
      <c r="AQ15"/>
      <c r="AR15"/>
      <c r="AS15"/>
      <c r="AT15"/>
    </row>
    <row r="16" spans="1:46" ht="15" x14ac:dyDescent="0.25">
      <c r="A16" s="55">
        <f t="shared" si="0"/>
        <v>4</v>
      </c>
      <c r="B16" s="56" t="s">
        <v>59</v>
      </c>
      <c r="C16" s="80">
        <f>+C14*C13</f>
        <v>406614130.08793885</v>
      </c>
      <c r="D16" s="55">
        <f t="shared" si="1"/>
        <v>4</v>
      </c>
      <c r="E16" s="56"/>
      <c r="F16" s="81"/>
      <c r="G16" s="81"/>
      <c r="H16" s="81"/>
      <c r="I16" s="55">
        <f t="shared" si="2"/>
        <v>4</v>
      </c>
      <c r="J16" s="59"/>
      <c r="K16" s="56"/>
      <c r="L16" s="56"/>
      <c r="M16" s="82"/>
      <c r="N16" s="55">
        <f t="shared" ref="N16:N17" si="6">N15+1</f>
        <v>4</v>
      </c>
      <c r="P16" s="83"/>
      <c r="Q16" s="55">
        <f t="shared" si="3"/>
        <v>4</v>
      </c>
      <c r="R16" s="1" t="s">
        <v>60</v>
      </c>
      <c r="S16" s="84">
        <v>20503307.194246825</v>
      </c>
      <c r="T16" s="84">
        <f>'SEF-18E (BR-01)'!AD41</f>
        <v>20282959</v>
      </c>
      <c r="V16" s="17" t="s">
        <v>61</v>
      </c>
      <c r="W16" s="25" t="s">
        <v>62</v>
      </c>
      <c r="X16" s="30">
        <v>4769481.1386719989</v>
      </c>
      <c r="Y16" s="75">
        <f t="shared" si="4"/>
        <v>0.23015170233177235</v>
      </c>
      <c r="Z16" s="76" t="s">
        <v>63</v>
      </c>
      <c r="AA16" s="31"/>
      <c r="AB16" s="85">
        <f>+X16</f>
        <v>4769481.1386719989</v>
      </c>
      <c r="AC16" s="79"/>
      <c r="AD16" s="30">
        <f>+X16/$AB$10*$AH$10</f>
        <v>4770580.0590929296</v>
      </c>
      <c r="AE16" s="75">
        <f t="shared" si="5"/>
        <v>0.23520138551248512</v>
      </c>
      <c r="AF16" s="76" t="s">
        <v>63</v>
      </c>
      <c r="AG16" s="31"/>
      <c r="AH16" s="85">
        <f>+AD16</f>
        <v>4770580.0590929296</v>
      </c>
      <c r="AK16"/>
      <c r="AL16"/>
      <c r="AM16"/>
      <c r="AN16"/>
      <c r="AO16"/>
      <c r="AP16"/>
      <c r="AQ16"/>
      <c r="AR16"/>
      <c r="AS16"/>
      <c r="AT16"/>
    </row>
    <row r="17" spans="1:46" ht="15.75" thickBot="1" x14ac:dyDescent="0.3">
      <c r="A17" s="55">
        <f t="shared" si="0"/>
        <v>5</v>
      </c>
      <c r="B17" s="56"/>
      <c r="C17" s="86"/>
      <c r="D17" s="55">
        <f t="shared" si="1"/>
        <v>5</v>
      </c>
      <c r="E17" s="56" t="s">
        <v>64</v>
      </c>
      <c r="F17" s="87">
        <f>+F13</f>
        <v>0.51500000000000001</v>
      </c>
      <c r="G17" s="87">
        <f>G13*0.79</f>
        <v>4.40252427184466E-2</v>
      </c>
      <c r="H17" s="87">
        <f>ROUND(H13*0.79,4)</f>
        <v>2.2700000000000001E-2</v>
      </c>
      <c r="I17" s="55">
        <f t="shared" si="2"/>
        <v>5</v>
      </c>
      <c r="J17" s="59" t="s">
        <v>65</v>
      </c>
      <c r="K17" s="56"/>
      <c r="L17" s="56"/>
      <c r="M17" s="60">
        <f>ROUND(SUM(M13:M15),6)</f>
        <v>4.8884999999999998E-2</v>
      </c>
      <c r="N17" s="55">
        <f t="shared" si="6"/>
        <v>5</v>
      </c>
      <c r="O17" s="1" t="s">
        <v>66</v>
      </c>
      <c r="P17" s="193">
        <f>SUM(P13:P16)</f>
        <v>138402907.29626799</v>
      </c>
      <c r="Q17" s="55">
        <f t="shared" si="3"/>
        <v>5</v>
      </c>
      <c r="R17" s="1" t="s">
        <v>67</v>
      </c>
      <c r="S17" s="88">
        <f>S15/S16</f>
        <v>37.482452436926629</v>
      </c>
      <c r="T17" s="88">
        <f>T15/T16</f>
        <v>34.685711647403473</v>
      </c>
      <c r="U17" s="142">
        <f>S17-T17</f>
        <v>2.796740789523156</v>
      </c>
      <c r="V17" s="17">
        <v>11</v>
      </c>
      <c r="W17" s="40" t="s">
        <v>68</v>
      </c>
      <c r="X17" s="89">
        <f>X8*$AD$11/0.65</f>
        <v>8639812.8734491207</v>
      </c>
      <c r="Y17" s="75">
        <f t="shared" si="4"/>
        <v>0.41691487665803839</v>
      </c>
      <c r="Z17" s="76" t="s">
        <v>58</v>
      </c>
      <c r="AA17" s="90">
        <f>+X17</f>
        <v>8639812.8734491207</v>
      </c>
      <c r="AB17" s="32"/>
      <c r="AC17" s="79"/>
      <c r="AD17" s="89">
        <f>AD8*$AD$11/0.65</f>
        <v>8639812.8734491207</v>
      </c>
      <c r="AE17" s="75">
        <f t="shared" si="5"/>
        <v>0.42596412453671678</v>
      </c>
      <c r="AF17" s="76" t="s">
        <v>58</v>
      </c>
      <c r="AG17" s="90">
        <f>+AD17</f>
        <v>8639812.8734491207</v>
      </c>
      <c r="AH17" s="32"/>
      <c r="AK17"/>
      <c r="AL17"/>
      <c r="AM17"/>
      <c r="AN17"/>
      <c r="AO17"/>
      <c r="AP17"/>
      <c r="AQ17"/>
      <c r="AR17"/>
      <c r="AS17"/>
      <c r="AT17"/>
    </row>
    <row r="18" spans="1:46" ht="15.75" thickTop="1" x14ac:dyDescent="0.25">
      <c r="A18" s="55">
        <f t="shared" si="0"/>
        <v>6</v>
      </c>
      <c r="B18" s="59" t="s">
        <v>69</v>
      </c>
      <c r="C18" s="80">
        <v>318222717.83972788</v>
      </c>
      <c r="D18" s="55">
        <f t="shared" si="1"/>
        <v>6</v>
      </c>
      <c r="E18" s="56" t="s">
        <v>44</v>
      </c>
      <c r="F18" s="87">
        <f>+F14</f>
        <v>0.48499999999999999</v>
      </c>
      <c r="G18" s="87">
        <f>+G14</f>
        <v>9.5000000000000001E-2</v>
      </c>
      <c r="H18" s="87">
        <f>ROUND(F18*G18,4)</f>
        <v>4.6100000000000002E-2</v>
      </c>
      <c r="I18" s="55">
        <f t="shared" si="2"/>
        <v>6</v>
      </c>
      <c r="J18" s="56"/>
      <c r="K18" s="56"/>
      <c r="L18" s="56"/>
      <c r="M18" s="60"/>
      <c r="N18" s="55"/>
      <c r="Q18" s="55">
        <f t="shared" si="3"/>
        <v>6</v>
      </c>
      <c r="R18" s="1" t="s">
        <v>70</v>
      </c>
      <c r="U18" s="66">
        <f>S16</f>
        <v>20503307.194246825</v>
      </c>
      <c r="V18" s="17">
        <v>12</v>
      </c>
      <c r="W18" s="40" t="s">
        <v>71</v>
      </c>
      <c r="X18" s="30">
        <f>X9*$AD$11/0.65</f>
        <v>197653573.07511958</v>
      </c>
      <c r="Y18" s="75">
        <f t="shared" si="4"/>
        <v>9.5377893302377821</v>
      </c>
      <c r="Z18" s="76" t="s">
        <v>58</v>
      </c>
      <c r="AA18" s="90">
        <f>+X18</f>
        <v>197653573.07511958</v>
      </c>
      <c r="AB18" s="32"/>
      <c r="AC18" s="79"/>
      <c r="AD18" s="30">
        <f>AD9*$AD$11/0.65</f>
        <v>197653573.07511958</v>
      </c>
      <c r="AE18" s="75">
        <f t="shared" si="5"/>
        <v>9.7448095751275527</v>
      </c>
      <c r="AF18" s="76" t="s">
        <v>58</v>
      </c>
      <c r="AG18" s="90">
        <f>+AD18</f>
        <v>197653573.07511958</v>
      </c>
      <c r="AH18" s="32"/>
      <c r="AK18"/>
      <c r="AL18"/>
      <c r="AM18"/>
      <c r="AN18"/>
      <c r="AO18"/>
      <c r="AP18"/>
      <c r="AQ18"/>
      <c r="AR18"/>
      <c r="AS18"/>
      <c r="AT18"/>
    </row>
    <row r="19" spans="1:46" ht="15.75" thickBot="1" x14ac:dyDescent="0.3">
      <c r="A19" s="55">
        <f t="shared" si="0"/>
        <v>7</v>
      </c>
      <c r="B19" s="59" t="s">
        <v>72</v>
      </c>
      <c r="C19" s="188">
        <f>+C16-C18</f>
        <v>88391412.248210967</v>
      </c>
      <c r="D19" s="55">
        <f t="shared" si="1"/>
        <v>7</v>
      </c>
      <c r="E19" s="56" t="s">
        <v>73</v>
      </c>
      <c r="F19" s="91">
        <f>SUM(F17:F18)</f>
        <v>1</v>
      </c>
      <c r="G19" s="92"/>
      <c r="H19" s="192">
        <f>SUM(H17:H18)</f>
        <v>6.88E-2</v>
      </c>
      <c r="I19" s="55">
        <f t="shared" si="2"/>
        <v>7</v>
      </c>
      <c r="J19" s="56" t="str">
        <f>"CONVERSION FACTOR EXCLUDING FEDERAL INCOME TAX ( 1 - LINE "&amp;$I$18&amp;" )"</f>
        <v>CONVERSION FACTOR EXCLUDING FEDERAL INCOME TAX ( 1 - LINE 6 )</v>
      </c>
      <c r="K19" s="56"/>
      <c r="L19" s="56"/>
      <c r="M19" s="60">
        <f>ROUND(1-M17,6)</f>
        <v>0.95111500000000004</v>
      </c>
      <c r="N19" s="93"/>
      <c r="O19"/>
      <c r="P19"/>
      <c r="Q19" s="55">
        <f t="shared" si="3"/>
        <v>7</v>
      </c>
      <c r="R19" s="1" t="s">
        <v>74</v>
      </c>
      <c r="U19" s="143">
        <f>U17*U18</f>
        <v>57342435.550273672</v>
      </c>
      <c r="V19" s="17">
        <v>13</v>
      </c>
      <c r="W19" s="40" t="s">
        <v>75</v>
      </c>
      <c r="X19" s="30">
        <v>69962949.456452519</v>
      </c>
      <c r="Y19" s="75">
        <f t="shared" si="4"/>
        <v>3.3760678466668006</v>
      </c>
      <c r="Z19" s="76" t="s">
        <v>63</v>
      </c>
      <c r="AA19" s="31"/>
      <c r="AB19" s="85">
        <f>+X19</f>
        <v>69962949.456452519</v>
      </c>
      <c r="AC19" s="79"/>
      <c r="AD19" s="30">
        <v>69979069.388921246</v>
      </c>
      <c r="AE19" s="75">
        <f t="shared" si="5"/>
        <v>3.4501410464282478</v>
      </c>
      <c r="AF19" s="76" t="s">
        <v>63</v>
      </c>
      <c r="AG19" s="31"/>
      <c r="AH19" s="85">
        <f>+AD19</f>
        <v>69979069.388921246</v>
      </c>
      <c r="AK19"/>
      <c r="AL19"/>
      <c r="AM19"/>
      <c r="AN19"/>
      <c r="AO19"/>
      <c r="AP19"/>
      <c r="AQ19"/>
      <c r="AR19"/>
      <c r="AS19"/>
      <c r="AT19"/>
    </row>
    <row r="20" spans="1:46" ht="15.75" thickTop="1" x14ac:dyDescent="0.25">
      <c r="A20" s="55">
        <f t="shared" si="0"/>
        <v>8</v>
      </c>
      <c r="B20" s="56"/>
      <c r="C20" s="86"/>
      <c r="D20" s="55"/>
      <c r="H20" s="140"/>
      <c r="I20" s="55">
        <f t="shared" si="2"/>
        <v>8</v>
      </c>
      <c r="J20" s="59" t="s">
        <v>123</v>
      </c>
      <c r="K20" s="56"/>
      <c r="L20" s="94">
        <v>0.21</v>
      </c>
      <c r="M20" s="60">
        <v>0.19973399999999999</v>
      </c>
      <c r="N20" s="93"/>
      <c r="O20"/>
      <c r="P20"/>
      <c r="Q20"/>
      <c r="R20"/>
      <c r="S20"/>
      <c r="T20"/>
      <c r="V20" s="17">
        <v>14</v>
      </c>
      <c r="W20" s="40" t="s">
        <v>76</v>
      </c>
      <c r="X20" s="30">
        <v>378349379.60972166</v>
      </c>
      <c r="Y20" s="75">
        <f t="shared" si="4"/>
        <v>18.257280249480782</v>
      </c>
      <c r="Z20" s="76" t="s">
        <v>63</v>
      </c>
      <c r="AA20" s="31"/>
      <c r="AB20" s="85">
        <f>+X20</f>
        <v>378349379.60972166</v>
      </c>
      <c r="AC20" s="79"/>
      <c r="AD20" s="30">
        <v>370094613.96061605</v>
      </c>
      <c r="AE20" s="75">
        <f t="shared" si="5"/>
        <v>18.246579010518932</v>
      </c>
      <c r="AF20" s="76" t="s">
        <v>63</v>
      </c>
      <c r="AG20" s="31"/>
      <c r="AH20" s="85">
        <f>+AD20</f>
        <v>370094613.96061605</v>
      </c>
      <c r="AK20"/>
      <c r="AL20"/>
      <c r="AM20"/>
      <c r="AN20"/>
      <c r="AO20"/>
      <c r="AP20"/>
      <c r="AQ20"/>
      <c r="AR20"/>
      <c r="AS20"/>
      <c r="AT20"/>
    </row>
    <row r="21" spans="1:46" ht="15.75" thickBot="1" x14ac:dyDescent="0.3">
      <c r="A21" s="55">
        <f t="shared" si="0"/>
        <v>9</v>
      </c>
      <c r="B21" s="56" t="s">
        <v>10</v>
      </c>
      <c r="C21" s="95">
        <f>+M21</f>
        <v>0.75138099999999997</v>
      </c>
      <c r="D21" s="55"/>
      <c r="E21"/>
      <c r="F21"/>
      <c r="G21"/>
      <c r="H21"/>
      <c r="I21" s="55">
        <f t="shared" si="2"/>
        <v>9</v>
      </c>
      <c r="J21" s="59" t="str">
        <f>"CONVERSION FACTOR INCL FEDERAL INCOME TAX ( LINE "&amp;I19&amp;" - LINE "&amp;I20&amp;" ) "</f>
        <v xml:space="preserve">CONVERSION FACTOR INCL FEDERAL INCOME TAX ( LINE 7 - LINE 8 ) </v>
      </c>
      <c r="K21" s="56"/>
      <c r="L21" s="56"/>
      <c r="M21" s="96">
        <f>ROUND(1-M20-M17,6)</f>
        <v>0.75138099999999997</v>
      </c>
      <c r="N21" s="93"/>
      <c r="O21"/>
      <c r="P21"/>
      <c r="Q21"/>
      <c r="R21"/>
      <c r="S21"/>
      <c r="T21"/>
      <c r="U21"/>
      <c r="V21" s="17">
        <v>15</v>
      </c>
      <c r="W21" s="40" t="s">
        <v>77</v>
      </c>
      <c r="X21" s="30">
        <v>7238267.1874165451</v>
      </c>
      <c r="Y21" s="75">
        <f t="shared" si="4"/>
        <v>0.34928317497864692</v>
      </c>
      <c r="Z21" s="76" t="s">
        <v>58</v>
      </c>
      <c r="AA21" s="90">
        <f>+X21</f>
        <v>7238267.1874165451</v>
      </c>
      <c r="AB21" s="32"/>
      <c r="AC21" s="79"/>
      <c r="AD21" s="30">
        <f>+X21</f>
        <v>7238267.1874165451</v>
      </c>
      <c r="AE21" s="75">
        <f t="shared" si="5"/>
        <v>0.35686445885023704</v>
      </c>
      <c r="AF21" s="76" t="s">
        <v>58</v>
      </c>
      <c r="AG21" s="90">
        <f>+AD21</f>
        <v>7238267.1874165451</v>
      </c>
      <c r="AH21" s="32"/>
      <c r="AK21"/>
      <c r="AL21"/>
      <c r="AM21"/>
      <c r="AN21"/>
      <c r="AO21"/>
      <c r="AP21"/>
      <c r="AQ21"/>
      <c r="AR21"/>
      <c r="AS21"/>
      <c r="AT21"/>
    </row>
    <row r="22" spans="1:46" ht="15.75" thickTop="1" x14ac:dyDescent="0.25">
      <c r="A22" s="55">
        <f t="shared" si="0"/>
        <v>10</v>
      </c>
      <c r="B22" s="81" t="s">
        <v>78</v>
      </c>
      <c r="C22" s="189">
        <f>ROUND(+C19/C21,0)</f>
        <v>117638604</v>
      </c>
      <c r="D22" s="55"/>
      <c r="E22"/>
      <c r="F22"/>
      <c r="G22"/>
      <c r="H22"/>
      <c r="I22" s="55"/>
      <c r="K22" s="93"/>
      <c r="L22" s="93"/>
      <c r="M22" s="93"/>
      <c r="N22" s="93"/>
      <c r="O22"/>
      <c r="P22"/>
      <c r="Q22"/>
      <c r="R22"/>
      <c r="S22"/>
      <c r="T22"/>
      <c r="U22"/>
      <c r="V22" s="17" t="s">
        <v>79</v>
      </c>
      <c r="W22" s="97" t="s">
        <v>80</v>
      </c>
      <c r="X22" s="30">
        <v>8206061.1260157973</v>
      </c>
      <c r="Y22" s="75">
        <f t="shared" si="4"/>
        <v>0.39598415061915598</v>
      </c>
      <c r="Z22" s="76" t="s">
        <v>58</v>
      </c>
      <c r="AA22" s="90">
        <f>+X22</f>
        <v>8206061.1260157973</v>
      </c>
      <c r="AB22" s="32"/>
      <c r="AC22" s="79"/>
      <c r="AD22" s="30">
        <f>+X22</f>
        <v>8206061.1260157973</v>
      </c>
      <c r="AE22" s="75">
        <f t="shared" si="5"/>
        <v>0.40457909154259974</v>
      </c>
      <c r="AF22" s="76" t="s">
        <v>58</v>
      </c>
      <c r="AG22" s="90">
        <f>+AD22</f>
        <v>8206061.1260157973</v>
      </c>
      <c r="AH22" s="32"/>
      <c r="AK22"/>
      <c r="AL22"/>
      <c r="AM22"/>
      <c r="AN22"/>
      <c r="AO22"/>
      <c r="AP22"/>
      <c r="AQ22"/>
      <c r="AR22"/>
      <c r="AS22"/>
      <c r="AT22"/>
    </row>
    <row r="23" spans="1:46" ht="15" x14ac:dyDescent="0.25">
      <c r="A23" s="55">
        <f t="shared" si="0"/>
        <v>11</v>
      </c>
      <c r="B23" s="81" t="s">
        <v>81</v>
      </c>
      <c r="C23" s="92"/>
      <c r="D23" s="55"/>
      <c r="E23"/>
      <c r="F23"/>
      <c r="G23"/>
      <c r="H23"/>
      <c r="I23" s="55"/>
      <c r="K23" s="93"/>
      <c r="L23" s="98"/>
      <c r="M23" s="99"/>
      <c r="N23" s="93"/>
      <c r="O23"/>
      <c r="P23"/>
      <c r="Q23"/>
      <c r="R23"/>
      <c r="S23"/>
      <c r="T23"/>
      <c r="U23"/>
      <c r="V23" s="17" t="s">
        <v>82</v>
      </c>
      <c r="W23" s="97" t="s">
        <v>83</v>
      </c>
      <c r="X23" s="30">
        <v>2763777.09</v>
      </c>
      <c r="Y23" s="75">
        <f t="shared" si="4"/>
        <v>0.13336628946312651</v>
      </c>
      <c r="Z23" s="76" t="s">
        <v>58</v>
      </c>
      <c r="AA23" s="90">
        <f>+X23</f>
        <v>2763777.09</v>
      </c>
      <c r="AB23" s="32"/>
      <c r="AC23" s="79"/>
      <c r="AD23" s="30">
        <f>+X23</f>
        <v>2763777.09</v>
      </c>
      <c r="AE23" s="75">
        <f t="shared" si="5"/>
        <v>0.13626104011747003</v>
      </c>
      <c r="AF23" s="76" t="s">
        <v>58</v>
      </c>
      <c r="AG23" s="90">
        <f>+AD23</f>
        <v>2763777.09</v>
      </c>
      <c r="AH23" s="32"/>
      <c r="AK23"/>
      <c r="AL23"/>
      <c r="AM23"/>
      <c r="AN23"/>
      <c r="AO23"/>
      <c r="AP23"/>
      <c r="AQ23"/>
      <c r="AR23"/>
      <c r="AS23"/>
      <c r="AT23"/>
    </row>
    <row r="24" spans="1:46" ht="15" x14ac:dyDescent="0.25">
      <c r="A24" s="55">
        <f t="shared" si="0"/>
        <v>12</v>
      </c>
      <c r="B24" s="100" t="s">
        <v>84</v>
      </c>
      <c r="C24" s="80">
        <v>-3117000</v>
      </c>
      <c r="D24" s="55"/>
      <c r="E24"/>
      <c r="F24"/>
      <c r="G24"/>
      <c r="H24"/>
      <c r="N24" s="93"/>
      <c r="O24"/>
      <c r="P24"/>
      <c r="Q24"/>
      <c r="R24"/>
      <c r="S24"/>
      <c r="T24"/>
      <c r="U24"/>
      <c r="V24" s="17" t="s">
        <v>85</v>
      </c>
      <c r="W24" s="97" t="s">
        <v>86</v>
      </c>
      <c r="X24" s="30">
        <v>1262663.2680056884</v>
      </c>
      <c r="Y24" s="75">
        <f t="shared" si="4"/>
        <v>6.092991924153475E-2</v>
      </c>
      <c r="Z24" s="76" t="s">
        <v>63</v>
      </c>
      <c r="AA24" s="31"/>
      <c r="AB24" s="85">
        <f>+X24</f>
        <v>1262663.2680056884</v>
      </c>
      <c r="AC24" s="79"/>
      <c r="AD24" s="30">
        <f>+X24/$AB$10*$AH$10</f>
        <v>1262954.1940854082</v>
      </c>
      <c r="AE24" s="75">
        <f t="shared" si="5"/>
        <v>6.2266762659501915E-2</v>
      </c>
      <c r="AF24" s="76" t="s">
        <v>63</v>
      </c>
      <c r="AG24" s="31"/>
      <c r="AH24" s="85">
        <f>+AD24</f>
        <v>1262954.1940854082</v>
      </c>
      <c r="AK24"/>
      <c r="AL24"/>
      <c r="AM24"/>
      <c r="AN24"/>
      <c r="AO24"/>
      <c r="AP24"/>
      <c r="AQ24"/>
      <c r="AR24"/>
      <c r="AS24"/>
      <c r="AT24"/>
    </row>
    <row r="25" spans="1:46" ht="15" x14ac:dyDescent="0.25">
      <c r="A25" s="55">
        <f t="shared" si="0"/>
        <v>13</v>
      </c>
      <c r="B25" s="100" t="s">
        <v>87</v>
      </c>
      <c r="C25" s="80">
        <v>-25799000</v>
      </c>
      <c r="D25" s="55"/>
      <c r="E25"/>
      <c r="F25"/>
      <c r="G25"/>
      <c r="H25"/>
      <c r="O25"/>
      <c r="P25"/>
      <c r="Q25"/>
      <c r="R25"/>
      <c r="S25"/>
      <c r="T25"/>
      <c r="U25"/>
      <c r="V25" s="17" t="s">
        <v>88</v>
      </c>
      <c r="W25" s="97" t="s">
        <v>89</v>
      </c>
      <c r="X25" s="30">
        <v>2119540.3036357597</v>
      </c>
      <c r="Y25" s="75">
        <f t="shared" si="4"/>
        <v>0.1022785906599471</v>
      </c>
      <c r="Z25" s="76" t="s">
        <v>58</v>
      </c>
      <c r="AA25" s="90">
        <f>+X25</f>
        <v>2119540.3036357597</v>
      </c>
      <c r="AB25" s="32"/>
      <c r="AC25" s="79"/>
      <c r="AD25" s="30">
        <f>+X25</f>
        <v>2119540.3036357597</v>
      </c>
      <c r="AE25" s="75">
        <f t="shared" si="5"/>
        <v>0.10449857457364874</v>
      </c>
      <c r="AF25" s="76" t="s">
        <v>58</v>
      </c>
      <c r="AG25" s="90">
        <f>+AD25</f>
        <v>2119540.3036357597</v>
      </c>
      <c r="AH25" s="32"/>
      <c r="AK25"/>
      <c r="AL25"/>
      <c r="AM25"/>
      <c r="AN25"/>
      <c r="AO25"/>
      <c r="AP25"/>
      <c r="AQ25"/>
      <c r="AR25"/>
      <c r="AS25"/>
      <c r="AT25"/>
    </row>
    <row r="26" spans="1:46" ht="15" x14ac:dyDescent="0.25">
      <c r="A26" s="55">
        <f t="shared" si="0"/>
        <v>14</v>
      </c>
      <c r="B26" s="100" t="s">
        <v>90</v>
      </c>
      <c r="C26" s="80">
        <v>25799000</v>
      </c>
      <c r="E26"/>
      <c r="F26"/>
      <c r="G26"/>
      <c r="H26"/>
      <c r="O26"/>
      <c r="P26"/>
      <c r="Q26"/>
      <c r="R26"/>
      <c r="S26"/>
      <c r="T26"/>
      <c r="U26"/>
      <c r="V26" s="17" t="s">
        <v>91</v>
      </c>
      <c r="W26" s="97" t="s">
        <v>92</v>
      </c>
      <c r="X26" s="30">
        <v>313332.07420681993</v>
      </c>
      <c r="Y26" s="75">
        <f t="shared" si="4"/>
        <v>1.5119864861007507E-2</v>
      </c>
      <c r="Z26" s="76" t="s">
        <v>63</v>
      </c>
      <c r="AA26" s="31"/>
      <c r="AB26" s="85">
        <f>+X26</f>
        <v>313332.07420681993</v>
      </c>
      <c r="AC26" s="79"/>
      <c r="AD26" s="30">
        <f>+X26/$AB$10*$AH$10</f>
        <v>313404.2680167685</v>
      </c>
      <c r="AE26" s="75">
        <f t="shared" si="5"/>
        <v>1.5451604867749744E-2</v>
      </c>
      <c r="AF26" s="76" t="s">
        <v>63</v>
      </c>
      <c r="AG26" s="31"/>
      <c r="AH26" s="85">
        <f>+AD26</f>
        <v>313404.2680167685</v>
      </c>
      <c r="AK26"/>
      <c r="AL26"/>
      <c r="AM26"/>
      <c r="AN26"/>
      <c r="AO26"/>
      <c r="AP26"/>
      <c r="AQ26"/>
      <c r="AR26"/>
      <c r="AS26"/>
      <c r="AT26"/>
    </row>
    <row r="27" spans="1:46" ht="15" x14ac:dyDescent="0.25">
      <c r="A27" s="55">
        <f t="shared" si="0"/>
        <v>15</v>
      </c>
      <c r="B27" s="81" t="s">
        <v>93</v>
      </c>
      <c r="C27" s="101">
        <f>SUM(C24:C26)</f>
        <v>-3117000</v>
      </c>
      <c r="E27"/>
      <c r="F27"/>
      <c r="G27"/>
      <c r="H27"/>
      <c r="O27"/>
      <c r="P27"/>
      <c r="Q27"/>
      <c r="R27"/>
      <c r="S27"/>
      <c r="T27"/>
      <c r="U27"/>
      <c r="V27" s="17">
        <v>16</v>
      </c>
      <c r="W27" s="40" t="s">
        <v>94</v>
      </c>
      <c r="X27" s="30">
        <v>171115373.90212974</v>
      </c>
      <c r="Y27" s="75">
        <f t="shared" si="4"/>
        <v>8.2571863592018406</v>
      </c>
      <c r="Z27" s="76" t="s">
        <v>63</v>
      </c>
      <c r="AA27" s="31"/>
      <c r="AB27" s="85">
        <f>+X27</f>
        <v>171115373.90212974</v>
      </c>
      <c r="AC27" s="79"/>
      <c r="AD27" s="30">
        <v>171056253.11371228</v>
      </c>
      <c r="AE27" s="75">
        <f t="shared" si="5"/>
        <v>8.433495976287892</v>
      </c>
      <c r="AF27" s="76" t="s">
        <v>63</v>
      </c>
      <c r="AG27" s="31"/>
      <c r="AH27" s="85">
        <f>+AD27</f>
        <v>171056253.11371228</v>
      </c>
      <c r="AK27"/>
      <c r="AL27"/>
      <c r="AM27"/>
      <c r="AN27"/>
      <c r="AO27"/>
      <c r="AP27"/>
      <c r="AQ27"/>
      <c r="AR27"/>
      <c r="AS27"/>
      <c r="AT27"/>
    </row>
    <row r="28" spans="1:46" ht="15" x14ac:dyDescent="0.25">
      <c r="A28" s="55">
        <f t="shared" si="0"/>
        <v>16</v>
      </c>
      <c r="B28" s="81"/>
      <c r="C28" s="92"/>
      <c r="E28"/>
      <c r="F28"/>
      <c r="G28"/>
      <c r="H28"/>
      <c r="O28"/>
      <c r="P28"/>
      <c r="Q28"/>
      <c r="R28"/>
      <c r="S28"/>
      <c r="T28"/>
      <c r="U28"/>
      <c r="V28" s="17">
        <v>17</v>
      </c>
      <c r="W28" s="40" t="s">
        <v>95</v>
      </c>
      <c r="X28" s="30">
        <v>108374278.4084733</v>
      </c>
      <c r="Y28" s="75">
        <f t="shared" si="4"/>
        <v>5.2296096660175699</v>
      </c>
      <c r="Z28" s="76" t="s">
        <v>63</v>
      </c>
      <c r="AA28" s="31"/>
      <c r="AB28" s="85">
        <f>+X28</f>
        <v>108374278.4084733</v>
      </c>
      <c r="AC28" s="79"/>
      <c r="AD28" s="30">
        <v>108399248.56857753</v>
      </c>
      <c r="AE28" s="75">
        <f t="shared" si="5"/>
        <v>5.3443508202416385</v>
      </c>
      <c r="AF28" s="76" t="s">
        <v>63</v>
      </c>
      <c r="AG28" s="31"/>
      <c r="AH28" s="85">
        <f>+AD28</f>
        <v>108399248.56857753</v>
      </c>
      <c r="AK28"/>
      <c r="AL28"/>
      <c r="AM28"/>
      <c r="AN28"/>
      <c r="AO28"/>
      <c r="AP28"/>
      <c r="AQ28"/>
      <c r="AR28"/>
      <c r="AS28"/>
      <c r="AT28"/>
    </row>
    <row r="29" spans="1:46" ht="15" x14ac:dyDescent="0.25">
      <c r="A29" s="55">
        <f t="shared" si="0"/>
        <v>17</v>
      </c>
      <c r="B29" s="81" t="s">
        <v>96</v>
      </c>
      <c r="C29" s="102">
        <f>C22+C27</f>
        <v>114521604</v>
      </c>
      <c r="E29"/>
      <c r="F29"/>
      <c r="G29"/>
      <c r="H29"/>
      <c r="K29" s="66"/>
      <c r="O29"/>
      <c r="P29"/>
      <c r="Q29"/>
      <c r="R29"/>
      <c r="S29"/>
      <c r="T29"/>
      <c r="U29"/>
      <c r="V29" s="17">
        <v>18</v>
      </c>
      <c r="W29" s="40" t="s">
        <v>97</v>
      </c>
      <c r="X29" s="30">
        <v>-11639833.365925668</v>
      </c>
      <c r="Y29" s="75">
        <f t="shared" si="4"/>
        <v>-0.56168111082453498</v>
      </c>
      <c r="Z29" s="76" t="s">
        <v>58</v>
      </c>
      <c r="AA29" s="90">
        <f>+X29</f>
        <v>-11639833.365925668</v>
      </c>
      <c r="AB29" s="32"/>
      <c r="AC29" s="79"/>
      <c r="AD29" s="30">
        <f>+X29</f>
        <v>-11639833.365925668</v>
      </c>
      <c r="AE29" s="75">
        <f t="shared" si="5"/>
        <v>-0.57387254817828448</v>
      </c>
      <c r="AF29" s="76" t="s">
        <v>58</v>
      </c>
      <c r="AG29" s="90">
        <f>+AD29</f>
        <v>-11639833.365925668</v>
      </c>
      <c r="AH29" s="32"/>
      <c r="AK29"/>
      <c r="AL29"/>
      <c r="AM29"/>
      <c r="AN29"/>
      <c r="AO29"/>
      <c r="AP29"/>
      <c r="AQ29"/>
      <c r="AR29"/>
      <c r="AS29"/>
      <c r="AT29"/>
    </row>
    <row r="30" spans="1:46" ht="15" x14ac:dyDescent="0.25">
      <c r="A30" s="55">
        <f t="shared" si="0"/>
        <v>18</v>
      </c>
      <c r="B30" s="81"/>
      <c r="C30" s="73"/>
      <c r="E30"/>
      <c r="F30"/>
      <c r="G30"/>
      <c r="H30"/>
      <c r="O30"/>
      <c r="P30"/>
      <c r="Q30"/>
      <c r="R30"/>
      <c r="S30"/>
      <c r="T30"/>
      <c r="U30"/>
      <c r="V30" s="17">
        <v>19</v>
      </c>
      <c r="W30" s="40" t="s">
        <v>98</v>
      </c>
      <c r="X30" s="30">
        <v>138209148.65181684</v>
      </c>
      <c r="Y30" s="75">
        <f t="shared" si="4"/>
        <v>6.6692937691116345</v>
      </c>
      <c r="Z30" s="76" t="s">
        <v>58</v>
      </c>
      <c r="AA30" s="90">
        <f>+X30</f>
        <v>138209148.65181684</v>
      </c>
      <c r="AB30" s="32"/>
      <c r="AC30" s="79"/>
      <c r="AD30" s="30">
        <f>+X30</f>
        <v>138209148.65181684</v>
      </c>
      <c r="AE30" s="75">
        <f t="shared" si="5"/>
        <v>6.814052557707031</v>
      </c>
      <c r="AF30" s="76" t="s">
        <v>58</v>
      </c>
      <c r="AG30" s="90">
        <f>+AD30</f>
        <v>138209148.65181684</v>
      </c>
      <c r="AH30" s="32"/>
      <c r="AK30"/>
      <c r="AL30"/>
      <c r="AM30"/>
      <c r="AN30"/>
      <c r="AO30"/>
      <c r="AP30"/>
      <c r="AQ30"/>
      <c r="AR30"/>
      <c r="AS30"/>
      <c r="AT30"/>
    </row>
    <row r="31" spans="1:46" ht="15" x14ac:dyDescent="0.25">
      <c r="A31" s="55">
        <f t="shared" si="0"/>
        <v>19</v>
      </c>
      <c r="B31" s="81" t="s">
        <v>99</v>
      </c>
      <c r="C31" s="102">
        <f>C33-C29</f>
        <v>23881303.296267986</v>
      </c>
      <c r="E31"/>
      <c r="F31"/>
      <c r="G31"/>
      <c r="H31"/>
      <c r="K31" s="66"/>
      <c r="O31"/>
      <c r="P31"/>
      <c r="Q31"/>
      <c r="R31"/>
      <c r="S31"/>
      <c r="T31"/>
      <c r="U31"/>
      <c r="V31" s="17">
        <v>20</v>
      </c>
      <c r="W31" s="40" t="s">
        <v>100</v>
      </c>
      <c r="X31" s="30">
        <v>-36228866.83523047</v>
      </c>
      <c r="Y31" s="75">
        <f t="shared" si="4"/>
        <v>-1.7482269314521348</v>
      </c>
      <c r="Z31" s="76" t="s">
        <v>63</v>
      </c>
      <c r="AA31" s="31"/>
      <c r="AB31" s="85">
        <f>+X31</f>
        <v>-36228866.83523047</v>
      </c>
      <c r="AC31" s="79"/>
      <c r="AD31" s="30">
        <v>-39617468.444088995</v>
      </c>
      <c r="AE31" s="75">
        <f t="shared" si="5"/>
        <v>-1.9532390931761483</v>
      </c>
      <c r="AF31" s="76" t="s">
        <v>63</v>
      </c>
      <c r="AG31" s="31"/>
      <c r="AH31" s="85">
        <f>+AD31</f>
        <v>-39617468.444088995</v>
      </c>
      <c r="AK31"/>
      <c r="AL31"/>
      <c r="AM31"/>
      <c r="AN31"/>
      <c r="AO31"/>
      <c r="AP31"/>
      <c r="AQ31"/>
      <c r="AR31"/>
      <c r="AS31"/>
      <c r="AT31"/>
    </row>
    <row r="32" spans="1:46" ht="15" x14ac:dyDescent="0.25">
      <c r="A32" s="55">
        <f t="shared" si="0"/>
        <v>20</v>
      </c>
      <c r="B32" s="81"/>
      <c r="C32" s="139"/>
      <c r="E32"/>
      <c r="F32"/>
      <c r="G32"/>
      <c r="H32"/>
      <c r="O32"/>
      <c r="P32"/>
      <c r="Q32"/>
      <c r="R32"/>
      <c r="S32"/>
      <c r="T32"/>
      <c r="U32"/>
      <c r="V32" s="104">
        <v>21</v>
      </c>
      <c r="W32" s="105" t="s">
        <v>101</v>
      </c>
      <c r="X32" s="30">
        <v>-16223873.273980575</v>
      </c>
      <c r="Y32" s="75">
        <f t="shared" si="4"/>
        <v>-0.78288433140994562</v>
      </c>
      <c r="Z32" s="76" t="s">
        <v>63</v>
      </c>
      <c r="AA32" s="31"/>
      <c r="AB32" s="85">
        <f>+X32</f>
        <v>-16223873.273980575</v>
      </c>
      <c r="AC32" s="79"/>
      <c r="AD32" s="30">
        <v>-16227611.363120463</v>
      </c>
      <c r="AE32" s="75">
        <f t="shared" si="5"/>
        <v>-0.80006134031629517</v>
      </c>
      <c r="AF32" s="76" t="s">
        <v>63</v>
      </c>
      <c r="AG32" s="31"/>
      <c r="AH32" s="85">
        <f>+AD32</f>
        <v>-16227611.363120463</v>
      </c>
      <c r="AK32"/>
      <c r="AL32"/>
      <c r="AM32"/>
      <c r="AN32"/>
      <c r="AO32"/>
      <c r="AP32"/>
      <c r="AQ32"/>
      <c r="AR32"/>
      <c r="AS32"/>
      <c r="AT32"/>
    </row>
    <row r="33" spans="1:46" ht="15" x14ac:dyDescent="0.25">
      <c r="A33" s="55">
        <f t="shared" si="0"/>
        <v>21</v>
      </c>
      <c r="B33" s="81" t="s">
        <v>102</v>
      </c>
      <c r="C33" s="102">
        <f>P17</f>
        <v>138402907.29626799</v>
      </c>
      <c r="E33"/>
      <c r="F33"/>
      <c r="G33"/>
      <c r="H33"/>
      <c r="O33"/>
      <c r="P33"/>
      <c r="Q33"/>
      <c r="R33"/>
      <c r="S33"/>
      <c r="T33"/>
      <c r="U33"/>
      <c r="V33" s="17">
        <v>22</v>
      </c>
      <c r="W33" s="40" t="s">
        <v>103</v>
      </c>
      <c r="X33" s="30">
        <v>662134.87</v>
      </c>
      <c r="Y33" s="75">
        <f t="shared" si="4"/>
        <v>3.1951372292491807E-2</v>
      </c>
      <c r="Z33" s="76" t="s">
        <v>58</v>
      </c>
      <c r="AA33" s="90">
        <f>+X33</f>
        <v>662134.87</v>
      </c>
      <c r="AB33" s="32"/>
      <c r="AC33" s="79"/>
      <c r="AD33" s="30">
        <f>+X33</f>
        <v>662134.87</v>
      </c>
      <c r="AE33" s="75">
        <f t="shared" si="5"/>
        <v>3.264488529508934E-2</v>
      </c>
      <c r="AF33" s="76" t="s">
        <v>58</v>
      </c>
      <c r="AG33" s="90">
        <f>+AD33</f>
        <v>662134.87</v>
      </c>
      <c r="AH33" s="32"/>
      <c r="AK33"/>
      <c r="AL33"/>
      <c r="AM33"/>
      <c r="AN33"/>
      <c r="AO33"/>
      <c r="AP33"/>
      <c r="AQ33"/>
      <c r="AR33"/>
      <c r="AS33"/>
      <c r="AT33"/>
    </row>
    <row r="34" spans="1:46" ht="15" x14ac:dyDescent="0.25">
      <c r="A34" s="55">
        <f t="shared" si="0"/>
        <v>22</v>
      </c>
      <c r="B34" s="81"/>
      <c r="C34" s="102"/>
      <c r="E34"/>
      <c r="F34"/>
      <c r="G34"/>
      <c r="H34"/>
      <c r="O34"/>
      <c r="P34"/>
      <c r="Q34"/>
      <c r="R34"/>
      <c r="S34"/>
      <c r="T34"/>
      <c r="U34"/>
      <c r="V34" s="17">
        <v>23</v>
      </c>
      <c r="W34" s="106" t="s">
        <v>104</v>
      </c>
      <c r="X34" s="30">
        <v>161583689.16694248</v>
      </c>
      <c r="Y34" s="75">
        <f t="shared" si="4"/>
        <v>7.7972341329301305</v>
      </c>
      <c r="Z34" s="76" t="s">
        <v>58</v>
      </c>
      <c r="AA34" s="90">
        <f>+X34</f>
        <v>161583689.16694248</v>
      </c>
      <c r="AB34" s="32"/>
      <c r="AC34" s="79"/>
      <c r="AD34" s="30">
        <f>+X34</f>
        <v>161583689.16694248</v>
      </c>
      <c r="AE34" s="75">
        <f t="shared" si="5"/>
        <v>7.9664751660220032</v>
      </c>
      <c r="AF34" s="76" t="s">
        <v>58</v>
      </c>
      <c r="AG34" s="90">
        <f>+AD34</f>
        <v>161583689.16694248</v>
      </c>
      <c r="AH34" s="32"/>
      <c r="AK34"/>
      <c r="AL34"/>
      <c r="AM34"/>
      <c r="AN34"/>
      <c r="AO34"/>
      <c r="AP34"/>
      <c r="AQ34"/>
      <c r="AR34"/>
      <c r="AS34"/>
      <c r="AT34"/>
    </row>
    <row r="35" spans="1:46" ht="15" x14ac:dyDescent="0.25">
      <c r="A35" s="55">
        <f t="shared" si="0"/>
        <v>23</v>
      </c>
      <c r="B35" s="81" t="s">
        <v>105</v>
      </c>
      <c r="C35" s="107">
        <v>0</v>
      </c>
      <c r="E35"/>
      <c r="F35"/>
      <c r="G35"/>
      <c r="H35"/>
      <c r="O35"/>
      <c r="P35"/>
      <c r="Q35"/>
      <c r="R35"/>
      <c r="S35"/>
      <c r="T35"/>
      <c r="U35"/>
      <c r="V35" s="17">
        <v>24</v>
      </c>
      <c r="W35" s="18" t="s">
        <v>106</v>
      </c>
      <c r="X35" s="30">
        <v>3490805.0455442886</v>
      </c>
      <c r="Y35" s="75">
        <f t="shared" si="4"/>
        <v>0.16844908290465715</v>
      </c>
      <c r="Z35" s="76" t="s">
        <v>58</v>
      </c>
      <c r="AA35" s="90">
        <f>+X35</f>
        <v>3490805.0455442886</v>
      </c>
      <c r="AB35" s="32"/>
      <c r="AC35" s="79"/>
      <c r="AD35" s="30">
        <f>+X35</f>
        <v>3490805.0455442886</v>
      </c>
      <c r="AE35" s="75">
        <f t="shared" si="5"/>
        <v>0.17210531488745251</v>
      </c>
      <c r="AF35" s="76" t="s">
        <v>58</v>
      </c>
      <c r="AG35" s="90">
        <f>+AD35</f>
        <v>3490805.0455442886</v>
      </c>
      <c r="AH35" s="32"/>
      <c r="AK35"/>
      <c r="AL35"/>
      <c r="AM35"/>
      <c r="AN35"/>
      <c r="AO35"/>
      <c r="AP35"/>
      <c r="AQ35"/>
      <c r="AR35"/>
      <c r="AS35"/>
      <c r="AT35"/>
    </row>
    <row r="36" spans="1:46" ht="15" x14ac:dyDescent="0.25">
      <c r="A36" s="55">
        <f t="shared" si="0"/>
        <v>24</v>
      </c>
      <c r="B36" s="81"/>
      <c r="C36" s="103"/>
      <c r="E36"/>
      <c r="F36"/>
      <c r="G36"/>
      <c r="H36"/>
      <c r="J36" s="108"/>
      <c r="O36"/>
      <c r="P36"/>
      <c r="Q36"/>
      <c r="R36"/>
      <c r="S36"/>
      <c r="T36"/>
      <c r="U36"/>
      <c r="V36" s="17">
        <f t="shared" ref="V36:V49" si="7">+V35+1</f>
        <v>25</v>
      </c>
      <c r="W36" s="18" t="s">
        <v>107</v>
      </c>
      <c r="X36" s="30">
        <v>19415532.153878614</v>
      </c>
      <c r="Y36" s="75">
        <f t="shared" si="4"/>
        <v>0.93689809163112181</v>
      </c>
      <c r="Z36" s="76" t="s">
        <v>58</v>
      </c>
      <c r="AA36" s="90">
        <f>+X36</f>
        <v>19415532.153878614</v>
      </c>
      <c r="AB36" s="32"/>
      <c r="AC36" s="79"/>
      <c r="AD36" s="30">
        <f>+X36</f>
        <v>19415532.153878614</v>
      </c>
      <c r="AE36" s="75">
        <f t="shared" si="5"/>
        <v>0.95723371298431426</v>
      </c>
      <c r="AF36" s="76" t="s">
        <v>58</v>
      </c>
      <c r="AG36" s="90">
        <f>+AD36</f>
        <v>19415532.153878614</v>
      </c>
      <c r="AH36" s="32"/>
      <c r="AK36"/>
      <c r="AL36"/>
      <c r="AM36"/>
      <c r="AN36"/>
      <c r="AO36"/>
      <c r="AP36"/>
      <c r="AQ36"/>
      <c r="AR36"/>
      <c r="AS36"/>
      <c r="AT36"/>
    </row>
    <row r="37" spans="1:46" ht="15.75" thickBot="1" x14ac:dyDescent="0.3">
      <c r="A37" s="55">
        <f t="shared" si="0"/>
        <v>25</v>
      </c>
      <c r="B37" s="81" t="s">
        <v>108</v>
      </c>
      <c r="C37" s="190">
        <v>138402907.29626799</v>
      </c>
      <c r="E37"/>
      <c r="F37"/>
      <c r="G37"/>
      <c r="H37"/>
      <c r="J37" s="108"/>
      <c r="O37"/>
      <c r="P37"/>
      <c r="Q37"/>
      <c r="R37"/>
      <c r="S37"/>
      <c r="T37"/>
      <c r="U37"/>
      <c r="V37" s="17">
        <f t="shared" si="7"/>
        <v>26</v>
      </c>
      <c r="W37" s="109" t="s">
        <v>109</v>
      </c>
      <c r="X37" s="110"/>
      <c r="Y37" s="111"/>
      <c r="Z37" s="76"/>
      <c r="AA37" s="111"/>
      <c r="AB37" s="112"/>
      <c r="AC37" s="79"/>
      <c r="AD37" s="110"/>
      <c r="AE37" s="111"/>
      <c r="AF37" s="76"/>
      <c r="AG37" s="111"/>
      <c r="AH37" s="112"/>
      <c r="AK37"/>
      <c r="AL37"/>
      <c r="AM37"/>
      <c r="AN37"/>
      <c r="AO37"/>
      <c r="AP37"/>
      <c r="AQ37"/>
      <c r="AR37"/>
      <c r="AS37"/>
      <c r="AT37"/>
    </row>
    <row r="38" spans="1:46" ht="15.75" thickTop="1" x14ac:dyDescent="0.25">
      <c r="A38" s="55">
        <f t="shared" si="0"/>
        <v>26</v>
      </c>
      <c r="C38" s="66"/>
      <c r="E38"/>
      <c r="F38"/>
      <c r="G38"/>
      <c r="H38"/>
      <c r="J38" s="108"/>
      <c r="O38"/>
      <c r="P38"/>
      <c r="Q38"/>
      <c r="R38"/>
      <c r="S38"/>
      <c r="T38"/>
      <c r="U38"/>
      <c r="V38" s="17">
        <f t="shared" si="7"/>
        <v>27</v>
      </c>
      <c r="W38" s="113" t="s">
        <v>110</v>
      </c>
      <c r="X38" s="114">
        <f>SUM(X15:X37)</f>
        <v>1240098266.7801845</v>
      </c>
      <c r="Y38" s="115">
        <f>SUM(Y15:Y37)</f>
        <v>59.841043262330352</v>
      </c>
      <c r="Z38" s="115"/>
      <c r="AA38" s="116">
        <f>SUM(AA15:AA37)</f>
        <v>558403549.03173339</v>
      </c>
      <c r="AB38" s="117">
        <f>SUM(AB15:AB37)</f>
        <v>681694717.74845052</v>
      </c>
      <c r="AC38" s="65"/>
      <c r="AD38" s="114">
        <f>SUM(AD15:AD37)</f>
        <v>1228434592.7775466</v>
      </c>
      <c r="AE38" s="115">
        <f>SUM(AE15:AE37)</f>
        <v>60.564861013501336</v>
      </c>
      <c r="AF38" s="115"/>
      <c r="AG38" s="116">
        <f>SUM(AG15:AG37)</f>
        <v>558403549.03173339</v>
      </c>
      <c r="AH38" s="117">
        <f>SUM(AH15:AH37)</f>
        <v>670031043.74581277</v>
      </c>
      <c r="AK38"/>
      <c r="AL38"/>
      <c r="AM38"/>
      <c r="AN38"/>
      <c r="AO38"/>
      <c r="AP38"/>
      <c r="AQ38"/>
      <c r="AR38"/>
      <c r="AS38"/>
      <c r="AT38"/>
    </row>
    <row r="39" spans="1:46" ht="15" x14ac:dyDescent="0.25">
      <c r="A39" s="55">
        <f t="shared" si="0"/>
        <v>27</v>
      </c>
      <c r="C39" s="66"/>
      <c r="E39"/>
      <c r="F39"/>
      <c r="G39"/>
      <c r="H39"/>
      <c r="O39"/>
      <c r="P39"/>
      <c r="Q39"/>
      <c r="R39"/>
      <c r="S39"/>
      <c r="T39"/>
      <c r="U39"/>
      <c r="V39" s="17">
        <f t="shared" si="7"/>
        <v>28</v>
      </c>
      <c r="W39" s="40" t="s">
        <v>47</v>
      </c>
      <c r="X39" s="118">
        <v>0.95238599999999995</v>
      </c>
      <c r="Y39" s="119">
        <f>+X39</f>
        <v>0.95238599999999995</v>
      </c>
      <c r="Z39" s="119"/>
      <c r="AA39" s="120">
        <f>+Y39</f>
        <v>0.95238599999999995</v>
      </c>
      <c r="AB39" s="121">
        <f>+AA39</f>
        <v>0.95238599999999995</v>
      </c>
      <c r="AC39" s="65"/>
      <c r="AD39" s="118">
        <f>+X39</f>
        <v>0.95238599999999995</v>
      </c>
      <c r="AE39" s="119">
        <f>+AD39</f>
        <v>0.95238599999999995</v>
      </c>
      <c r="AF39" s="119"/>
      <c r="AG39" s="120">
        <f>+AE39</f>
        <v>0.95238599999999995</v>
      </c>
      <c r="AH39" s="121">
        <f>+AG39</f>
        <v>0.95238599999999995</v>
      </c>
      <c r="AK39"/>
      <c r="AL39"/>
      <c r="AM39"/>
      <c r="AN39"/>
      <c r="AO39"/>
      <c r="AP39"/>
      <c r="AQ39"/>
      <c r="AR39"/>
      <c r="AS39"/>
      <c r="AT39"/>
    </row>
    <row r="40" spans="1:46" ht="15" x14ac:dyDescent="0.25">
      <c r="A40" s="55">
        <f t="shared" si="0"/>
        <v>28</v>
      </c>
      <c r="C40" s="66"/>
      <c r="E40"/>
      <c r="F40"/>
      <c r="G40"/>
      <c r="H40"/>
      <c r="O40"/>
      <c r="P40"/>
      <c r="Q40"/>
      <c r="R40"/>
      <c r="S40"/>
      <c r="T40"/>
      <c r="U40"/>
      <c r="V40" s="17">
        <f t="shared" si="7"/>
        <v>29</v>
      </c>
      <c r="W40" s="40" t="s">
        <v>111</v>
      </c>
      <c r="X40" s="114">
        <f>+X38/X39</f>
        <v>1302096279.0089149</v>
      </c>
      <c r="Y40" s="115">
        <f>+Y38/X39</f>
        <v>62.832762411806087</v>
      </c>
      <c r="Z40" s="115"/>
      <c r="AA40" s="116">
        <f>+AA38/AA39</f>
        <v>586320618.98403943</v>
      </c>
      <c r="AB40" s="117">
        <f>+AB38/AB39</f>
        <v>715775660.02487493</v>
      </c>
      <c r="AC40" s="65"/>
      <c r="AD40" s="114">
        <f>+AD38/AD39</f>
        <v>1289849486.2141471</v>
      </c>
      <c r="AE40" s="115">
        <f>+AE38/AE39</f>
        <v>63.59276702251119</v>
      </c>
      <c r="AF40" s="115"/>
      <c r="AG40" s="116">
        <f>+AG38/AG39</f>
        <v>586320618.98403943</v>
      </c>
      <c r="AH40" s="117">
        <f>+AH38/AH39</f>
        <v>703528867.23010707</v>
      </c>
      <c r="AK40"/>
      <c r="AL40"/>
      <c r="AM40"/>
      <c r="AN40"/>
      <c r="AO40"/>
      <c r="AP40"/>
      <c r="AQ40"/>
      <c r="AR40"/>
      <c r="AS40"/>
      <c r="AT40"/>
    </row>
    <row r="41" spans="1:46" ht="15" x14ac:dyDescent="0.25">
      <c r="A41" s="55">
        <f t="shared" si="0"/>
        <v>29</v>
      </c>
      <c r="B41" s="122" t="s">
        <v>112</v>
      </c>
      <c r="C41" s="57">
        <v>359669.59197832021</v>
      </c>
      <c r="D41"/>
      <c r="E41"/>
      <c r="F41"/>
      <c r="G41"/>
      <c r="H41"/>
      <c r="V41" s="17">
        <f t="shared" si="7"/>
        <v>30</v>
      </c>
      <c r="W41" s="40" t="s">
        <v>113</v>
      </c>
      <c r="X41" s="89">
        <v>20723206</v>
      </c>
      <c r="Y41" s="123" t="s">
        <v>114</v>
      </c>
      <c r="Z41" s="123"/>
      <c r="AA41" s="31"/>
      <c r="AB41" s="32"/>
      <c r="AC41" s="65"/>
      <c r="AD41" s="89">
        <v>20282959</v>
      </c>
      <c r="AE41" s="123" t="s">
        <v>114</v>
      </c>
      <c r="AF41" s="123"/>
      <c r="AG41" s="31"/>
      <c r="AH41" s="32"/>
      <c r="AK41"/>
      <c r="AL41"/>
      <c r="AM41"/>
      <c r="AN41"/>
      <c r="AO41"/>
      <c r="AP41"/>
      <c r="AQ41"/>
      <c r="AR41"/>
      <c r="AS41"/>
      <c r="AT41"/>
    </row>
    <row r="42" spans="1:46" ht="15" x14ac:dyDescent="0.25">
      <c r="C42" s="61"/>
      <c r="V42" s="17">
        <f t="shared" si="7"/>
        <v>31</v>
      </c>
      <c r="W42" s="25"/>
      <c r="X42" s="124"/>
      <c r="Y42" s="125" t="s">
        <v>115</v>
      </c>
      <c r="Z42" s="125"/>
      <c r="AA42" s="125" t="s">
        <v>30</v>
      </c>
      <c r="AB42" s="126" t="s">
        <v>116</v>
      </c>
      <c r="AC42" s="65"/>
      <c r="AD42" s="127"/>
      <c r="AE42" s="125" t="s">
        <v>115</v>
      </c>
      <c r="AF42" s="125"/>
      <c r="AG42" s="125" t="s">
        <v>30</v>
      </c>
      <c r="AH42" s="126" t="s">
        <v>116</v>
      </c>
      <c r="AK42"/>
      <c r="AL42"/>
      <c r="AM42"/>
      <c r="AN42"/>
      <c r="AO42"/>
      <c r="AP42"/>
      <c r="AQ42"/>
      <c r="AR42"/>
      <c r="AS42"/>
      <c r="AT42"/>
    </row>
    <row r="43" spans="1:46" ht="15" x14ac:dyDescent="0.25">
      <c r="C43" s="61"/>
      <c r="V43" s="17"/>
      <c r="W43" s="25"/>
      <c r="X43" s="124"/>
      <c r="Y43" s="125"/>
      <c r="Z43" s="125"/>
      <c r="AA43" s="125"/>
      <c r="AB43" s="126"/>
      <c r="AC43" s="65"/>
      <c r="AD43" s="127"/>
      <c r="AE43" s="125"/>
      <c r="AF43" s="125"/>
      <c r="AG43" s="125"/>
      <c r="AH43" s="126"/>
      <c r="AK43"/>
      <c r="AL43"/>
      <c r="AM43"/>
      <c r="AN43"/>
      <c r="AO43"/>
      <c r="AP43"/>
      <c r="AQ43"/>
      <c r="AR43"/>
      <c r="AS43"/>
      <c r="AT43"/>
    </row>
    <row r="44" spans="1:46" ht="15" x14ac:dyDescent="0.25">
      <c r="A44"/>
      <c r="B44"/>
      <c r="C44"/>
      <c r="D44"/>
      <c r="E44"/>
      <c r="F44"/>
      <c r="G44"/>
      <c r="H44"/>
      <c r="I44"/>
      <c r="J44"/>
      <c r="V44" s="17"/>
      <c r="W44" s="25"/>
      <c r="X44" s="124"/>
      <c r="Y44" s="125"/>
      <c r="Z44" s="125"/>
      <c r="AA44" s="125"/>
      <c r="AB44" s="126"/>
      <c r="AC44" s="65"/>
      <c r="AD44" s="127"/>
      <c r="AE44" s="125"/>
      <c r="AF44" s="125"/>
      <c r="AG44" s="125"/>
      <c r="AH44" s="126"/>
      <c r="AK44"/>
      <c r="AL44"/>
      <c r="AM44"/>
      <c r="AN44"/>
      <c r="AO44"/>
      <c r="AP44"/>
      <c r="AQ44"/>
      <c r="AR44"/>
      <c r="AS44"/>
      <c r="AT44"/>
    </row>
    <row r="45" spans="1:46" ht="15" x14ac:dyDescent="0.25">
      <c r="A45"/>
      <c r="B45"/>
      <c r="C45"/>
      <c r="D45"/>
      <c r="E45"/>
      <c r="F45"/>
      <c r="G45"/>
      <c r="H45"/>
      <c r="I45"/>
      <c r="J45"/>
      <c r="V45" s="17">
        <f>+V42+1</f>
        <v>32</v>
      </c>
      <c r="W45" s="40" t="s">
        <v>117</v>
      </c>
      <c r="X45" s="128"/>
      <c r="Y45" s="129"/>
      <c r="Z45" s="129"/>
      <c r="AA45" s="129"/>
      <c r="AB45" s="130"/>
      <c r="AC45" s="65"/>
      <c r="AD45" s="128"/>
      <c r="AE45" s="129"/>
      <c r="AF45" s="129"/>
      <c r="AG45" s="129"/>
      <c r="AH45" s="130"/>
      <c r="AK45"/>
      <c r="AL45"/>
      <c r="AM45"/>
      <c r="AN45"/>
      <c r="AO45"/>
      <c r="AP45"/>
      <c r="AQ45"/>
      <c r="AR45"/>
      <c r="AS45"/>
      <c r="AT45"/>
    </row>
    <row r="46" spans="1:46" ht="15" x14ac:dyDescent="0.25">
      <c r="A46"/>
      <c r="B46"/>
      <c r="C46"/>
      <c r="D46"/>
      <c r="E46"/>
      <c r="F46"/>
      <c r="G46"/>
      <c r="H46"/>
      <c r="I46"/>
      <c r="J46"/>
      <c r="V46" s="17">
        <f t="shared" si="7"/>
        <v>33</v>
      </c>
      <c r="W46" s="40" t="s">
        <v>118</v>
      </c>
      <c r="X46" s="131"/>
      <c r="Y46" s="132">
        <f>+AA46+AB46</f>
        <v>59.841043262330345</v>
      </c>
      <c r="Z46" s="132"/>
      <c r="AA46" s="132">
        <f>+AA38/$X$41</f>
        <v>26.94580891739113</v>
      </c>
      <c r="AB46" s="133">
        <f>+AB38/$X$41</f>
        <v>32.895234344939219</v>
      </c>
      <c r="AC46" s="65"/>
      <c r="AD46" s="131"/>
      <c r="AE46" s="132">
        <f>+AG46+AH46</f>
        <v>60.564861013501343</v>
      </c>
      <c r="AF46" s="132"/>
      <c r="AG46" s="132">
        <f>+AG38/$AD$41</f>
        <v>27.530674840477339</v>
      </c>
      <c r="AH46" s="133">
        <f>+AH38/$AD$41</f>
        <v>33.034186173024004</v>
      </c>
      <c r="AK46"/>
      <c r="AL46"/>
      <c r="AM46"/>
      <c r="AN46"/>
      <c r="AO46"/>
      <c r="AP46"/>
      <c r="AQ46"/>
      <c r="AR46"/>
      <c r="AS46"/>
      <c r="AT46"/>
    </row>
    <row r="47" spans="1:46" ht="15.75" thickBot="1" x14ac:dyDescent="0.3">
      <c r="A47"/>
      <c r="B47"/>
      <c r="C47"/>
      <c r="D47"/>
      <c r="E47"/>
      <c r="F47"/>
      <c r="G47"/>
      <c r="H47"/>
      <c r="I47"/>
      <c r="J47"/>
      <c r="V47" s="17">
        <f t="shared" si="7"/>
        <v>34</v>
      </c>
      <c r="W47" s="40" t="s">
        <v>119</v>
      </c>
      <c r="X47" s="134"/>
      <c r="Y47" s="135">
        <f>+AA47+AB47</f>
        <v>62.832762411806087</v>
      </c>
      <c r="Z47" s="135"/>
      <c r="AA47" s="135">
        <f>+AA40/$X$41</f>
        <v>28.292949410628811</v>
      </c>
      <c r="AB47" s="136">
        <f>+AB40/$X$41</f>
        <v>34.539813001177272</v>
      </c>
      <c r="AC47" s="65"/>
      <c r="AD47" s="134"/>
      <c r="AE47" s="135">
        <f>+AG47+AH47</f>
        <v>63.59276702251119</v>
      </c>
      <c r="AF47" s="135"/>
      <c r="AG47" s="135">
        <f>+AG40/$AD$41</f>
        <v>28.907055375107717</v>
      </c>
      <c r="AH47" s="136">
        <f>+AH40/$AD$41</f>
        <v>34.685711647403473</v>
      </c>
      <c r="AK47"/>
      <c r="AL47"/>
      <c r="AM47"/>
      <c r="AN47"/>
      <c r="AO47"/>
      <c r="AP47"/>
      <c r="AQ47"/>
      <c r="AR47"/>
      <c r="AS47"/>
      <c r="AT47"/>
    </row>
    <row r="48" spans="1:46" ht="15" x14ac:dyDescent="0.25">
      <c r="A48"/>
      <c r="B48"/>
      <c r="C48"/>
      <c r="D48"/>
      <c r="E48"/>
      <c r="F48"/>
      <c r="G48"/>
      <c r="H48"/>
      <c r="I48"/>
      <c r="J48"/>
      <c r="V48" s="17">
        <f t="shared" si="7"/>
        <v>35</v>
      </c>
      <c r="W48" s="40"/>
      <c r="X48" s="137"/>
      <c r="Y48" s="137"/>
      <c r="Z48" s="137"/>
      <c r="AA48" s="137"/>
      <c r="AB48" s="137"/>
      <c r="AC48" s="65"/>
      <c r="AD48" s="138"/>
      <c r="AE48" s="138"/>
      <c r="AF48" s="138"/>
      <c r="AG48" s="138"/>
      <c r="AH48" s="138"/>
      <c r="AK48"/>
      <c r="AL48"/>
      <c r="AM48"/>
      <c r="AN48"/>
      <c r="AO48"/>
      <c r="AP48"/>
      <c r="AQ48"/>
      <c r="AR48"/>
      <c r="AS48"/>
      <c r="AT48"/>
    </row>
    <row r="49" spans="1:46" ht="15" x14ac:dyDescent="0.25">
      <c r="A49"/>
      <c r="B49"/>
      <c r="C49"/>
      <c r="D49"/>
      <c r="E49"/>
      <c r="F49"/>
      <c r="G49"/>
      <c r="H49"/>
      <c r="I49"/>
      <c r="J49"/>
      <c r="V49" s="17">
        <f t="shared" si="7"/>
        <v>36</v>
      </c>
      <c r="W49" s="40" t="s">
        <v>120</v>
      </c>
      <c r="X49" s="137"/>
      <c r="Y49" s="137"/>
      <c r="Z49" s="137"/>
      <c r="AA49" s="137"/>
      <c r="AB49" s="137"/>
      <c r="AC49" s="65"/>
      <c r="AD49" s="5"/>
      <c r="AE49" s="5"/>
      <c r="AF49" s="5"/>
      <c r="AG49" s="5"/>
      <c r="AH49" s="5"/>
      <c r="AK49"/>
      <c r="AL49"/>
      <c r="AM49"/>
      <c r="AN49"/>
      <c r="AO49"/>
      <c r="AP49"/>
      <c r="AQ49"/>
      <c r="AR49"/>
      <c r="AS49"/>
      <c r="AT49"/>
    </row>
    <row r="50" spans="1:46" ht="15" x14ac:dyDescent="0.25">
      <c r="A50"/>
      <c r="B50"/>
      <c r="C50"/>
      <c r="D50"/>
      <c r="E50"/>
      <c r="F50"/>
      <c r="G50"/>
      <c r="H50"/>
      <c r="I50"/>
      <c r="J50"/>
      <c r="AK50"/>
      <c r="AL50"/>
      <c r="AM50"/>
      <c r="AN50"/>
      <c r="AO50"/>
      <c r="AP50"/>
      <c r="AQ50"/>
      <c r="AR50"/>
      <c r="AS50"/>
      <c r="AT50"/>
    </row>
    <row r="51" spans="1:46" ht="15" x14ac:dyDescent="0.25">
      <c r="A51"/>
      <c r="B51"/>
      <c r="C51"/>
      <c r="D51"/>
      <c r="E51"/>
      <c r="F51"/>
      <c r="G51"/>
      <c r="H51"/>
      <c r="I51"/>
      <c r="J51"/>
      <c r="AK51"/>
      <c r="AL51"/>
      <c r="AM51"/>
      <c r="AN51"/>
      <c r="AO51"/>
      <c r="AP51"/>
      <c r="AQ51"/>
      <c r="AR51"/>
      <c r="AS51"/>
      <c r="AT51"/>
    </row>
    <row r="52" spans="1:46" ht="15" x14ac:dyDescent="0.25">
      <c r="A52"/>
      <c r="B52"/>
      <c r="C52"/>
      <c r="D52"/>
      <c r="E52"/>
      <c r="F52"/>
      <c r="G52"/>
      <c r="H52"/>
      <c r="I52"/>
      <c r="J52"/>
      <c r="AK52"/>
      <c r="AL52"/>
      <c r="AM52"/>
      <c r="AN52"/>
      <c r="AO52"/>
      <c r="AP52"/>
      <c r="AQ52"/>
      <c r="AR52"/>
      <c r="AS52"/>
      <c r="AT52"/>
    </row>
    <row r="53" spans="1:46" ht="15" x14ac:dyDescent="0.25">
      <c r="A53"/>
      <c r="B53"/>
      <c r="C53"/>
      <c r="D53"/>
      <c r="E53"/>
      <c r="F53"/>
      <c r="G53"/>
      <c r="H53"/>
      <c r="I53"/>
      <c r="J53"/>
      <c r="AK53"/>
      <c r="AL53"/>
      <c r="AM53"/>
      <c r="AN53"/>
      <c r="AO53"/>
      <c r="AP53"/>
      <c r="AQ53"/>
      <c r="AR53"/>
      <c r="AS53"/>
      <c r="AT53"/>
    </row>
    <row r="54" spans="1:46" ht="15" x14ac:dyDescent="0.25">
      <c r="A54"/>
      <c r="B54"/>
      <c r="C54"/>
      <c r="D54"/>
      <c r="E54"/>
      <c r="F54"/>
      <c r="G54"/>
      <c r="H54"/>
      <c r="I54"/>
      <c r="J54"/>
      <c r="AK54"/>
      <c r="AL54"/>
      <c r="AM54"/>
      <c r="AN54"/>
      <c r="AO54"/>
      <c r="AP54"/>
      <c r="AQ54"/>
      <c r="AR54"/>
      <c r="AS54"/>
      <c r="AT54"/>
    </row>
    <row r="55" spans="1:46" ht="15" x14ac:dyDescent="0.25">
      <c r="A55"/>
      <c r="B55"/>
      <c r="C55"/>
      <c r="D55"/>
      <c r="E55"/>
      <c r="F55"/>
      <c r="G55"/>
      <c r="H55"/>
      <c r="I55"/>
      <c r="J55"/>
      <c r="AK55"/>
      <c r="AL55"/>
      <c r="AM55"/>
      <c r="AN55"/>
      <c r="AO55"/>
      <c r="AP55"/>
      <c r="AQ55"/>
      <c r="AR55"/>
      <c r="AS55"/>
      <c r="AT55"/>
    </row>
    <row r="56" spans="1:46" ht="15" x14ac:dyDescent="0.25">
      <c r="A56"/>
      <c r="B56"/>
      <c r="C56"/>
      <c r="D56"/>
      <c r="E56"/>
      <c r="F56"/>
      <c r="G56"/>
      <c r="H56"/>
      <c r="I56"/>
      <c r="J56"/>
      <c r="AK56"/>
      <c r="AL56"/>
      <c r="AM56"/>
      <c r="AN56"/>
      <c r="AO56"/>
      <c r="AP56"/>
      <c r="AQ56"/>
      <c r="AR56"/>
      <c r="AS56"/>
      <c r="AT56"/>
    </row>
    <row r="57" spans="1:46" ht="15" x14ac:dyDescent="0.25">
      <c r="A57"/>
      <c r="B57"/>
      <c r="C57"/>
      <c r="D57"/>
      <c r="E57"/>
      <c r="F57"/>
      <c r="G57"/>
      <c r="H57"/>
      <c r="I57"/>
      <c r="J57"/>
      <c r="AK57"/>
      <c r="AL57"/>
      <c r="AM57"/>
      <c r="AN57"/>
      <c r="AO57"/>
      <c r="AP57"/>
      <c r="AQ57"/>
      <c r="AR57"/>
      <c r="AS57"/>
      <c r="AT57"/>
    </row>
    <row r="58" spans="1:46" ht="15" x14ac:dyDescent="0.25">
      <c r="A58"/>
      <c r="B58"/>
      <c r="C58"/>
      <c r="D58"/>
      <c r="E58"/>
      <c r="F58"/>
      <c r="G58"/>
      <c r="H58"/>
      <c r="I58"/>
      <c r="J58"/>
      <c r="AK58"/>
      <c r="AL58"/>
      <c r="AM58"/>
      <c r="AN58"/>
      <c r="AO58"/>
      <c r="AP58"/>
      <c r="AQ58"/>
      <c r="AR58"/>
      <c r="AS58"/>
      <c r="AT58"/>
    </row>
    <row r="59" spans="1:46" ht="15" x14ac:dyDescent="0.25">
      <c r="A59"/>
      <c r="B59"/>
      <c r="C59"/>
      <c r="D59"/>
      <c r="E59"/>
      <c r="F59"/>
      <c r="G59"/>
      <c r="H59"/>
      <c r="I59"/>
      <c r="J59"/>
      <c r="AK59"/>
      <c r="AL59"/>
      <c r="AM59"/>
      <c r="AN59"/>
      <c r="AO59"/>
      <c r="AP59"/>
      <c r="AQ59"/>
      <c r="AR59"/>
      <c r="AS59"/>
      <c r="AT59"/>
    </row>
    <row r="60" spans="1:46" ht="15" x14ac:dyDescent="0.25">
      <c r="A60"/>
      <c r="B60"/>
      <c r="C60"/>
      <c r="D60"/>
      <c r="E60"/>
      <c r="F60"/>
      <c r="G60"/>
      <c r="H60"/>
      <c r="I60"/>
      <c r="J60"/>
      <c r="AK60"/>
      <c r="AL60"/>
      <c r="AM60"/>
      <c r="AN60"/>
      <c r="AO60"/>
      <c r="AP60"/>
      <c r="AQ60"/>
      <c r="AR60"/>
      <c r="AS60"/>
      <c r="AT60"/>
    </row>
    <row r="61" spans="1:46" ht="15" x14ac:dyDescent="0.25">
      <c r="A61"/>
      <c r="B61"/>
      <c r="C61"/>
      <c r="D61"/>
      <c r="E61"/>
      <c r="F61"/>
      <c r="G61"/>
      <c r="H61"/>
      <c r="I61"/>
      <c r="J61"/>
      <c r="AK61"/>
      <c r="AL61"/>
      <c r="AM61"/>
      <c r="AN61"/>
      <c r="AO61"/>
      <c r="AP61"/>
      <c r="AQ61"/>
      <c r="AR61"/>
      <c r="AS61"/>
      <c r="AT61"/>
    </row>
    <row r="62" spans="1:46" ht="15" x14ac:dyDescent="0.25">
      <c r="A62"/>
      <c r="B62"/>
      <c r="C62"/>
      <c r="D62"/>
      <c r="E62"/>
      <c r="F62"/>
      <c r="G62"/>
      <c r="H62"/>
      <c r="I62"/>
      <c r="J62"/>
      <c r="AK62"/>
      <c r="AL62"/>
      <c r="AM62"/>
      <c r="AN62"/>
      <c r="AO62"/>
      <c r="AP62"/>
      <c r="AQ62"/>
      <c r="AR62"/>
      <c r="AS62"/>
      <c r="AT62"/>
    </row>
    <row r="63" spans="1:46" ht="15" x14ac:dyDescent="0.25">
      <c r="A63"/>
      <c r="B63"/>
      <c r="C63"/>
      <c r="D63"/>
      <c r="E63"/>
      <c r="F63"/>
      <c r="G63"/>
      <c r="H63"/>
      <c r="I63"/>
      <c r="J63"/>
      <c r="AK63"/>
      <c r="AL63"/>
      <c r="AM63"/>
      <c r="AN63"/>
      <c r="AO63"/>
      <c r="AP63"/>
      <c r="AQ63"/>
      <c r="AR63"/>
      <c r="AS63"/>
      <c r="AT63"/>
    </row>
    <row r="64" spans="1:46" ht="15" x14ac:dyDescent="0.25">
      <c r="A64"/>
      <c r="B64"/>
      <c r="C64"/>
      <c r="D64"/>
      <c r="E64"/>
      <c r="F64"/>
      <c r="G64"/>
      <c r="H64"/>
      <c r="I64"/>
      <c r="J64"/>
      <c r="AK64"/>
      <c r="AL64"/>
      <c r="AM64"/>
      <c r="AN64"/>
      <c r="AO64"/>
      <c r="AP64"/>
      <c r="AQ64"/>
      <c r="AR64"/>
      <c r="AS64"/>
      <c r="AT64"/>
    </row>
    <row r="65" spans="1:46" ht="15" x14ac:dyDescent="0.25">
      <c r="A65"/>
      <c r="B65"/>
      <c r="C65"/>
      <c r="D65"/>
      <c r="E65"/>
      <c r="F65"/>
      <c r="G65"/>
      <c r="H65"/>
      <c r="I65"/>
      <c r="J65"/>
      <c r="AK65"/>
      <c r="AL65"/>
      <c r="AM65"/>
      <c r="AN65"/>
      <c r="AO65"/>
      <c r="AP65"/>
      <c r="AQ65"/>
      <c r="AR65"/>
      <c r="AS65"/>
      <c r="AT65"/>
    </row>
    <row r="66" spans="1:46" ht="15" x14ac:dyDescent="0.25">
      <c r="A66"/>
      <c r="B66"/>
      <c r="C66"/>
      <c r="D66"/>
      <c r="E66"/>
      <c r="F66"/>
      <c r="G66"/>
      <c r="H66"/>
      <c r="I66"/>
      <c r="J66"/>
      <c r="AK66"/>
      <c r="AL66"/>
      <c r="AM66"/>
      <c r="AN66"/>
      <c r="AO66"/>
      <c r="AP66"/>
      <c r="AQ66"/>
      <c r="AR66"/>
      <c r="AS66"/>
      <c r="AT66"/>
    </row>
    <row r="67" spans="1:46" ht="15" x14ac:dyDescent="0.25">
      <c r="A67"/>
      <c r="B67"/>
      <c r="C67"/>
      <c r="D67"/>
      <c r="E67"/>
      <c r="F67"/>
      <c r="G67"/>
      <c r="H67"/>
      <c r="I67"/>
      <c r="J67"/>
      <c r="AK67"/>
      <c r="AL67"/>
      <c r="AM67"/>
      <c r="AN67"/>
      <c r="AO67"/>
      <c r="AP67"/>
      <c r="AQ67"/>
      <c r="AR67"/>
      <c r="AS67"/>
      <c r="AT67"/>
    </row>
    <row r="68" spans="1:46" ht="15" x14ac:dyDescent="0.25">
      <c r="A68"/>
      <c r="B68"/>
      <c r="C68"/>
      <c r="D68"/>
      <c r="E68"/>
      <c r="F68"/>
      <c r="G68"/>
      <c r="H68"/>
      <c r="I68"/>
      <c r="J68"/>
      <c r="AK68"/>
      <c r="AL68"/>
      <c r="AM68"/>
      <c r="AN68"/>
      <c r="AO68"/>
      <c r="AP68"/>
      <c r="AQ68"/>
      <c r="AR68"/>
      <c r="AS68"/>
      <c r="AT68"/>
    </row>
    <row r="69" spans="1:46" ht="15" x14ac:dyDescent="0.25">
      <c r="A69"/>
      <c r="B69"/>
      <c r="C69"/>
      <c r="D69"/>
      <c r="E69"/>
      <c r="F69"/>
      <c r="G69"/>
      <c r="H69"/>
      <c r="I69"/>
      <c r="J69"/>
      <c r="AK69"/>
      <c r="AL69"/>
      <c r="AM69"/>
      <c r="AN69"/>
      <c r="AO69"/>
      <c r="AP69"/>
      <c r="AQ69"/>
      <c r="AR69"/>
      <c r="AS69"/>
      <c r="AT69"/>
    </row>
    <row r="70" spans="1:46" ht="15" x14ac:dyDescent="0.25">
      <c r="A70"/>
      <c r="B70"/>
      <c r="C70"/>
      <c r="D70"/>
      <c r="E70"/>
      <c r="F70"/>
      <c r="G70"/>
      <c r="H70"/>
      <c r="I70"/>
      <c r="J70"/>
      <c r="AK70"/>
      <c r="AL70"/>
      <c r="AM70"/>
      <c r="AN70"/>
      <c r="AO70"/>
      <c r="AP70"/>
      <c r="AQ70"/>
      <c r="AR70"/>
      <c r="AS70"/>
      <c r="AT70"/>
    </row>
    <row r="71" spans="1:46" ht="15" x14ac:dyDescent="0.25">
      <c r="A71"/>
      <c r="B71"/>
      <c r="C71"/>
      <c r="D71"/>
      <c r="E71"/>
      <c r="F71"/>
      <c r="G71"/>
      <c r="H71"/>
      <c r="I71"/>
      <c r="J71"/>
      <c r="AK71"/>
      <c r="AL71"/>
      <c r="AM71"/>
      <c r="AN71"/>
      <c r="AO71"/>
      <c r="AP71"/>
      <c r="AQ71"/>
      <c r="AR71"/>
      <c r="AS71"/>
      <c r="AT71"/>
    </row>
    <row r="72" spans="1:46" ht="15" x14ac:dyDescent="0.25">
      <c r="A72"/>
      <c r="B72"/>
      <c r="C72"/>
      <c r="D72"/>
      <c r="E72"/>
      <c r="F72"/>
      <c r="G72"/>
      <c r="H72"/>
      <c r="I72"/>
      <c r="J72"/>
      <c r="AK72"/>
      <c r="AL72"/>
      <c r="AM72"/>
      <c r="AN72"/>
      <c r="AO72"/>
      <c r="AP72"/>
      <c r="AQ72"/>
      <c r="AR72"/>
      <c r="AS72"/>
      <c r="AT72"/>
    </row>
    <row r="73" spans="1:46" ht="15" x14ac:dyDescent="0.25">
      <c r="A73"/>
      <c r="B73"/>
      <c r="C73"/>
      <c r="D73"/>
      <c r="E73"/>
      <c r="F73"/>
      <c r="G73"/>
      <c r="H73"/>
      <c r="I73"/>
      <c r="J73"/>
      <c r="AK73"/>
      <c r="AL73"/>
      <c r="AM73"/>
      <c r="AN73"/>
      <c r="AO73"/>
      <c r="AP73"/>
      <c r="AQ73"/>
      <c r="AR73"/>
      <c r="AS73"/>
      <c r="AT73"/>
    </row>
    <row r="74" spans="1:46" ht="15" x14ac:dyDescent="0.25">
      <c r="A74"/>
      <c r="B74"/>
      <c r="C74"/>
      <c r="D74"/>
      <c r="E74"/>
      <c r="F74"/>
      <c r="G74"/>
      <c r="H74"/>
      <c r="I74"/>
      <c r="J74"/>
      <c r="AK74"/>
      <c r="AL74"/>
      <c r="AM74"/>
      <c r="AN74"/>
      <c r="AO74"/>
      <c r="AP74"/>
      <c r="AQ74"/>
      <c r="AR74"/>
      <c r="AS74"/>
      <c r="AT74"/>
    </row>
    <row r="75" spans="1:46" ht="15" x14ac:dyDescent="0.25">
      <c r="A75"/>
      <c r="B75"/>
      <c r="C75"/>
      <c r="D75"/>
      <c r="E75"/>
      <c r="F75"/>
      <c r="G75"/>
      <c r="H75"/>
      <c r="I75"/>
      <c r="J75"/>
      <c r="AK75"/>
      <c r="AL75"/>
      <c r="AM75"/>
      <c r="AN75"/>
      <c r="AO75"/>
      <c r="AP75"/>
      <c r="AQ75"/>
      <c r="AR75"/>
      <c r="AS75"/>
      <c r="AT75"/>
    </row>
    <row r="76" spans="1:46" ht="15" x14ac:dyDescent="0.25">
      <c r="A76"/>
      <c r="B76"/>
      <c r="C76"/>
      <c r="D76"/>
      <c r="E76"/>
      <c r="F76"/>
      <c r="G76"/>
      <c r="H76"/>
      <c r="I76"/>
      <c r="J76"/>
      <c r="AK76"/>
      <c r="AL76"/>
      <c r="AM76"/>
      <c r="AN76"/>
      <c r="AO76"/>
      <c r="AP76"/>
      <c r="AQ76"/>
      <c r="AR76"/>
      <c r="AS76"/>
      <c r="AT76"/>
    </row>
    <row r="77" spans="1:46" ht="15" x14ac:dyDescent="0.25">
      <c r="A77"/>
      <c r="B77"/>
      <c r="C77"/>
      <c r="D77"/>
      <c r="E77"/>
      <c r="F77"/>
      <c r="G77"/>
      <c r="H77"/>
      <c r="I77"/>
      <c r="J77"/>
      <c r="AK77"/>
      <c r="AL77"/>
      <c r="AM77"/>
      <c r="AN77"/>
      <c r="AO77"/>
      <c r="AP77"/>
      <c r="AQ77"/>
      <c r="AR77"/>
      <c r="AS77"/>
      <c r="AT77"/>
    </row>
    <row r="78" spans="1:46" ht="15" x14ac:dyDescent="0.25">
      <c r="A78"/>
      <c r="B78"/>
      <c r="C78"/>
      <c r="D78"/>
      <c r="E78"/>
      <c r="F78"/>
      <c r="G78"/>
      <c r="H78"/>
      <c r="I78"/>
      <c r="J78"/>
      <c r="AK78"/>
      <c r="AL78"/>
      <c r="AM78"/>
      <c r="AN78"/>
      <c r="AO78"/>
      <c r="AP78"/>
      <c r="AQ78"/>
      <c r="AR78"/>
      <c r="AS78"/>
      <c r="AT78"/>
    </row>
    <row r="79" spans="1:46" ht="15" x14ac:dyDescent="0.25">
      <c r="A79"/>
      <c r="B79"/>
      <c r="C79"/>
      <c r="D79"/>
      <c r="E79"/>
      <c r="F79"/>
      <c r="G79"/>
      <c r="H79"/>
      <c r="I79"/>
      <c r="J79"/>
      <c r="AK79"/>
      <c r="AL79"/>
      <c r="AM79"/>
      <c r="AN79"/>
      <c r="AO79"/>
      <c r="AP79"/>
      <c r="AQ79"/>
      <c r="AR79"/>
      <c r="AS79"/>
      <c r="AT79"/>
    </row>
    <row r="80" spans="1:46" ht="15" x14ac:dyDescent="0.25">
      <c r="A80"/>
      <c r="B80"/>
      <c r="C80"/>
      <c r="D80"/>
      <c r="E80"/>
      <c r="F80"/>
      <c r="G80"/>
      <c r="H80"/>
      <c r="I80"/>
      <c r="J80"/>
      <c r="AK80"/>
      <c r="AL80"/>
      <c r="AM80"/>
      <c r="AN80"/>
      <c r="AO80"/>
      <c r="AP80"/>
      <c r="AQ80"/>
      <c r="AR80"/>
      <c r="AS80"/>
      <c r="AT80"/>
    </row>
    <row r="81" spans="1:46" ht="15" x14ac:dyDescent="0.25">
      <c r="A81"/>
      <c r="B81"/>
      <c r="C81"/>
      <c r="D81"/>
      <c r="E81"/>
      <c r="F81"/>
      <c r="G81"/>
      <c r="H81"/>
      <c r="I81"/>
      <c r="J81"/>
      <c r="AK81"/>
      <c r="AL81"/>
      <c r="AM81"/>
      <c r="AN81"/>
      <c r="AO81"/>
      <c r="AP81"/>
      <c r="AQ81"/>
      <c r="AR81"/>
      <c r="AS81"/>
      <c r="AT81"/>
    </row>
    <row r="82" spans="1:46" ht="15" x14ac:dyDescent="0.25">
      <c r="A82"/>
      <c r="B82"/>
      <c r="C82"/>
      <c r="D82"/>
      <c r="E82"/>
      <c r="F82"/>
      <c r="G82"/>
      <c r="H82"/>
      <c r="I82"/>
      <c r="J82"/>
      <c r="AK82"/>
      <c r="AL82"/>
      <c r="AM82"/>
      <c r="AN82"/>
      <c r="AO82"/>
      <c r="AP82"/>
      <c r="AQ82"/>
      <c r="AR82"/>
      <c r="AS82"/>
      <c r="AT82"/>
    </row>
    <row r="83" spans="1:46" ht="15" x14ac:dyDescent="0.25">
      <c r="A83"/>
      <c r="B83"/>
      <c r="C83"/>
      <c r="D83"/>
      <c r="E83"/>
      <c r="F83"/>
      <c r="G83"/>
      <c r="H83"/>
      <c r="I83"/>
      <c r="J83"/>
      <c r="AK83"/>
      <c r="AL83"/>
      <c r="AM83"/>
      <c r="AN83"/>
      <c r="AO83"/>
      <c r="AP83"/>
      <c r="AQ83"/>
      <c r="AR83"/>
      <c r="AS83"/>
      <c r="AT83"/>
    </row>
    <row r="84" spans="1:46" ht="15" x14ac:dyDescent="0.25">
      <c r="A84"/>
      <c r="B84"/>
      <c r="C84"/>
      <c r="D84"/>
      <c r="E84"/>
      <c r="F84"/>
      <c r="G84"/>
      <c r="H84"/>
      <c r="I84"/>
      <c r="J84"/>
      <c r="AK84"/>
      <c r="AL84"/>
      <c r="AM84"/>
      <c r="AN84"/>
      <c r="AO84"/>
      <c r="AP84"/>
      <c r="AQ84"/>
      <c r="AR84"/>
      <c r="AS84"/>
      <c r="AT84"/>
    </row>
    <row r="85" spans="1:46" ht="15" x14ac:dyDescent="0.25">
      <c r="A85"/>
      <c r="B85"/>
      <c r="C85"/>
      <c r="D85"/>
      <c r="E85"/>
      <c r="F85"/>
      <c r="G85"/>
      <c r="H85"/>
      <c r="I85"/>
      <c r="J85"/>
      <c r="AK85"/>
      <c r="AL85"/>
      <c r="AM85"/>
      <c r="AN85"/>
      <c r="AO85"/>
      <c r="AP85"/>
      <c r="AQ85"/>
      <c r="AR85"/>
      <c r="AS85"/>
      <c r="AT85"/>
    </row>
    <row r="86" spans="1:46" ht="15" x14ac:dyDescent="0.25">
      <c r="A86"/>
      <c r="B86"/>
      <c r="C86"/>
      <c r="D86"/>
      <c r="E86"/>
      <c r="F86"/>
      <c r="G86"/>
      <c r="H86"/>
      <c r="I86"/>
      <c r="J86"/>
      <c r="AK86"/>
      <c r="AL86"/>
      <c r="AM86"/>
      <c r="AN86"/>
      <c r="AO86"/>
      <c r="AP86"/>
      <c r="AQ86"/>
      <c r="AR86"/>
      <c r="AS86"/>
      <c r="AT86"/>
    </row>
    <row r="87" spans="1:46" ht="15" x14ac:dyDescent="0.25">
      <c r="A87"/>
      <c r="B87"/>
      <c r="C87"/>
      <c r="D87"/>
      <c r="E87"/>
      <c r="F87"/>
      <c r="G87"/>
      <c r="H87"/>
      <c r="I87"/>
      <c r="J87"/>
      <c r="AK87"/>
      <c r="AL87"/>
      <c r="AM87"/>
      <c r="AN87"/>
      <c r="AO87"/>
      <c r="AP87"/>
      <c r="AQ87"/>
      <c r="AR87"/>
      <c r="AS87"/>
      <c r="AT87"/>
    </row>
    <row r="88" spans="1:46" ht="15" x14ac:dyDescent="0.25">
      <c r="A88"/>
      <c r="B88"/>
      <c r="C88"/>
      <c r="D88"/>
      <c r="E88"/>
      <c r="F88"/>
      <c r="G88"/>
      <c r="H88"/>
      <c r="I88"/>
      <c r="J88"/>
      <c r="AK88"/>
      <c r="AL88"/>
      <c r="AM88"/>
      <c r="AN88"/>
      <c r="AO88"/>
      <c r="AP88"/>
      <c r="AQ88"/>
      <c r="AR88"/>
      <c r="AS88"/>
      <c r="AT88"/>
    </row>
    <row r="89" spans="1:46" ht="15" x14ac:dyDescent="0.25">
      <c r="A89"/>
      <c r="B89"/>
      <c r="C89"/>
      <c r="D89"/>
      <c r="E89"/>
      <c r="F89"/>
      <c r="G89"/>
      <c r="H89"/>
      <c r="I89"/>
      <c r="J89"/>
      <c r="AK89"/>
      <c r="AL89"/>
      <c r="AM89"/>
      <c r="AN89"/>
      <c r="AO89"/>
      <c r="AP89"/>
      <c r="AQ89"/>
      <c r="AR89"/>
      <c r="AS89"/>
      <c r="AT89"/>
    </row>
    <row r="90" spans="1:46" ht="15" x14ac:dyDescent="0.25">
      <c r="A90"/>
      <c r="B90"/>
      <c r="C90"/>
      <c r="D90"/>
      <c r="E90"/>
      <c r="F90"/>
      <c r="G90"/>
      <c r="H90"/>
      <c r="I90"/>
      <c r="J90"/>
      <c r="AK90"/>
      <c r="AL90"/>
      <c r="AM90"/>
      <c r="AN90"/>
      <c r="AO90"/>
      <c r="AP90"/>
      <c r="AQ90"/>
      <c r="AR90"/>
      <c r="AS90"/>
      <c r="AT90"/>
    </row>
    <row r="91" spans="1:46" ht="15" x14ac:dyDescent="0.25">
      <c r="A91"/>
      <c r="B91"/>
      <c r="C91"/>
      <c r="D91"/>
      <c r="E91"/>
      <c r="F91"/>
      <c r="G91"/>
      <c r="H91"/>
      <c r="I91"/>
      <c r="J91"/>
      <c r="AK91"/>
      <c r="AL91"/>
      <c r="AM91"/>
      <c r="AN91"/>
      <c r="AO91"/>
      <c r="AP91"/>
      <c r="AQ91"/>
      <c r="AR91"/>
      <c r="AS91"/>
      <c r="AT91"/>
    </row>
    <row r="92" spans="1:46" ht="15" x14ac:dyDescent="0.25">
      <c r="A92"/>
      <c r="B92"/>
      <c r="C92"/>
      <c r="D92"/>
      <c r="E92"/>
      <c r="F92"/>
      <c r="G92"/>
      <c r="H92"/>
      <c r="I92"/>
      <c r="J92"/>
      <c r="AK92"/>
      <c r="AL92"/>
      <c r="AM92"/>
      <c r="AN92"/>
      <c r="AO92"/>
      <c r="AP92"/>
      <c r="AQ92"/>
      <c r="AR92"/>
      <c r="AS92"/>
      <c r="AT92"/>
    </row>
    <row r="93" spans="1:46" ht="15" x14ac:dyDescent="0.25">
      <c r="A93"/>
      <c r="B93"/>
      <c r="C93"/>
      <c r="D93"/>
      <c r="E93"/>
      <c r="F93"/>
      <c r="G93"/>
      <c r="H93"/>
      <c r="I93"/>
      <c r="J93"/>
      <c r="AK93"/>
      <c r="AL93"/>
      <c r="AM93"/>
      <c r="AN93"/>
      <c r="AO93"/>
      <c r="AP93"/>
      <c r="AQ93"/>
      <c r="AR93"/>
      <c r="AS93"/>
      <c r="AT93"/>
    </row>
    <row r="94" spans="1:46" ht="15" x14ac:dyDescent="0.25">
      <c r="A94"/>
      <c r="B94"/>
      <c r="C94"/>
      <c r="D94"/>
      <c r="E94"/>
      <c r="F94"/>
      <c r="G94"/>
      <c r="H94"/>
      <c r="I94"/>
      <c r="J94"/>
      <c r="AK94"/>
      <c r="AL94"/>
      <c r="AM94"/>
      <c r="AN94"/>
      <c r="AO94"/>
      <c r="AP94"/>
      <c r="AQ94"/>
      <c r="AR94"/>
      <c r="AS94"/>
      <c r="AT94"/>
    </row>
    <row r="95" spans="1:46" ht="15" x14ac:dyDescent="0.25">
      <c r="A95"/>
      <c r="B95"/>
      <c r="C95"/>
      <c r="D95"/>
      <c r="E95"/>
      <c r="F95"/>
      <c r="G95"/>
      <c r="H95"/>
      <c r="I95"/>
      <c r="J95"/>
      <c r="AK95"/>
      <c r="AL95"/>
      <c r="AM95"/>
      <c r="AN95"/>
      <c r="AO95"/>
      <c r="AP95"/>
      <c r="AQ95"/>
      <c r="AR95"/>
      <c r="AS95"/>
      <c r="AT95"/>
    </row>
    <row r="96" spans="1:46" ht="15" x14ac:dyDescent="0.25">
      <c r="A96"/>
      <c r="B96"/>
      <c r="C96"/>
      <c r="D96"/>
      <c r="E96"/>
      <c r="F96"/>
      <c r="G96"/>
      <c r="H96"/>
      <c r="I96"/>
      <c r="J96"/>
      <c r="AK96"/>
      <c r="AL96"/>
      <c r="AM96"/>
      <c r="AN96"/>
      <c r="AO96"/>
      <c r="AP96"/>
      <c r="AQ96"/>
      <c r="AR96"/>
      <c r="AS96"/>
      <c r="AT96"/>
    </row>
    <row r="97" spans="1:46" ht="15" x14ac:dyDescent="0.25">
      <c r="A97"/>
      <c r="B97"/>
      <c r="C97"/>
      <c r="D97"/>
      <c r="E97"/>
      <c r="F97"/>
      <c r="G97"/>
      <c r="H97"/>
      <c r="I97"/>
      <c r="J97"/>
      <c r="AK97"/>
      <c r="AL97"/>
      <c r="AM97"/>
      <c r="AN97"/>
      <c r="AO97"/>
      <c r="AP97"/>
      <c r="AQ97"/>
      <c r="AR97"/>
      <c r="AS97"/>
      <c r="AT97"/>
    </row>
    <row r="98" spans="1:46" ht="15" x14ac:dyDescent="0.25">
      <c r="A98"/>
      <c r="B98"/>
      <c r="C98"/>
      <c r="D98"/>
      <c r="E98"/>
      <c r="F98"/>
      <c r="G98"/>
      <c r="H98"/>
      <c r="I98"/>
      <c r="J98"/>
      <c r="AK98"/>
      <c r="AL98"/>
      <c r="AM98"/>
      <c r="AN98"/>
      <c r="AO98"/>
      <c r="AP98"/>
      <c r="AQ98"/>
      <c r="AR98"/>
      <c r="AS98"/>
      <c r="AT98"/>
    </row>
    <row r="99" spans="1:46" ht="15" x14ac:dyDescent="0.25">
      <c r="A99"/>
      <c r="B99"/>
      <c r="C99"/>
      <c r="D99"/>
      <c r="E99"/>
      <c r="F99"/>
      <c r="G99"/>
      <c r="H99"/>
      <c r="I99"/>
      <c r="J99"/>
      <c r="AK99"/>
      <c r="AL99"/>
      <c r="AM99"/>
      <c r="AN99"/>
      <c r="AO99"/>
      <c r="AP99"/>
      <c r="AQ99"/>
      <c r="AR99"/>
      <c r="AS99"/>
      <c r="AT99"/>
    </row>
    <row r="100" spans="1:46" ht="15" x14ac:dyDescent="0.25">
      <c r="A100"/>
      <c r="B100"/>
      <c r="C100"/>
      <c r="D100"/>
      <c r="E100"/>
      <c r="F100"/>
      <c r="G100"/>
      <c r="H100"/>
      <c r="I100"/>
      <c r="J100"/>
      <c r="AK100"/>
      <c r="AL100"/>
      <c r="AM100"/>
      <c r="AN100"/>
      <c r="AO100"/>
      <c r="AP100"/>
      <c r="AQ100"/>
      <c r="AR100"/>
      <c r="AS100"/>
      <c r="AT100"/>
    </row>
    <row r="101" spans="1:46" ht="15" x14ac:dyDescent="0.25">
      <c r="A101"/>
      <c r="B101"/>
      <c r="C101"/>
      <c r="D101"/>
      <c r="E101"/>
      <c r="F101"/>
      <c r="G101"/>
      <c r="H101"/>
      <c r="I101"/>
      <c r="J101"/>
      <c r="AK101"/>
      <c r="AL101"/>
      <c r="AM101"/>
      <c r="AN101"/>
      <c r="AO101"/>
      <c r="AP101"/>
      <c r="AQ101"/>
      <c r="AR101"/>
      <c r="AS101"/>
      <c r="AT101"/>
    </row>
    <row r="102" spans="1:46" ht="15" x14ac:dyDescent="0.25">
      <c r="A102"/>
      <c r="B102"/>
      <c r="C102"/>
      <c r="D102"/>
      <c r="E102"/>
      <c r="F102"/>
      <c r="G102"/>
      <c r="H102"/>
      <c r="I102"/>
      <c r="J102"/>
      <c r="AK102"/>
      <c r="AL102"/>
      <c r="AM102"/>
      <c r="AN102"/>
      <c r="AO102"/>
      <c r="AP102"/>
      <c r="AQ102"/>
      <c r="AR102"/>
      <c r="AS102"/>
      <c r="AT102"/>
    </row>
    <row r="103" spans="1:46" ht="15" x14ac:dyDescent="0.25">
      <c r="A103"/>
      <c r="B103"/>
      <c r="C103"/>
      <c r="D103"/>
      <c r="E103"/>
      <c r="F103"/>
      <c r="G103"/>
      <c r="H103"/>
      <c r="I103"/>
      <c r="J103"/>
      <c r="AK103"/>
      <c r="AL103"/>
      <c r="AM103"/>
      <c r="AN103"/>
      <c r="AO103"/>
      <c r="AP103"/>
      <c r="AQ103"/>
      <c r="AR103"/>
      <c r="AS103"/>
      <c r="AT103"/>
    </row>
    <row r="104" spans="1:46" ht="15" x14ac:dyDescent="0.25">
      <c r="A104"/>
      <c r="B104"/>
      <c r="C104"/>
      <c r="D104"/>
      <c r="E104"/>
      <c r="F104"/>
      <c r="G104"/>
      <c r="H104"/>
      <c r="I104"/>
      <c r="J104"/>
      <c r="AK104"/>
      <c r="AL104"/>
      <c r="AM104"/>
      <c r="AN104"/>
      <c r="AO104"/>
      <c r="AP104"/>
      <c r="AQ104"/>
      <c r="AR104"/>
      <c r="AS104"/>
      <c r="AT104"/>
    </row>
    <row r="105" spans="1:46" ht="15" x14ac:dyDescent="0.25">
      <c r="A105"/>
      <c r="B105"/>
      <c r="C105"/>
      <c r="D105"/>
      <c r="E105"/>
      <c r="F105"/>
      <c r="G105"/>
      <c r="H105"/>
      <c r="I105"/>
      <c r="J105"/>
      <c r="AK105"/>
      <c r="AL105"/>
      <c r="AM105"/>
      <c r="AN105"/>
      <c r="AO105"/>
      <c r="AP105"/>
      <c r="AQ105"/>
      <c r="AR105"/>
      <c r="AS105"/>
      <c r="AT105"/>
    </row>
    <row r="106" spans="1:46" ht="15" x14ac:dyDescent="0.25">
      <c r="A106"/>
      <c r="B106"/>
      <c r="C106"/>
      <c r="D106"/>
      <c r="E106"/>
      <c r="F106"/>
      <c r="G106"/>
      <c r="H106"/>
      <c r="I106"/>
      <c r="J106"/>
      <c r="AK106"/>
      <c r="AL106"/>
      <c r="AM106"/>
      <c r="AN106"/>
      <c r="AO106"/>
      <c r="AP106"/>
      <c r="AQ106"/>
      <c r="AR106"/>
      <c r="AS106"/>
      <c r="AT106"/>
    </row>
    <row r="107" spans="1:46" ht="15" x14ac:dyDescent="0.25">
      <c r="A107"/>
      <c r="B107"/>
      <c r="C107"/>
      <c r="D107"/>
      <c r="E107"/>
      <c r="F107"/>
      <c r="G107"/>
      <c r="H107"/>
      <c r="I107"/>
      <c r="J107"/>
      <c r="AK107"/>
      <c r="AL107"/>
      <c r="AM107"/>
      <c r="AN107"/>
      <c r="AO107"/>
      <c r="AP107"/>
      <c r="AQ107"/>
      <c r="AR107"/>
      <c r="AS107"/>
      <c r="AT107"/>
    </row>
    <row r="108" spans="1:46" ht="15" x14ac:dyDescent="0.25">
      <c r="A108"/>
      <c r="B108"/>
      <c r="C108"/>
      <c r="D108"/>
      <c r="E108"/>
      <c r="F108"/>
      <c r="G108"/>
      <c r="H108"/>
      <c r="I108"/>
      <c r="J108"/>
      <c r="AK108"/>
      <c r="AL108"/>
      <c r="AM108"/>
      <c r="AN108"/>
      <c r="AO108"/>
      <c r="AP108"/>
      <c r="AQ108"/>
      <c r="AR108"/>
      <c r="AS108"/>
      <c r="AT108"/>
    </row>
    <row r="109" spans="1:46" ht="15" x14ac:dyDescent="0.25">
      <c r="A109"/>
      <c r="B109"/>
      <c r="C109"/>
      <c r="D109"/>
      <c r="E109"/>
      <c r="F109"/>
      <c r="G109"/>
      <c r="H109"/>
      <c r="I109"/>
      <c r="J109"/>
      <c r="AK109"/>
      <c r="AL109"/>
      <c r="AM109"/>
      <c r="AN109"/>
      <c r="AO109"/>
      <c r="AP109"/>
      <c r="AQ109"/>
      <c r="AR109"/>
      <c r="AS109"/>
      <c r="AT109"/>
    </row>
    <row r="110" spans="1:46" ht="15" x14ac:dyDescent="0.25">
      <c r="A110"/>
      <c r="B110"/>
      <c r="C110"/>
      <c r="D110"/>
      <c r="E110"/>
      <c r="F110"/>
      <c r="G110"/>
      <c r="H110"/>
      <c r="I110"/>
      <c r="J110"/>
      <c r="AK110"/>
      <c r="AL110"/>
      <c r="AM110"/>
      <c r="AN110"/>
      <c r="AO110"/>
      <c r="AP110"/>
      <c r="AQ110"/>
      <c r="AR110"/>
      <c r="AS110"/>
      <c r="AT110"/>
    </row>
    <row r="111" spans="1:46" ht="15" x14ac:dyDescent="0.25">
      <c r="A111"/>
      <c r="B111"/>
      <c r="C111"/>
      <c r="D111"/>
      <c r="E111"/>
      <c r="F111"/>
      <c r="G111"/>
      <c r="H111"/>
      <c r="I111"/>
      <c r="J111"/>
      <c r="AK111"/>
      <c r="AL111"/>
      <c r="AM111"/>
      <c r="AN111"/>
      <c r="AO111"/>
      <c r="AP111"/>
      <c r="AQ111"/>
      <c r="AR111"/>
      <c r="AS111"/>
      <c r="AT111"/>
    </row>
    <row r="112" spans="1:46" ht="15" x14ac:dyDescent="0.25">
      <c r="A112"/>
      <c r="B112"/>
      <c r="C112"/>
      <c r="D112"/>
      <c r="E112"/>
      <c r="F112"/>
      <c r="G112"/>
      <c r="H112"/>
      <c r="I112"/>
      <c r="J112"/>
      <c r="AK112"/>
      <c r="AL112"/>
      <c r="AM112"/>
      <c r="AN112"/>
      <c r="AO112"/>
      <c r="AP112"/>
      <c r="AQ112"/>
      <c r="AR112"/>
      <c r="AS112"/>
      <c r="AT112"/>
    </row>
    <row r="113" spans="1:46" ht="15" x14ac:dyDescent="0.25">
      <c r="A113"/>
      <c r="B113"/>
      <c r="C113"/>
      <c r="D113"/>
      <c r="E113"/>
      <c r="F113"/>
      <c r="G113"/>
      <c r="H113"/>
      <c r="I113"/>
      <c r="J113"/>
      <c r="AK113"/>
      <c r="AL113"/>
      <c r="AM113"/>
      <c r="AN113"/>
      <c r="AO113"/>
      <c r="AP113"/>
      <c r="AQ113"/>
      <c r="AR113"/>
      <c r="AS113"/>
      <c r="AT113"/>
    </row>
    <row r="114" spans="1:46" ht="15" x14ac:dyDescent="0.25">
      <c r="A114"/>
      <c r="B114"/>
      <c r="C114"/>
      <c r="D114"/>
      <c r="E114"/>
      <c r="F114"/>
      <c r="G114"/>
      <c r="H114"/>
      <c r="I114"/>
      <c r="J114"/>
      <c r="AK114"/>
      <c r="AL114"/>
      <c r="AM114"/>
      <c r="AN114"/>
      <c r="AO114"/>
      <c r="AP114"/>
      <c r="AQ114"/>
      <c r="AR114"/>
      <c r="AS114"/>
      <c r="AT114"/>
    </row>
    <row r="115" spans="1:46" ht="15" x14ac:dyDescent="0.25">
      <c r="A115"/>
      <c r="B115"/>
      <c r="C115"/>
      <c r="D115"/>
      <c r="E115"/>
      <c r="F115"/>
      <c r="G115"/>
      <c r="H115"/>
      <c r="I115"/>
      <c r="J115"/>
      <c r="AK115"/>
      <c r="AL115"/>
      <c r="AM115"/>
      <c r="AN115"/>
      <c r="AO115"/>
      <c r="AP115"/>
      <c r="AQ115"/>
      <c r="AR115"/>
      <c r="AS115"/>
      <c r="AT115"/>
    </row>
    <row r="116" spans="1:46" ht="15" x14ac:dyDescent="0.25">
      <c r="A116"/>
      <c r="B116"/>
      <c r="C116"/>
      <c r="D116"/>
      <c r="E116"/>
      <c r="F116"/>
      <c r="G116"/>
      <c r="H116"/>
      <c r="I116"/>
      <c r="J116"/>
      <c r="AK116"/>
      <c r="AL116"/>
      <c r="AM116"/>
      <c r="AN116"/>
      <c r="AO116"/>
      <c r="AP116"/>
      <c r="AQ116"/>
      <c r="AR116"/>
      <c r="AS116"/>
      <c r="AT116"/>
    </row>
    <row r="117" spans="1:46" ht="15" x14ac:dyDescent="0.25">
      <c r="A117"/>
      <c r="B117"/>
      <c r="C117"/>
      <c r="D117"/>
      <c r="E117"/>
      <c r="F117"/>
      <c r="G117"/>
      <c r="H117"/>
      <c r="I117"/>
      <c r="J117"/>
      <c r="AK117"/>
      <c r="AL117"/>
      <c r="AM117"/>
      <c r="AN117"/>
      <c r="AO117"/>
      <c r="AP117"/>
      <c r="AQ117"/>
      <c r="AR117"/>
      <c r="AS117"/>
      <c r="AT117"/>
    </row>
    <row r="118" spans="1:46" ht="15" x14ac:dyDescent="0.25">
      <c r="A118"/>
      <c r="B118"/>
      <c r="C118"/>
      <c r="D118"/>
      <c r="E118"/>
      <c r="F118"/>
      <c r="G118"/>
      <c r="H118"/>
      <c r="I118"/>
      <c r="J118"/>
      <c r="AK118"/>
      <c r="AL118"/>
      <c r="AM118"/>
      <c r="AN118"/>
      <c r="AO118"/>
      <c r="AP118"/>
      <c r="AQ118"/>
      <c r="AR118"/>
      <c r="AS118"/>
      <c r="AT118"/>
    </row>
    <row r="119" spans="1:46" ht="15" x14ac:dyDescent="0.25">
      <c r="A119"/>
      <c r="B119"/>
      <c r="C119"/>
      <c r="D119"/>
      <c r="E119"/>
      <c r="F119"/>
      <c r="G119"/>
      <c r="H119"/>
      <c r="I119"/>
      <c r="J119"/>
      <c r="AK119"/>
      <c r="AL119"/>
      <c r="AM119"/>
      <c r="AN119"/>
      <c r="AO119"/>
      <c r="AP119"/>
      <c r="AQ119"/>
      <c r="AR119"/>
      <c r="AS119"/>
      <c r="AT119"/>
    </row>
    <row r="120" spans="1:46" ht="15" x14ac:dyDescent="0.25">
      <c r="A120"/>
      <c r="B120"/>
      <c r="C120"/>
      <c r="D120"/>
      <c r="E120"/>
      <c r="F120"/>
      <c r="G120"/>
      <c r="H120"/>
      <c r="I120"/>
      <c r="J120"/>
      <c r="AK120"/>
      <c r="AL120"/>
      <c r="AM120"/>
      <c r="AN120"/>
      <c r="AO120"/>
      <c r="AP120"/>
      <c r="AQ120"/>
      <c r="AR120"/>
      <c r="AS120"/>
      <c r="AT120"/>
    </row>
    <row r="121" spans="1:46" ht="15" x14ac:dyDescent="0.25">
      <c r="A121"/>
      <c r="B121"/>
      <c r="C121"/>
      <c r="D121"/>
      <c r="E121"/>
      <c r="F121"/>
      <c r="G121"/>
      <c r="H121"/>
      <c r="I121"/>
      <c r="J121"/>
      <c r="AK121"/>
      <c r="AL121"/>
      <c r="AM121"/>
      <c r="AN121"/>
      <c r="AO121"/>
      <c r="AP121"/>
      <c r="AQ121"/>
      <c r="AR121"/>
      <c r="AS121"/>
      <c r="AT121"/>
    </row>
    <row r="122" spans="1:46" ht="15" x14ac:dyDescent="0.25">
      <c r="A122"/>
      <c r="B122"/>
      <c r="C122"/>
      <c r="D122"/>
      <c r="E122"/>
      <c r="F122"/>
      <c r="G122"/>
      <c r="H122"/>
      <c r="I122"/>
      <c r="J122"/>
      <c r="AK122"/>
      <c r="AL122"/>
      <c r="AM122"/>
      <c r="AN122"/>
      <c r="AO122"/>
      <c r="AP122"/>
      <c r="AQ122"/>
      <c r="AR122"/>
      <c r="AS122"/>
      <c r="AT122"/>
    </row>
    <row r="123" spans="1:46" ht="15" x14ac:dyDescent="0.25">
      <c r="A123"/>
      <c r="B123"/>
      <c r="C123"/>
      <c r="D123"/>
      <c r="E123"/>
      <c r="F123"/>
      <c r="G123"/>
      <c r="H123"/>
      <c r="I123"/>
      <c r="J123"/>
      <c r="AK123"/>
      <c r="AL123"/>
      <c r="AM123"/>
      <c r="AN123"/>
      <c r="AO123"/>
      <c r="AP123"/>
      <c r="AQ123"/>
      <c r="AR123"/>
      <c r="AS123"/>
      <c r="AT123"/>
    </row>
    <row r="124" spans="1:46" ht="15" x14ac:dyDescent="0.25">
      <c r="A124"/>
      <c r="B124"/>
      <c r="C124"/>
      <c r="D124"/>
      <c r="E124"/>
      <c r="F124"/>
      <c r="G124"/>
      <c r="H124"/>
      <c r="I124"/>
      <c r="J124"/>
      <c r="AK124"/>
      <c r="AL124"/>
      <c r="AM124"/>
      <c r="AN124"/>
      <c r="AO124"/>
      <c r="AP124"/>
      <c r="AQ124"/>
      <c r="AR124"/>
      <c r="AS124"/>
      <c r="AT124"/>
    </row>
    <row r="125" spans="1:46" ht="15" x14ac:dyDescent="0.25">
      <c r="A125"/>
      <c r="B125"/>
      <c r="C125"/>
      <c r="D125"/>
      <c r="E125"/>
      <c r="F125"/>
      <c r="G125"/>
      <c r="H125"/>
      <c r="I125"/>
      <c r="J125"/>
      <c r="AK125"/>
      <c r="AL125"/>
      <c r="AM125"/>
      <c r="AN125"/>
      <c r="AO125"/>
      <c r="AP125"/>
      <c r="AQ125"/>
      <c r="AR125"/>
      <c r="AS125"/>
      <c r="AT125"/>
    </row>
    <row r="126" spans="1:46" ht="15" x14ac:dyDescent="0.25">
      <c r="A126"/>
      <c r="B126"/>
      <c r="C126"/>
      <c r="D126"/>
      <c r="E126"/>
      <c r="F126"/>
      <c r="G126"/>
      <c r="H126"/>
      <c r="I126"/>
      <c r="J126"/>
      <c r="AK126"/>
      <c r="AL126"/>
      <c r="AM126"/>
      <c r="AN126"/>
      <c r="AO126"/>
      <c r="AP126"/>
      <c r="AQ126"/>
      <c r="AR126"/>
      <c r="AS126"/>
      <c r="AT126"/>
    </row>
    <row r="127" spans="1:46" ht="15" x14ac:dyDescent="0.25">
      <c r="A127"/>
      <c r="B127"/>
      <c r="C127"/>
      <c r="D127"/>
      <c r="E127"/>
      <c r="F127"/>
      <c r="G127"/>
      <c r="H127"/>
      <c r="I127"/>
      <c r="J127"/>
      <c r="AK127"/>
      <c r="AL127"/>
      <c r="AM127"/>
      <c r="AN127"/>
      <c r="AO127"/>
      <c r="AP127"/>
      <c r="AQ127"/>
      <c r="AR127"/>
      <c r="AS127"/>
      <c r="AT127"/>
    </row>
    <row r="128" spans="1:46" ht="15" x14ac:dyDescent="0.25">
      <c r="A128"/>
      <c r="B128"/>
      <c r="C128"/>
      <c r="D128"/>
      <c r="E128"/>
      <c r="F128"/>
      <c r="G128"/>
      <c r="H128"/>
      <c r="I128"/>
      <c r="J128"/>
      <c r="AK128"/>
      <c r="AL128"/>
      <c r="AM128"/>
      <c r="AN128"/>
      <c r="AO128"/>
      <c r="AP128"/>
      <c r="AQ128"/>
      <c r="AR128"/>
      <c r="AS128"/>
      <c r="AT128"/>
    </row>
    <row r="129" spans="1:46" ht="15" x14ac:dyDescent="0.25">
      <c r="A129"/>
      <c r="B129"/>
      <c r="C129"/>
      <c r="D129"/>
      <c r="E129"/>
      <c r="F129"/>
      <c r="G129"/>
      <c r="H129"/>
      <c r="I129"/>
      <c r="J129"/>
      <c r="AK129"/>
      <c r="AL129"/>
      <c r="AM129"/>
      <c r="AN129"/>
      <c r="AO129"/>
      <c r="AP129"/>
      <c r="AQ129"/>
      <c r="AR129"/>
      <c r="AS129"/>
      <c r="AT129"/>
    </row>
    <row r="130" spans="1:46" ht="15" x14ac:dyDescent="0.25">
      <c r="A130"/>
      <c r="B130"/>
      <c r="C130"/>
      <c r="D130"/>
      <c r="E130"/>
      <c r="F130"/>
      <c r="G130"/>
      <c r="H130"/>
      <c r="I130"/>
      <c r="J130"/>
      <c r="AK130"/>
      <c r="AL130"/>
      <c r="AM130"/>
      <c r="AN130"/>
      <c r="AO130"/>
      <c r="AP130"/>
      <c r="AQ130"/>
      <c r="AR130"/>
      <c r="AS130"/>
      <c r="AT130"/>
    </row>
    <row r="131" spans="1:46" ht="15" x14ac:dyDescent="0.25">
      <c r="A131"/>
      <c r="B131"/>
      <c r="C131"/>
      <c r="D131"/>
      <c r="E131"/>
      <c r="F131"/>
      <c r="G131"/>
      <c r="H131"/>
      <c r="I131"/>
      <c r="J131"/>
      <c r="AK131"/>
      <c r="AL131"/>
      <c r="AM131"/>
      <c r="AN131"/>
      <c r="AO131"/>
      <c r="AP131"/>
      <c r="AQ131"/>
      <c r="AR131"/>
      <c r="AS131"/>
      <c r="AT131"/>
    </row>
    <row r="132" spans="1:46" ht="15" x14ac:dyDescent="0.25">
      <c r="A132"/>
      <c r="B132"/>
      <c r="C132"/>
      <c r="D132"/>
      <c r="E132"/>
      <c r="F132"/>
      <c r="G132"/>
      <c r="H132"/>
      <c r="I132"/>
      <c r="J132"/>
      <c r="AK132"/>
      <c r="AL132"/>
      <c r="AM132"/>
      <c r="AN132"/>
      <c r="AO132"/>
      <c r="AP132"/>
      <c r="AQ132"/>
      <c r="AR132"/>
      <c r="AS132"/>
      <c r="AT132"/>
    </row>
    <row r="133" spans="1:46" ht="15" x14ac:dyDescent="0.25">
      <c r="A133"/>
      <c r="B133"/>
      <c r="C133"/>
      <c r="D133"/>
      <c r="E133"/>
      <c r="F133"/>
      <c r="G133"/>
      <c r="H133"/>
      <c r="I133"/>
      <c r="J133"/>
      <c r="AK133"/>
      <c r="AL133"/>
      <c r="AM133"/>
      <c r="AN133"/>
      <c r="AO133"/>
      <c r="AP133"/>
      <c r="AQ133"/>
      <c r="AR133"/>
      <c r="AS133"/>
      <c r="AT133"/>
    </row>
    <row r="134" spans="1:46" ht="15" x14ac:dyDescent="0.25">
      <c r="A134"/>
      <c r="B134"/>
      <c r="C134"/>
      <c r="D134"/>
      <c r="E134"/>
      <c r="F134"/>
      <c r="G134"/>
      <c r="H134"/>
      <c r="I134"/>
      <c r="J134"/>
      <c r="AK134"/>
      <c r="AL134"/>
      <c r="AM134"/>
      <c r="AN134"/>
      <c r="AO134"/>
      <c r="AP134"/>
      <c r="AQ134"/>
      <c r="AR134"/>
      <c r="AS134"/>
      <c r="AT134"/>
    </row>
    <row r="135" spans="1:46" ht="15" x14ac:dyDescent="0.25">
      <c r="A135"/>
      <c r="B135"/>
      <c r="C135"/>
      <c r="D135"/>
      <c r="E135"/>
      <c r="F135"/>
      <c r="G135"/>
      <c r="H135"/>
      <c r="I135"/>
      <c r="J135"/>
      <c r="AK135"/>
      <c r="AL135"/>
      <c r="AM135"/>
      <c r="AN135"/>
      <c r="AO135"/>
      <c r="AP135"/>
      <c r="AQ135"/>
      <c r="AR135"/>
      <c r="AS135"/>
      <c r="AT135"/>
    </row>
    <row r="136" spans="1:46" ht="15" x14ac:dyDescent="0.25">
      <c r="A136"/>
      <c r="B136"/>
      <c r="C136"/>
      <c r="D136"/>
      <c r="E136"/>
      <c r="F136"/>
      <c r="G136"/>
      <c r="H136"/>
      <c r="I136"/>
      <c r="J136"/>
      <c r="AK136"/>
      <c r="AL136"/>
      <c r="AM136"/>
      <c r="AN136"/>
      <c r="AO136"/>
      <c r="AP136"/>
      <c r="AQ136"/>
      <c r="AR136"/>
      <c r="AS136"/>
      <c r="AT136"/>
    </row>
    <row r="137" spans="1:46" ht="15" x14ac:dyDescent="0.25">
      <c r="A137"/>
      <c r="B137"/>
      <c r="C137"/>
      <c r="D137"/>
      <c r="E137"/>
      <c r="F137"/>
      <c r="G137"/>
      <c r="H137"/>
      <c r="I137"/>
      <c r="J137"/>
      <c r="AK137"/>
      <c r="AL137"/>
      <c r="AM137"/>
      <c r="AN137"/>
      <c r="AO137"/>
      <c r="AP137"/>
      <c r="AQ137"/>
      <c r="AR137"/>
      <c r="AS137"/>
      <c r="AT137"/>
    </row>
    <row r="138" spans="1:46" ht="15" x14ac:dyDescent="0.25">
      <c r="A138"/>
      <c r="B138"/>
      <c r="C138"/>
      <c r="D138"/>
      <c r="E138"/>
      <c r="F138"/>
      <c r="G138"/>
      <c r="H138"/>
      <c r="I138"/>
      <c r="J138"/>
      <c r="AK138"/>
      <c r="AL138"/>
      <c r="AM138"/>
      <c r="AN138"/>
      <c r="AO138"/>
      <c r="AP138"/>
      <c r="AQ138"/>
      <c r="AR138"/>
      <c r="AS138"/>
      <c r="AT138"/>
    </row>
    <row r="139" spans="1:46" ht="15" x14ac:dyDescent="0.25">
      <c r="A139"/>
      <c r="B139"/>
      <c r="C139"/>
      <c r="D139"/>
      <c r="E139"/>
      <c r="F139"/>
      <c r="G139"/>
      <c r="H139"/>
      <c r="I139"/>
      <c r="J139"/>
      <c r="AK139"/>
      <c r="AL139"/>
      <c r="AM139"/>
      <c r="AN139"/>
      <c r="AO139"/>
      <c r="AP139"/>
      <c r="AQ139"/>
      <c r="AR139"/>
      <c r="AS139"/>
      <c r="AT139"/>
    </row>
    <row r="140" spans="1:46" ht="15" x14ac:dyDescent="0.25">
      <c r="A140"/>
      <c r="B140"/>
      <c r="C140"/>
      <c r="D140"/>
      <c r="E140"/>
      <c r="F140"/>
      <c r="G140"/>
      <c r="H140"/>
      <c r="I140"/>
      <c r="J140"/>
      <c r="AK140"/>
      <c r="AL140"/>
      <c r="AM140"/>
      <c r="AN140"/>
      <c r="AO140"/>
      <c r="AP140"/>
      <c r="AQ140"/>
      <c r="AR140"/>
      <c r="AS140"/>
      <c r="AT140"/>
    </row>
    <row r="141" spans="1:46" ht="15" x14ac:dyDescent="0.25">
      <c r="A141"/>
      <c r="B141"/>
      <c r="C141"/>
      <c r="D141"/>
      <c r="E141"/>
      <c r="F141"/>
      <c r="G141"/>
      <c r="H141"/>
      <c r="I141"/>
      <c r="J141"/>
      <c r="AK141"/>
      <c r="AL141"/>
      <c r="AM141"/>
      <c r="AN141"/>
      <c r="AO141"/>
      <c r="AP141"/>
      <c r="AQ141"/>
      <c r="AR141"/>
      <c r="AS141"/>
      <c r="AT141"/>
    </row>
    <row r="142" spans="1:46" ht="15" x14ac:dyDescent="0.25">
      <c r="A142"/>
      <c r="B142"/>
      <c r="C142"/>
      <c r="D142"/>
      <c r="E142"/>
      <c r="F142"/>
      <c r="G142"/>
      <c r="H142"/>
      <c r="I142"/>
      <c r="J142"/>
      <c r="AK142"/>
      <c r="AL142"/>
      <c r="AM142"/>
      <c r="AN142"/>
      <c r="AO142"/>
      <c r="AP142"/>
      <c r="AQ142"/>
      <c r="AR142"/>
      <c r="AS142"/>
      <c r="AT142"/>
    </row>
    <row r="143" spans="1:46" ht="15" x14ac:dyDescent="0.25">
      <c r="A143"/>
      <c r="B143"/>
      <c r="C143"/>
      <c r="D143"/>
      <c r="E143"/>
      <c r="F143"/>
      <c r="G143"/>
      <c r="H143"/>
      <c r="I143"/>
      <c r="J143"/>
      <c r="AK143"/>
      <c r="AL143"/>
      <c r="AM143"/>
      <c r="AN143"/>
      <c r="AO143"/>
      <c r="AP143"/>
      <c r="AQ143"/>
      <c r="AR143"/>
      <c r="AS143"/>
      <c r="AT143"/>
    </row>
    <row r="144" spans="1:46" ht="15" x14ac:dyDescent="0.25">
      <c r="A144"/>
      <c r="B144"/>
      <c r="C144"/>
      <c r="D144"/>
      <c r="E144"/>
      <c r="F144"/>
      <c r="G144"/>
      <c r="H144"/>
      <c r="I144"/>
      <c r="J144"/>
      <c r="AK144"/>
      <c r="AL144"/>
      <c r="AM144"/>
      <c r="AN144"/>
      <c r="AO144"/>
      <c r="AP144"/>
      <c r="AQ144"/>
      <c r="AR144"/>
      <c r="AS144"/>
      <c r="AT144"/>
    </row>
    <row r="145" spans="1:46" ht="15" x14ac:dyDescent="0.25">
      <c r="A145"/>
      <c r="B145"/>
      <c r="C145"/>
      <c r="D145"/>
      <c r="E145"/>
      <c r="F145"/>
      <c r="G145"/>
      <c r="H145"/>
      <c r="I145"/>
      <c r="J145"/>
      <c r="AK145"/>
      <c r="AL145"/>
      <c r="AM145"/>
      <c r="AN145"/>
      <c r="AO145"/>
      <c r="AP145"/>
      <c r="AQ145"/>
      <c r="AR145"/>
      <c r="AS145"/>
      <c r="AT145"/>
    </row>
    <row r="146" spans="1:46" ht="15" x14ac:dyDescent="0.25">
      <c r="A146"/>
      <c r="B146"/>
      <c r="C146"/>
      <c r="D146"/>
      <c r="E146"/>
      <c r="F146"/>
      <c r="G146"/>
      <c r="H146"/>
      <c r="I146"/>
      <c r="J146"/>
      <c r="AK146"/>
      <c r="AL146"/>
      <c r="AM146"/>
      <c r="AN146"/>
      <c r="AO146"/>
      <c r="AP146"/>
      <c r="AQ146"/>
      <c r="AR146"/>
      <c r="AS146"/>
      <c r="AT146"/>
    </row>
    <row r="147" spans="1:46" ht="15" x14ac:dyDescent="0.25">
      <c r="A147"/>
      <c r="B147"/>
      <c r="C147"/>
      <c r="D147"/>
      <c r="E147"/>
      <c r="F147"/>
      <c r="G147"/>
      <c r="H147"/>
      <c r="I147"/>
      <c r="J147"/>
      <c r="AK147"/>
      <c r="AL147"/>
      <c r="AM147"/>
      <c r="AN147"/>
      <c r="AO147"/>
      <c r="AP147"/>
      <c r="AQ147"/>
      <c r="AR147"/>
      <c r="AS147"/>
      <c r="AT147"/>
    </row>
    <row r="148" spans="1:46" ht="15" x14ac:dyDescent="0.25">
      <c r="A148"/>
      <c r="B148"/>
      <c r="C148"/>
      <c r="D148"/>
      <c r="E148"/>
      <c r="F148"/>
      <c r="G148"/>
      <c r="H148"/>
      <c r="I148"/>
      <c r="J148"/>
      <c r="AK148"/>
      <c r="AL148"/>
      <c r="AM148"/>
      <c r="AN148"/>
      <c r="AO148"/>
      <c r="AP148"/>
      <c r="AQ148"/>
      <c r="AR148"/>
      <c r="AS148"/>
      <c r="AT148"/>
    </row>
    <row r="149" spans="1:46" ht="15" x14ac:dyDescent="0.25">
      <c r="A149"/>
      <c r="B149"/>
      <c r="C149"/>
      <c r="D149"/>
      <c r="E149"/>
      <c r="F149"/>
      <c r="G149"/>
      <c r="H149"/>
      <c r="I149"/>
      <c r="J149"/>
      <c r="AK149"/>
      <c r="AL149"/>
      <c r="AM149"/>
      <c r="AN149"/>
      <c r="AO149"/>
      <c r="AP149"/>
      <c r="AQ149"/>
      <c r="AR149"/>
      <c r="AS149"/>
      <c r="AT149"/>
    </row>
    <row r="150" spans="1:46" ht="15" x14ac:dyDescent="0.25">
      <c r="A150"/>
      <c r="B150"/>
      <c r="C150"/>
      <c r="D150"/>
      <c r="E150"/>
      <c r="F150"/>
      <c r="G150"/>
      <c r="H150"/>
      <c r="I150"/>
      <c r="J150"/>
      <c r="AK150"/>
      <c r="AL150"/>
      <c r="AM150"/>
      <c r="AN150"/>
      <c r="AO150"/>
      <c r="AP150"/>
      <c r="AQ150"/>
      <c r="AR150"/>
      <c r="AS150"/>
      <c r="AT150"/>
    </row>
    <row r="151" spans="1:46" ht="15" x14ac:dyDescent="0.25">
      <c r="A151"/>
      <c r="B151"/>
      <c r="C151"/>
      <c r="D151"/>
      <c r="E151"/>
      <c r="F151"/>
      <c r="G151"/>
      <c r="H151"/>
      <c r="I151"/>
      <c r="J151"/>
      <c r="AK151"/>
      <c r="AL151"/>
      <c r="AM151"/>
      <c r="AN151"/>
      <c r="AO151"/>
      <c r="AP151"/>
      <c r="AQ151"/>
      <c r="AR151"/>
      <c r="AS151"/>
      <c r="AT151"/>
    </row>
    <row r="152" spans="1:46" ht="15" x14ac:dyDescent="0.25">
      <c r="A152"/>
      <c r="B152"/>
      <c r="C152"/>
      <c r="D152"/>
      <c r="E152"/>
      <c r="F152"/>
      <c r="G152"/>
      <c r="H152"/>
      <c r="I152"/>
      <c r="J152"/>
      <c r="AK152"/>
      <c r="AL152"/>
      <c r="AM152"/>
      <c r="AN152"/>
      <c r="AO152"/>
      <c r="AP152"/>
      <c r="AQ152"/>
      <c r="AR152"/>
      <c r="AS152"/>
      <c r="AT152"/>
    </row>
    <row r="153" spans="1:46" ht="15" x14ac:dyDescent="0.25">
      <c r="A153"/>
      <c r="B153"/>
      <c r="C153"/>
      <c r="D153"/>
      <c r="E153"/>
      <c r="F153"/>
      <c r="G153"/>
      <c r="H153"/>
      <c r="I153"/>
      <c r="J153"/>
      <c r="AK153"/>
      <c r="AL153"/>
      <c r="AM153"/>
      <c r="AN153"/>
      <c r="AO153"/>
      <c r="AP153"/>
      <c r="AQ153"/>
      <c r="AR153"/>
      <c r="AS153"/>
      <c r="AT153"/>
    </row>
    <row r="154" spans="1:46" ht="15" x14ac:dyDescent="0.25">
      <c r="A154"/>
      <c r="B154"/>
      <c r="C154"/>
      <c r="D154"/>
      <c r="E154"/>
      <c r="F154"/>
      <c r="G154"/>
      <c r="H154"/>
      <c r="I154"/>
      <c r="J154"/>
      <c r="AK154"/>
      <c r="AL154"/>
      <c r="AM154"/>
      <c r="AN154"/>
      <c r="AO154"/>
      <c r="AP154"/>
      <c r="AQ154"/>
      <c r="AR154"/>
      <c r="AS154"/>
      <c r="AT154"/>
    </row>
    <row r="155" spans="1:46" ht="15" x14ac:dyDescent="0.25">
      <c r="A155"/>
      <c r="B155"/>
      <c r="C155"/>
      <c r="D155"/>
      <c r="E155"/>
      <c r="F155"/>
      <c r="G155"/>
      <c r="H155"/>
      <c r="I155"/>
      <c r="J155"/>
      <c r="AK155"/>
      <c r="AL155"/>
      <c r="AM155"/>
      <c r="AN155"/>
      <c r="AO155"/>
      <c r="AP155"/>
      <c r="AQ155"/>
      <c r="AR155"/>
      <c r="AS155"/>
      <c r="AT155"/>
    </row>
    <row r="156" spans="1:46" ht="15" x14ac:dyDescent="0.25">
      <c r="A156"/>
      <c r="B156"/>
      <c r="C156"/>
      <c r="D156"/>
      <c r="E156"/>
      <c r="F156"/>
      <c r="G156"/>
      <c r="H156"/>
      <c r="I156"/>
      <c r="J156"/>
      <c r="AK156"/>
      <c r="AL156"/>
      <c r="AM156"/>
      <c r="AN156"/>
      <c r="AO156"/>
      <c r="AP156"/>
      <c r="AQ156"/>
      <c r="AR156"/>
      <c r="AS156"/>
      <c r="AT156"/>
    </row>
    <row r="157" spans="1:46" ht="15" x14ac:dyDescent="0.25">
      <c r="A157"/>
      <c r="B157"/>
      <c r="C157"/>
      <c r="D157"/>
      <c r="E157"/>
      <c r="F157"/>
      <c r="G157"/>
      <c r="H157"/>
      <c r="I157"/>
      <c r="J157"/>
      <c r="AK157"/>
      <c r="AL157"/>
      <c r="AM157"/>
      <c r="AN157"/>
      <c r="AO157"/>
      <c r="AP157"/>
      <c r="AQ157"/>
      <c r="AR157"/>
      <c r="AS157"/>
      <c r="AT157"/>
    </row>
    <row r="158" spans="1:46" ht="15" x14ac:dyDescent="0.25">
      <c r="A158"/>
      <c r="B158"/>
      <c r="C158"/>
      <c r="D158"/>
      <c r="E158"/>
      <c r="F158"/>
      <c r="G158"/>
      <c r="H158"/>
      <c r="I158"/>
      <c r="J158"/>
      <c r="AK158"/>
      <c r="AL158"/>
      <c r="AM158"/>
      <c r="AN158"/>
      <c r="AO158"/>
      <c r="AP158"/>
      <c r="AQ158"/>
      <c r="AR158"/>
      <c r="AS158"/>
      <c r="AT158"/>
    </row>
    <row r="159" spans="1:46" ht="15" x14ac:dyDescent="0.25">
      <c r="A159"/>
      <c r="B159"/>
      <c r="C159"/>
      <c r="D159"/>
      <c r="E159"/>
      <c r="F159"/>
      <c r="G159"/>
      <c r="H159"/>
      <c r="I159"/>
      <c r="J159"/>
      <c r="AK159"/>
      <c r="AL159"/>
      <c r="AM159"/>
      <c r="AN159"/>
      <c r="AO159"/>
      <c r="AP159"/>
      <c r="AQ159"/>
      <c r="AR159"/>
      <c r="AS159"/>
      <c r="AT159"/>
    </row>
    <row r="160" spans="1:46" ht="15" x14ac:dyDescent="0.25">
      <c r="A160"/>
      <c r="B160"/>
      <c r="C160"/>
      <c r="D160"/>
      <c r="E160"/>
      <c r="F160"/>
      <c r="G160"/>
      <c r="H160"/>
      <c r="I160"/>
      <c r="J160"/>
      <c r="AK160"/>
      <c r="AL160"/>
      <c r="AM160"/>
      <c r="AN160"/>
      <c r="AO160"/>
      <c r="AP160"/>
      <c r="AQ160"/>
      <c r="AR160"/>
      <c r="AS160"/>
      <c r="AT160"/>
    </row>
    <row r="161" spans="1:46" ht="15" x14ac:dyDescent="0.25">
      <c r="A161"/>
      <c r="B161"/>
      <c r="C161"/>
      <c r="D161"/>
      <c r="E161"/>
      <c r="F161"/>
      <c r="G161"/>
      <c r="H161"/>
      <c r="I161"/>
      <c r="J161"/>
      <c r="AK161"/>
      <c r="AL161"/>
      <c r="AM161"/>
      <c r="AN161"/>
      <c r="AO161"/>
      <c r="AP161"/>
      <c r="AQ161"/>
      <c r="AR161"/>
      <c r="AS161"/>
      <c r="AT161"/>
    </row>
    <row r="162" spans="1:46" ht="15" x14ac:dyDescent="0.25">
      <c r="A162"/>
      <c r="B162"/>
      <c r="C162"/>
      <c r="D162"/>
      <c r="E162"/>
      <c r="F162"/>
      <c r="G162"/>
      <c r="H162"/>
      <c r="I162"/>
      <c r="J162"/>
      <c r="AK162"/>
      <c r="AL162"/>
      <c r="AM162"/>
      <c r="AN162"/>
      <c r="AO162"/>
      <c r="AP162"/>
      <c r="AQ162"/>
      <c r="AR162"/>
      <c r="AS162"/>
      <c r="AT162"/>
    </row>
    <row r="163" spans="1:46" ht="15" x14ac:dyDescent="0.25">
      <c r="A163"/>
      <c r="B163"/>
      <c r="C163"/>
      <c r="D163"/>
      <c r="E163"/>
      <c r="F163"/>
      <c r="G163"/>
      <c r="H163"/>
      <c r="I163"/>
      <c r="J163"/>
      <c r="AK163"/>
      <c r="AL163"/>
      <c r="AM163"/>
      <c r="AN163"/>
      <c r="AO163"/>
      <c r="AP163"/>
      <c r="AQ163"/>
      <c r="AR163"/>
      <c r="AS163"/>
      <c r="AT163"/>
    </row>
    <row r="164" spans="1:46" ht="15" x14ac:dyDescent="0.25">
      <c r="A164"/>
      <c r="B164"/>
      <c r="C164"/>
      <c r="D164"/>
      <c r="E164"/>
      <c r="F164"/>
      <c r="G164"/>
      <c r="H164"/>
      <c r="I164"/>
      <c r="J164"/>
      <c r="AK164"/>
      <c r="AL164"/>
      <c r="AM164"/>
      <c r="AN164"/>
      <c r="AO164"/>
      <c r="AP164"/>
      <c r="AQ164"/>
      <c r="AR164"/>
      <c r="AS164"/>
      <c r="AT164"/>
    </row>
    <row r="165" spans="1:46" ht="15" x14ac:dyDescent="0.25">
      <c r="A165"/>
      <c r="B165"/>
      <c r="C165"/>
      <c r="D165"/>
      <c r="E165"/>
      <c r="F165"/>
      <c r="G165"/>
      <c r="H165"/>
      <c r="I165"/>
      <c r="J165"/>
      <c r="AK165"/>
      <c r="AL165"/>
      <c r="AM165"/>
      <c r="AN165"/>
      <c r="AO165"/>
      <c r="AP165"/>
      <c r="AQ165"/>
      <c r="AR165"/>
      <c r="AS165"/>
      <c r="AT165"/>
    </row>
    <row r="166" spans="1:46" ht="15" x14ac:dyDescent="0.25">
      <c r="A166"/>
      <c r="B166"/>
      <c r="C166"/>
      <c r="D166"/>
      <c r="E166"/>
      <c r="F166"/>
      <c r="G166"/>
      <c r="H166"/>
      <c r="I166"/>
      <c r="J166"/>
      <c r="AK166"/>
      <c r="AL166"/>
      <c r="AM166"/>
      <c r="AN166"/>
      <c r="AO166"/>
      <c r="AP166"/>
      <c r="AQ166"/>
      <c r="AR166"/>
      <c r="AS166"/>
      <c r="AT166"/>
    </row>
    <row r="167" spans="1:46" ht="15" x14ac:dyDescent="0.25">
      <c r="A167"/>
      <c r="B167"/>
      <c r="C167"/>
      <c r="D167"/>
      <c r="E167"/>
      <c r="F167"/>
      <c r="G167"/>
      <c r="H167"/>
      <c r="I167"/>
      <c r="J167"/>
      <c r="AK167"/>
      <c r="AL167"/>
      <c r="AM167"/>
      <c r="AN167"/>
      <c r="AO167"/>
      <c r="AP167"/>
      <c r="AQ167"/>
      <c r="AR167"/>
      <c r="AS167"/>
      <c r="AT167"/>
    </row>
    <row r="168" spans="1:46" ht="15" x14ac:dyDescent="0.25">
      <c r="A168"/>
      <c r="B168"/>
      <c r="C168"/>
      <c r="D168"/>
      <c r="E168"/>
      <c r="F168"/>
      <c r="G168"/>
      <c r="H168"/>
      <c r="I168"/>
      <c r="J168"/>
      <c r="AK168"/>
      <c r="AL168"/>
      <c r="AM168"/>
      <c r="AN168"/>
      <c r="AO168"/>
      <c r="AP168"/>
      <c r="AQ168"/>
      <c r="AR168"/>
      <c r="AS168"/>
      <c r="AT168"/>
    </row>
    <row r="169" spans="1:46" ht="15" x14ac:dyDescent="0.25">
      <c r="A169"/>
      <c r="B169"/>
      <c r="C169"/>
      <c r="D169"/>
      <c r="E169"/>
      <c r="F169"/>
      <c r="G169"/>
      <c r="H169"/>
      <c r="I169"/>
      <c r="J169"/>
      <c r="AK169"/>
      <c r="AL169"/>
      <c r="AM169"/>
      <c r="AN169"/>
      <c r="AO169"/>
      <c r="AP169"/>
      <c r="AQ169"/>
      <c r="AR169"/>
      <c r="AS169"/>
      <c r="AT169"/>
    </row>
    <row r="170" spans="1:46" ht="15" x14ac:dyDescent="0.25">
      <c r="A170"/>
      <c r="B170"/>
      <c r="C170"/>
      <c r="D170"/>
      <c r="E170"/>
      <c r="F170"/>
      <c r="G170"/>
      <c r="H170"/>
      <c r="I170"/>
      <c r="J170"/>
      <c r="AK170"/>
      <c r="AL170"/>
      <c r="AM170"/>
      <c r="AN170"/>
      <c r="AO170"/>
      <c r="AP170"/>
      <c r="AQ170"/>
      <c r="AR170"/>
      <c r="AS170"/>
      <c r="AT170"/>
    </row>
    <row r="171" spans="1:46" ht="15" x14ac:dyDescent="0.25">
      <c r="A171"/>
      <c r="B171"/>
      <c r="C171"/>
      <c r="D171"/>
      <c r="E171"/>
      <c r="F171"/>
      <c r="G171"/>
      <c r="H171"/>
      <c r="I171"/>
      <c r="J171"/>
      <c r="AK171"/>
      <c r="AL171"/>
      <c r="AM171"/>
      <c r="AN171"/>
      <c r="AO171"/>
      <c r="AP171"/>
      <c r="AQ171"/>
      <c r="AR171"/>
      <c r="AS171"/>
      <c r="AT171"/>
    </row>
    <row r="172" spans="1:46" ht="15" x14ac:dyDescent="0.25">
      <c r="A172"/>
      <c r="B172"/>
      <c r="C172"/>
      <c r="D172"/>
      <c r="E172"/>
      <c r="F172"/>
      <c r="G172"/>
      <c r="H172"/>
      <c r="I172"/>
      <c r="J172"/>
    </row>
    <row r="173" spans="1:46" ht="15" x14ac:dyDescent="0.25">
      <c r="A173"/>
      <c r="B173"/>
      <c r="C173"/>
      <c r="D173"/>
      <c r="E173"/>
      <c r="F173"/>
      <c r="G173"/>
      <c r="H173"/>
      <c r="I173"/>
      <c r="J173"/>
    </row>
    <row r="174" spans="1:46" ht="15" x14ac:dyDescent="0.25">
      <c r="A174"/>
      <c r="B174"/>
      <c r="C174"/>
      <c r="D174"/>
      <c r="E174"/>
      <c r="F174"/>
      <c r="G174"/>
      <c r="H174"/>
      <c r="I174"/>
      <c r="J174"/>
    </row>
    <row r="175" spans="1:46" ht="15" x14ac:dyDescent="0.25">
      <c r="A175"/>
      <c r="B175"/>
      <c r="C175"/>
      <c r="D175"/>
      <c r="E175"/>
      <c r="F175"/>
      <c r="G175"/>
      <c r="H175"/>
      <c r="I175"/>
      <c r="J175"/>
    </row>
    <row r="176" spans="1:46" ht="15" x14ac:dyDescent="0.25">
      <c r="A176"/>
      <c r="B176"/>
      <c r="C176"/>
      <c r="D176"/>
      <c r="E176"/>
      <c r="F176"/>
      <c r="G176"/>
      <c r="H176"/>
      <c r="I176"/>
      <c r="J176"/>
    </row>
    <row r="177" spans="1:10" ht="15" x14ac:dyDescent="0.25">
      <c r="A177"/>
      <c r="B177"/>
      <c r="C177"/>
      <c r="D177"/>
      <c r="E177"/>
      <c r="F177"/>
      <c r="G177"/>
      <c r="H177"/>
      <c r="I177"/>
      <c r="J177"/>
    </row>
    <row r="178" spans="1:10" ht="15" x14ac:dyDescent="0.25">
      <c r="A178"/>
      <c r="B178"/>
      <c r="C178"/>
      <c r="D178"/>
      <c r="E178"/>
      <c r="F178"/>
      <c r="G178"/>
      <c r="H178"/>
      <c r="I178"/>
      <c r="J178"/>
    </row>
    <row r="179" spans="1:10" ht="15" x14ac:dyDescent="0.25">
      <c r="A179"/>
      <c r="B179"/>
      <c r="C179"/>
      <c r="D179"/>
      <c r="E179"/>
      <c r="F179"/>
      <c r="G179"/>
      <c r="H179"/>
      <c r="I179"/>
      <c r="J179"/>
    </row>
    <row r="180" spans="1:10" ht="15" x14ac:dyDescent="0.25">
      <c r="A180"/>
      <c r="B180"/>
      <c r="C180"/>
      <c r="D180"/>
      <c r="E180"/>
      <c r="F180"/>
      <c r="G180"/>
      <c r="H180"/>
      <c r="I180"/>
      <c r="J180"/>
    </row>
    <row r="181" spans="1:10" ht="15" x14ac:dyDescent="0.25">
      <c r="A181"/>
      <c r="B181"/>
      <c r="C181"/>
      <c r="D181"/>
      <c r="E181"/>
      <c r="F181"/>
      <c r="G181"/>
      <c r="H181"/>
      <c r="I181"/>
      <c r="J181"/>
    </row>
    <row r="182" spans="1:10" ht="15" x14ac:dyDescent="0.25">
      <c r="A182"/>
      <c r="B182"/>
      <c r="C182"/>
      <c r="D182"/>
      <c r="E182"/>
      <c r="F182"/>
      <c r="G182"/>
      <c r="H182"/>
      <c r="I182"/>
      <c r="J182"/>
    </row>
    <row r="183" spans="1:10" ht="15" x14ac:dyDescent="0.25">
      <c r="A183"/>
      <c r="B183"/>
      <c r="C183"/>
      <c r="D183"/>
      <c r="E183"/>
      <c r="F183"/>
      <c r="G183"/>
      <c r="H183"/>
      <c r="I183"/>
      <c r="J183"/>
    </row>
    <row r="184" spans="1:10" ht="15" x14ac:dyDescent="0.25">
      <c r="A184"/>
      <c r="B184"/>
      <c r="C184"/>
      <c r="D184"/>
      <c r="E184"/>
      <c r="F184"/>
      <c r="G184"/>
      <c r="H184"/>
      <c r="I184"/>
      <c r="J184"/>
    </row>
    <row r="185" spans="1:10" ht="15" x14ac:dyDescent="0.25">
      <c r="A185"/>
      <c r="B185"/>
      <c r="C185"/>
      <c r="D185"/>
      <c r="E185"/>
      <c r="F185"/>
      <c r="G185"/>
      <c r="H185"/>
      <c r="I185"/>
      <c r="J185"/>
    </row>
    <row r="186" spans="1:10" ht="15" x14ac:dyDescent="0.25">
      <c r="A186"/>
      <c r="B186"/>
      <c r="C186"/>
      <c r="D186"/>
      <c r="E186"/>
      <c r="F186"/>
      <c r="G186"/>
      <c r="H186"/>
      <c r="I186"/>
      <c r="J186"/>
    </row>
    <row r="187" spans="1:10" ht="15" x14ac:dyDescent="0.25">
      <c r="A187"/>
      <c r="B187"/>
      <c r="C187"/>
      <c r="D187"/>
      <c r="E187"/>
      <c r="F187"/>
      <c r="G187"/>
      <c r="H187"/>
      <c r="I187"/>
      <c r="J187"/>
    </row>
    <row r="188" spans="1:10" ht="15" x14ac:dyDescent="0.25">
      <c r="A188"/>
      <c r="B188"/>
      <c r="C188"/>
      <c r="D188"/>
      <c r="E188"/>
      <c r="F188"/>
      <c r="G188"/>
      <c r="H188"/>
      <c r="I188"/>
      <c r="J188"/>
    </row>
    <row r="189" spans="1:10" ht="15" x14ac:dyDescent="0.25">
      <c r="A189"/>
      <c r="B189"/>
      <c r="C189"/>
      <c r="D189"/>
      <c r="E189"/>
      <c r="F189"/>
      <c r="G189"/>
      <c r="H189"/>
      <c r="I189"/>
      <c r="J189"/>
    </row>
    <row r="190" spans="1:10" ht="15" x14ac:dyDescent="0.25">
      <c r="A190"/>
      <c r="B190"/>
      <c r="C190"/>
      <c r="D190"/>
      <c r="E190"/>
      <c r="F190"/>
      <c r="G190"/>
      <c r="H190"/>
      <c r="I190"/>
      <c r="J190"/>
    </row>
    <row r="191" spans="1:10" ht="15" x14ac:dyDescent="0.25">
      <c r="A191"/>
      <c r="B191"/>
      <c r="C191"/>
      <c r="D191"/>
      <c r="E191"/>
      <c r="F191"/>
      <c r="G191"/>
      <c r="H191"/>
      <c r="I191"/>
      <c r="J191"/>
    </row>
    <row r="192" spans="1:10" ht="15" x14ac:dyDescent="0.25">
      <c r="A192"/>
      <c r="B192"/>
      <c r="C192"/>
      <c r="D192"/>
      <c r="E192"/>
      <c r="F192"/>
      <c r="G192"/>
      <c r="H192"/>
      <c r="I192"/>
      <c r="J192"/>
    </row>
    <row r="193" spans="1:10" ht="15" x14ac:dyDescent="0.25">
      <c r="A193"/>
      <c r="B193"/>
      <c r="C193"/>
      <c r="D193"/>
      <c r="E193"/>
      <c r="F193"/>
      <c r="G193"/>
      <c r="H193"/>
      <c r="I193"/>
      <c r="J193"/>
    </row>
    <row r="194" spans="1:10" ht="15" x14ac:dyDescent="0.25">
      <c r="A194"/>
      <c r="B194"/>
      <c r="C194"/>
      <c r="D194"/>
      <c r="E194"/>
      <c r="F194"/>
      <c r="G194"/>
      <c r="H194"/>
      <c r="I194"/>
      <c r="J194"/>
    </row>
    <row r="195" spans="1:10" ht="15" x14ac:dyDescent="0.25">
      <c r="A195"/>
      <c r="B195"/>
      <c r="C195"/>
      <c r="D195"/>
      <c r="E195"/>
      <c r="F195"/>
      <c r="G195"/>
      <c r="H195"/>
      <c r="I195"/>
      <c r="J195"/>
    </row>
    <row r="196" spans="1:10" ht="15" x14ac:dyDescent="0.25">
      <c r="A196"/>
      <c r="B196"/>
      <c r="C196"/>
      <c r="D196"/>
      <c r="E196"/>
      <c r="F196"/>
      <c r="G196"/>
      <c r="H196"/>
      <c r="I196"/>
      <c r="J196"/>
    </row>
    <row r="197" spans="1:10" ht="15" x14ac:dyDescent="0.25">
      <c r="A197"/>
      <c r="B197"/>
      <c r="C197"/>
      <c r="D197"/>
      <c r="E197"/>
      <c r="F197"/>
      <c r="G197"/>
      <c r="H197"/>
      <c r="I197"/>
      <c r="J197"/>
    </row>
    <row r="198" spans="1:10" ht="15" x14ac:dyDescent="0.25">
      <c r="A198"/>
      <c r="B198"/>
      <c r="C198"/>
      <c r="D198"/>
      <c r="E198"/>
      <c r="F198"/>
      <c r="G198"/>
      <c r="H198"/>
      <c r="I198"/>
      <c r="J198"/>
    </row>
    <row r="199" spans="1:10" ht="15" x14ac:dyDescent="0.25">
      <c r="A199"/>
      <c r="B199"/>
      <c r="C199"/>
      <c r="D199"/>
      <c r="E199"/>
      <c r="F199"/>
      <c r="G199"/>
      <c r="H199"/>
      <c r="I199"/>
      <c r="J199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4"/>
  <sheetViews>
    <sheetView topLeftCell="G1" zoomScale="85" zoomScaleNormal="85" workbookViewId="0">
      <pane ySplit="11" topLeftCell="A12" activePane="bottomLeft" state="frozen"/>
      <selection activeCell="P3" sqref="P3"/>
      <selection pane="bottomLeft" activeCell="O24" sqref="O24"/>
    </sheetView>
  </sheetViews>
  <sheetFormatPr defaultColWidth="9.140625" defaultRowHeight="15" x14ac:dyDescent="0.25"/>
  <cols>
    <col min="1" max="1" width="6.28515625" style="156" customWidth="1"/>
    <col min="2" max="2" width="92" style="156" customWidth="1"/>
    <col min="3" max="3" width="33.5703125" style="156" bestFit="1" customWidth="1"/>
    <col min="4" max="4" width="5" style="156" bestFit="1" customWidth="1"/>
    <col min="5" max="5" width="49.85546875" style="156" bestFit="1" customWidth="1"/>
    <col min="6" max="6" width="14.7109375" style="156" customWidth="1"/>
    <col min="7" max="7" width="14.85546875" style="156" customWidth="1"/>
    <col min="8" max="8" width="15.7109375" style="156" customWidth="1"/>
    <col min="9" max="9" width="5" style="156" bestFit="1" customWidth="1"/>
    <col min="10" max="10" width="61.7109375" style="156" bestFit="1" customWidth="1"/>
    <col min="11" max="11" width="12.140625" style="156" customWidth="1"/>
    <col min="12" max="12" width="15.85546875" style="156" customWidth="1"/>
    <col min="13" max="13" width="17" style="156" customWidth="1"/>
    <col min="14" max="14" width="5.28515625" style="156" bestFit="1" customWidth="1"/>
    <col min="15" max="15" width="61.85546875" style="156" bestFit="1" customWidth="1"/>
    <col min="16" max="16" width="32" style="156" customWidth="1"/>
    <col min="17" max="17" width="9.140625" style="156"/>
    <col min="18" max="18" width="101.140625" style="156" bestFit="1" customWidth="1"/>
    <col min="19" max="19" width="18.140625" style="156" bestFit="1" customWidth="1"/>
    <col min="20" max="20" width="12.85546875" style="156" bestFit="1" customWidth="1"/>
    <col min="21" max="16384" width="9.140625" style="156"/>
  </cols>
  <sheetData>
    <row r="1" spans="1:20" x14ac:dyDescent="0.25">
      <c r="C1" s="151" t="s">
        <v>144</v>
      </c>
      <c r="G1" s="149" t="s">
        <v>145</v>
      </c>
      <c r="H1" s="154"/>
      <c r="L1" s="149" t="s">
        <v>148</v>
      </c>
      <c r="M1" s="187"/>
      <c r="P1" s="151" t="s">
        <v>144</v>
      </c>
    </row>
    <row r="2" spans="1:20" x14ac:dyDescent="0.25">
      <c r="C2" s="144" t="s">
        <v>146</v>
      </c>
      <c r="G2" s="145" t="s">
        <v>147</v>
      </c>
      <c r="H2" s="146"/>
      <c r="L2" s="145" t="s">
        <v>149</v>
      </c>
      <c r="M2" s="146"/>
      <c r="N2" s="1"/>
      <c r="O2" s="1"/>
      <c r="P2" s="144" t="s">
        <v>150</v>
      </c>
    </row>
    <row r="3" spans="1:20" x14ac:dyDescent="0.25">
      <c r="A3" s="157" t="s">
        <v>136</v>
      </c>
      <c r="B3" s="157"/>
      <c r="C3" s="157"/>
      <c r="D3" s="157" t="s">
        <v>136</v>
      </c>
      <c r="E3" s="157"/>
      <c r="F3" s="157"/>
      <c r="G3" s="157"/>
      <c r="H3" s="157"/>
      <c r="I3" s="157" t="s">
        <v>136</v>
      </c>
      <c r="J3" s="157"/>
      <c r="K3" s="158"/>
      <c r="L3" s="158"/>
      <c r="M3" s="158"/>
      <c r="N3" s="157" t="s">
        <v>136</v>
      </c>
      <c r="O3" s="6"/>
      <c r="P3" s="6"/>
    </row>
    <row r="4" spans="1:20" x14ac:dyDescent="0.25">
      <c r="A4" s="157" t="s">
        <v>128</v>
      </c>
      <c r="B4" s="157"/>
      <c r="C4" s="157"/>
      <c r="D4" s="157" t="s">
        <v>128</v>
      </c>
      <c r="E4" s="157"/>
      <c r="F4" s="157"/>
      <c r="G4" s="157"/>
      <c r="H4" s="157"/>
      <c r="I4" s="157" t="s">
        <v>128</v>
      </c>
      <c r="J4" s="157"/>
      <c r="K4" s="158"/>
      <c r="L4" s="158"/>
      <c r="M4" s="158"/>
      <c r="N4" s="157" t="s">
        <v>128</v>
      </c>
      <c r="O4" s="6"/>
      <c r="P4" s="6"/>
    </row>
    <row r="5" spans="1:20" x14ac:dyDescent="0.25">
      <c r="A5" s="157" t="s">
        <v>121</v>
      </c>
      <c r="B5" s="157"/>
      <c r="C5" s="157"/>
      <c r="D5" s="157" t="s">
        <v>121</v>
      </c>
      <c r="E5" s="157"/>
      <c r="F5" s="157"/>
      <c r="G5" s="157"/>
      <c r="H5" s="157"/>
      <c r="I5" s="157" t="s">
        <v>121</v>
      </c>
      <c r="J5" s="157"/>
      <c r="K5" s="158"/>
      <c r="L5" s="158"/>
      <c r="M5" s="158"/>
      <c r="N5" s="157" t="s">
        <v>121</v>
      </c>
      <c r="O5" s="6"/>
      <c r="P5" s="6"/>
    </row>
    <row r="6" spans="1:20" x14ac:dyDescent="0.25">
      <c r="A6" s="157" t="s">
        <v>122</v>
      </c>
      <c r="B6" s="157"/>
      <c r="C6" s="157"/>
      <c r="D6" s="157" t="s">
        <v>122</v>
      </c>
      <c r="E6" s="157"/>
      <c r="F6" s="157"/>
      <c r="G6" s="157"/>
      <c r="H6" s="157"/>
      <c r="I6" s="157" t="s">
        <v>122</v>
      </c>
      <c r="J6" s="157"/>
      <c r="K6" s="158"/>
      <c r="L6" s="158"/>
      <c r="M6" s="158"/>
      <c r="N6" s="157" t="s">
        <v>122</v>
      </c>
      <c r="O6" s="6"/>
      <c r="P6" s="6"/>
    </row>
    <row r="7" spans="1:20" s="160" customFormat="1" ht="14.25" x14ac:dyDescent="0.2">
      <c r="A7" s="159" t="s">
        <v>8</v>
      </c>
      <c r="B7" s="157"/>
      <c r="C7" s="157"/>
      <c r="D7" s="159" t="s">
        <v>129</v>
      </c>
      <c r="E7" s="159"/>
      <c r="F7" s="157"/>
      <c r="G7" s="157"/>
      <c r="H7" s="157"/>
      <c r="I7" s="159" t="s">
        <v>10</v>
      </c>
      <c r="J7" s="159"/>
      <c r="K7" s="157"/>
      <c r="L7" s="157"/>
      <c r="M7" s="157"/>
      <c r="N7" s="24" t="s">
        <v>8</v>
      </c>
      <c r="O7" s="6"/>
      <c r="P7" s="6"/>
    </row>
    <row r="8" spans="1:20" x14ac:dyDescent="0.25">
      <c r="B8" s="158"/>
      <c r="C8" s="158"/>
      <c r="E8" s="158"/>
      <c r="F8" s="158"/>
      <c r="G8" s="158"/>
      <c r="H8" s="158"/>
      <c r="I8" s="158"/>
      <c r="J8" s="158"/>
      <c r="K8" s="158"/>
      <c r="L8" s="158"/>
      <c r="M8" s="158"/>
      <c r="N8" s="1"/>
      <c r="O8" s="7"/>
      <c r="P8" s="7"/>
    </row>
    <row r="9" spans="1:20" x14ac:dyDescent="0.25">
      <c r="I9" s="158"/>
      <c r="J9" s="158"/>
      <c r="K9" s="158"/>
      <c r="L9" s="158"/>
      <c r="N9" s="1"/>
      <c r="O9" s="1"/>
      <c r="P9" s="1"/>
      <c r="R9"/>
      <c r="S9"/>
      <c r="T9"/>
    </row>
    <row r="10" spans="1:20" x14ac:dyDescent="0.25">
      <c r="A10" s="38" t="s">
        <v>16</v>
      </c>
      <c r="B10" s="38"/>
      <c r="C10" s="1"/>
      <c r="D10" s="38" t="s">
        <v>16</v>
      </c>
      <c r="E10" s="38"/>
      <c r="F10" s="39" t="s">
        <v>17</v>
      </c>
      <c r="G10" s="1"/>
      <c r="H10" s="39" t="s">
        <v>18</v>
      </c>
      <c r="I10" s="38" t="s">
        <v>16</v>
      </c>
      <c r="J10" s="38"/>
      <c r="K10" s="38"/>
      <c r="L10" s="1"/>
      <c r="M10" s="1"/>
      <c r="N10" s="38" t="s">
        <v>16</v>
      </c>
      <c r="O10" s="38"/>
      <c r="P10" s="1"/>
      <c r="R10"/>
      <c r="S10"/>
      <c r="T10"/>
    </row>
    <row r="11" spans="1:20" x14ac:dyDescent="0.25">
      <c r="A11" s="47" t="s">
        <v>20</v>
      </c>
      <c r="B11" s="47" t="s">
        <v>21</v>
      </c>
      <c r="C11" s="48"/>
      <c r="D11" s="47" t="s">
        <v>20</v>
      </c>
      <c r="E11" s="47" t="s">
        <v>21</v>
      </c>
      <c r="F11" s="49" t="s">
        <v>22</v>
      </c>
      <c r="G11" s="49" t="s">
        <v>23</v>
      </c>
      <c r="H11" s="49" t="s">
        <v>23</v>
      </c>
      <c r="I11" s="47" t="s">
        <v>20</v>
      </c>
      <c r="J11" s="47" t="s">
        <v>21</v>
      </c>
      <c r="K11" s="47"/>
      <c r="L11" s="48"/>
      <c r="M11" s="48"/>
      <c r="N11" s="47" t="s">
        <v>20</v>
      </c>
      <c r="O11" s="47" t="s">
        <v>21</v>
      </c>
      <c r="P11" s="47" t="s">
        <v>24</v>
      </c>
      <c r="R11"/>
      <c r="S11"/>
      <c r="T11"/>
    </row>
    <row r="12" spans="1:20" s="161" customFormat="1" x14ac:dyDescent="0.25">
      <c r="N12" s="81"/>
      <c r="O12" s="81"/>
      <c r="P12" s="81"/>
      <c r="R12"/>
      <c r="S12"/>
      <c r="T12"/>
    </row>
    <row r="13" spans="1:20" s="161" customFormat="1" x14ac:dyDescent="0.25">
      <c r="A13" s="162">
        <v>1</v>
      </c>
      <c r="B13" s="163" t="s">
        <v>34</v>
      </c>
      <c r="C13" s="164">
        <v>2113443248.6196377</v>
      </c>
      <c r="D13" s="162">
        <v>1</v>
      </c>
      <c r="E13" s="163" t="s">
        <v>35</v>
      </c>
      <c r="F13" s="165">
        <v>0.51500000000000001</v>
      </c>
      <c r="G13" s="165">
        <v>5.5728155339805824E-2</v>
      </c>
      <c r="H13" s="166">
        <f>ROUND(F13*G13,4)</f>
        <v>2.87E-2</v>
      </c>
      <c r="I13" s="162">
        <v>1</v>
      </c>
      <c r="J13" s="167" t="s">
        <v>36</v>
      </c>
      <c r="K13" s="163"/>
      <c r="L13" s="163"/>
      <c r="M13" s="168">
        <v>5.1240000000000001E-3</v>
      </c>
      <c r="N13" s="55">
        <v>1</v>
      </c>
      <c r="O13" s="56" t="s">
        <v>130</v>
      </c>
      <c r="P13" s="57">
        <v>109667931.05883616</v>
      </c>
      <c r="R13"/>
      <c r="S13"/>
      <c r="T13"/>
    </row>
    <row r="14" spans="1:20" s="161" customFormat="1" x14ac:dyDescent="0.25">
      <c r="A14" s="162">
        <f t="shared" ref="A14:A37" si="0">A13+1</f>
        <v>2</v>
      </c>
      <c r="B14" s="167" t="s">
        <v>43</v>
      </c>
      <c r="C14" s="165">
        <f>+H15</f>
        <v>7.4800000000000005E-2</v>
      </c>
      <c r="D14" s="162">
        <f t="shared" ref="D14:D19" si="1">D13+1</f>
        <v>2</v>
      </c>
      <c r="E14" s="163" t="s">
        <v>44</v>
      </c>
      <c r="F14" s="165">
        <v>0.48499999999999999</v>
      </c>
      <c r="G14" s="165">
        <v>9.5000000000000001E-2</v>
      </c>
      <c r="H14" s="166">
        <f t="shared" ref="H14" si="2">ROUND(F14*G14,4)</f>
        <v>4.6100000000000002E-2</v>
      </c>
      <c r="I14" s="162">
        <f t="shared" ref="I14:I21" si="3">I13+1</f>
        <v>2</v>
      </c>
      <c r="J14" s="167" t="s">
        <v>45</v>
      </c>
      <c r="K14" s="163"/>
      <c r="L14" s="163"/>
      <c r="M14" s="168">
        <v>2E-3</v>
      </c>
      <c r="N14" s="55">
        <f>N13+1</f>
        <v>2</v>
      </c>
      <c r="O14" s="56" t="s">
        <v>46</v>
      </c>
      <c r="P14" s="102">
        <f>C27</f>
        <v>-32408665.981774215</v>
      </c>
      <c r="R14"/>
      <c r="S14"/>
      <c r="T14"/>
    </row>
    <row r="15" spans="1:20" s="161" customFormat="1" x14ac:dyDescent="0.25">
      <c r="A15" s="162">
        <f t="shared" si="0"/>
        <v>3</v>
      </c>
      <c r="B15" s="167"/>
      <c r="C15" s="169"/>
      <c r="D15" s="162">
        <f t="shared" si="1"/>
        <v>3</v>
      </c>
      <c r="E15" s="163" t="s">
        <v>54</v>
      </c>
      <c r="F15" s="170">
        <f>SUM(F13:F14)</f>
        <v>1</v>
      </c>
      <c r="G15" s="169"/>
      <c r="H15" s="170">
        <f>SUM(H13:H14)</f>
        <v>7.4800000000000005E-2</v>
      </c>
      <c r="I15" s="162">
        <f t="shared" si="3"/>
        <v>3</v>
      </c>
      <c r="J15" s="167" t="str">
        <f>"STATE UTILITY TAX ( "&amp;M15*100&amp;"% - ( LINE 1 * "&amp;M15*100&amp;"% )  )"</f>
        <v>STATE UTILITY TAX ( 3.8323% - ( LINE 1 * 3.8323% )  )</v>
      </c>
      <c r="L15" s="171">
        <v>3.8519999999999999E-2</v>
      </c>
      <c r="M15" s="172">
        <f>ROUND(L15-(L15*M13),6)</f>
        <v>3.8323000000000003E-2</v>
      </c>
      <c r="N15" s="55">
        <f t="shared" ref="N15:N16" si="4">N14+1</f>
        <v>3</v>
      </c>
      <c r="O15" s="81"/>
      <c r="P15" s="92"/>
      <c r="R15"/>
      <c r="S15"/>
      <c r="T15"/>
    </row>
    <row r="16" spans="1:20" s="161" customFormat="1" ht="15.75" thickBot="1" x14ac:dyDescent="0.3">
      <c r="A16" s="162">
        <f t="shared" si="0"/>
        <v>4</v>
      </c>
      <c r="B16" s="163" t="s">
        <v>59</v>
      </c>
      <c r="C16" s="174">
        <f>+C14*C13</f>
        <v>158085554.99674892</v>
      </c>
      <c r="D16" s="162">
        <f t="shared" si="1"/>
        <v>4</v>
      </c>
      <c r="E16" s="163"/>
      <c r="I16" s="162">
        <f t="shared" si="3"/>
        <v>4</v>
      </c>
      <c r="J16" s="167"/>
      <c r="K16" s="163"/>
      <c r="L16" s="163"/>
      <c r="M16" s="173"/>
      <c r="N16" s="55">
        <f t="shared" si="4"/>
        <v>4</v>
      </c>
      <c r="O16" s="81" t="s">
        <v>66</v>
      </c>
      <c r="P16" s="190">
        <f>SUM(P13:P15)</f>
        <v>77259265.077061951</v>
      </c>
      <c r="R16"/>
      <c r="S16"/>
      <c r="T16"/>
    </row>
    <row r="17" spans="1:20" s="161" customFormat="1" ht="15.75" thickTop="1" x14ac:dyDescent="0.25">
      <c r="A17" s="162">
        <f t="shared" si="0"/>
        <v>5</v>
      </c>
      <c r="B17" s="163"/>
      <c r="D17" s="162">
        <f t="shared" si="1"/>
        <v>5</v>
      </c>
      <c r="E17" s="163" t="s">
        <v>64</v>
      </c>
      <c r="F17" s="166">
        <f>+F13</f>
        <v>0.51500000000000001</v>
      </c>
      <c r="G17" s="166">
        <f>G13*0.79</f>
        <v>4.40252427184466E-2</v>
      </c>
      <c r="H17" s="166">
        <f>ROUND(H13*0.79,4)</f>
        <v>2.2700000000000001E-2</v>
      </c>
      <c r="I17" s="162">
        <f t="shared" si="3"/>
        <v>5</v>
      </c>
      <c r="J17" s="167" t="s">
        <v>65</v>
      </c>
      <c r="K17" s="163"/>
      <c r="L17" s="163"/>
      <c r="M17" s="168">
        <f>ROUND(SUM(M13:M15),6)</f>
        <v>4.5447000000000001E-2</v>
      </c>
      <c r="N17" s="175"/>
      <c r="R17"/>
      <c r="S17"/>
      <c r="T17"/>
    </row>
    <row r="18" spans="1:20" s="161" customFormat="1" x14ac:dyDescent="0.25">
      <c r="A18" s="162">
        <f t="shared" si="0"/>
        <v>6</v>
      </c>
      <c r="B18" s="167" t="s">
        <v>69</v>
      </c>
      <c r="C18" s="174">
        <v>96490337.604794025</v>
      </c>
      <c r="D18" s="162">
        <f t="shared" si="1"/>
        <v>6</v>
      </c>
      <c r="E18" s="163" t="s">
        <v>44</v>
      </c>
      <c r="F18" s="166">
        <f>+F14</f>
        <v>0.48499999999999999</v>
      </c>
      <c r="G18" s="166">
        <f>+G14</f>
        <v>9.5000000000000001E-2</v>
      </c>
      <c r="H18" s="166">
        <f>ROUND(F18*G18,4)</f>
        <v>4.6100000000000002E-2</v>
      </c>
      <c r="I18" s="162">
        <f t="shared" si="3"/>
        <v>6</v>
      </c>
      <c r="J18" s="163"/>
      <c r="K18" s="163"/>
      <c r="L18" s="163"/>
      <c r="M18" s="168"/>
      <c r="N18"/>
      <c r="O18"/>
      <c r="P18"/>
      <c r="R18"/>
      <c r="S18"/>
      <c r="T18"/>
    </row>
    <row r="19" spans="1:20" s="161" customFormat="1" x14ac:dyDescent="0.25">
      <c r="A19" s="162">
        <f t="shared" si="0"/>
        <v>7</v>
      </c>
      <c r="B19" s="167" t="s">
        <v>72</v>
      </c>
      <c r="C19" s="176">
        <f>+C16-C18</f>
        <v>61595217.391954899</v>
      </c>
      <c r="D19" s="162">
        <f t="shared" si="1"/>
        <v>7</v>
      </c>
      <c r="E19" s="163" t="s">
        <v>73</v>
      </c>
      <c r="F19" s="170">
        <f>SUM(F17:F18)</f>
        <v>1</v>
      </c>
      <c r="G19" s="169"/>
      <c r="H19" s="170">
        <f>SUM(H17:H18)</f>
        <v>6.88E-2</v>
      </c>
      <c r="I19" s="162">
        <f t="shared" si="3"/>
        <v>7</v>
      </c>
      <c r="J19" s="163" t="str">
        <f>"CONVERSION FACTOR EXCLUDING FEDERAL INCOME TAX ( 1 - LINE "&amp;$I$18&amp;" )"</f>
        <v>CONVERSION FACTOR EXCLUDING FEDERAL INCOME TAX ( 1 - LINE 6 )</v>
      </c>
      <c r="K19" s="163"/>
      <c r="L19" s="163"/>
      <c r="M19" s="168">
        <f>ROUND(1-M17,6)</f>
        <v>0.95455299999999998</v>
      </c>
      <c r="N19"/>
      <c r="O19"/>
      <c r="P19"/>
      <c r="R19"/>
      <c r="S19"/>
      <c r="T19"/>
    </row>
    <row r="20" spans="1:20" s="161" customFormat="1" x14ac:dyDescent="0.25">
      <c r="A20" s="162">
        <f t="shared" si="0"/>
        <v>8</v>
      </c>
      <c r="B20" s="163"/>
      <c r="D20" s="162"/>
      <c r="I20" s="162">
        <f t="shared" si="3"/>
        <v>8</v>
      </c>
      <c r="J20" s="167" t="s">
        <v>123</v>
      </c>
      <c r="K20" s="163"/>
      <c r="L20" s="177">
        <v>0.21</v>
      </c>
      <c r="M20" s="168">
        <v>0.200456</v>
      </c>
      <c r="N20"/>
      <c r="O20"/>
      <c r="P20"/>
      <c r="R20"/>
      <c r="S20"/>
      <c r="T20"/>
    </row>
    <row r="21" spans="1:20" s="161" customFormat="1" ht="15.75" thickBot="1" x14ac:dyDescent="0.3">
      <c r="A21" s="162">
        <f t="shared" si="0"/>
        <v>9</v>
      </c>
      <c r="B21" s="163" t="s">
        <v>10</v>
      </c>
      <c r="C21" s="178">
        <f>+M21</f>
        <v>0.75409700000000002</v>
      </c>
      <c r="D21" s="162"/>
      <c r="E21"/>
      <c r="F21"/>
      <c r="G21"/>
      <c r="H21"/>
      <c r="I21" s="162">
        <f t="shared" si="3"/>
        <v>9</v>
      </c>
      <c r="J21" s="167" t="str">
        <f>"CONVERSION FACTOR INCL FEDERAL INCOME TAX ( LINE "&amp;I19&amp;" - LINE "&amp;I20&amp;" ) "</f>
        <v xml:space="preserve">CONVERSION FACTOR INCL FEDERAL INCOME TAX ( LINE 7 - LINE 8 ) </v>
      </c>
      <c r="K21" s="163"/>
      <c r="L21" s="163"/>
      <c r="M21" s="179">
        <f>ROUND(1-M20-M17,6)</f>
        <v>0.75409700000000002</v>
      </c>
      <c r="N21"/>
      <c r="O21"/>
      <c r="P21"/>
      <c r="R21"/>
      <c r="S21"/>
      <c r="T21"/>
    </row>
    <row r="22" spans="1:20" s="161" customFormat="1" ht="15.75" thickTop="1" x14ac:dyDescent="0.25">
      <c r="A22" s="162">
        <f t="shared" si="0"/>
        <v>10</v>
      </c>
      <c r="B22" s="161" t="s">
        <v>131</v>
      </c>
      <c r="C22" s="194">
        <f>ROUND(+C19/C21,0)</f>
        <v>81680762</v>
      </c>
      <c r="D22" s="162"/>
      <c r="E22"/>
      <c r="F22"/>
      <c r="G22"/>
      <c r="H22"/>
      <c r="I22" s="162"/>
      <c r="K22" s="175"/>
      <c r="L22" s="175"/>
      <c r="M22" s="175"/>
      <c r="N22"/>
      <c r="O22"/>
      <c r="P22"/>
      <c r="R22"/>
      <c r="S22"/>
      <c r="T22"/>
    </row>
    <row r="23" spans="1:20" s="161" customFormat="1" x14ac:dyDescent="0.25">
      <c r="A23" s="55">
        <f t="shared" si="0"/>
        <v>11</v>
      </c>
      <c r="B23" s="161" t="s">
        <v>132</v>
      </c>
      <c r="C23" s="169"/>
      <c r="D23" s="162"/>
      <c r="E23"/>
      <c r="F23"/>
      <c r="G23"/>
      <c r="H23"/>
      <c r="I23" s="162"/>
      <c r="K23" s="175"/>
      <c r="L23" s="163"/>
      <c r="M23" s="168"/>
      <c r="N23"/>
      <c r="O23"/>
      <c r="P23"/>
      <c r="R23"/>
      <c r="S23"/>
      <c r="T23"/>
    </row>
    <row r="24" spans="1:20" s="161" customFormat="1" x14ac:dyDescent="0.25">
      <c r="A24" s="55">
        <f t="shared" si="0"/>
        <v>12</v>
      </c>
      <c r="B24" s="180" t="s">
        <v>133</v>
      </c>
      <c r="C24" s="181">
        <v>-10620091.678408889</v>
      </c>
      <c r="D24" s="162"/>
      <c r="E24"/>
      <c r="F24"/>
      <c r="G24"/>
      <c r="H24"/>
      <c r="N24"/>
      <c r="O24"/>
      <c r="P24"/>
      <c r="R24"/>
      <c r="S24"/>
      <c r="T24"/>
    </row>
    <row r="25" spans="1:20" s="161" customFormat="1" x14ac:dyDescent="0.25">
      <c r="A25" s="55">
        <f t="shared" si="0"/>
        <v>13</v>
      </c>
      <c r="B25" s="180" t="s">
        <v>87</v>
      </c>
      <c r="C25" s="181">
        <v>-27975683.393576138</v>
      </c>
      <c r="D25" s="162"/>
      <c r="E25"/>
      <c r="F25"/>
      <c r="G25"/>
      <c r="H25"/>
      <c r="N25"/>
      <c r="O25"/>
      <c r="P25"/>
      <c r="R25"/>
      <c r="S25"/>
      <c r="T25"/>
    </row>
    <row r="26" spans="1:20" s="161" customFormat="1" x14ac:dyDescent="0.25">
      <c r="A26" s="55">
        <f t="shared" si="0"/>
        <v>14</v>
      </c>
      <c r="B26" s="180" t="s">
        <v>90</v>
      </c>
      <c r="C26" s="181">
        <v>6187109.090210814</v>
      </c>
      <c r="E26"/>
      <c r="F26"/>
      <c r="G26"/>
      <c r="H26"/>
      <c r="N26"/>
      <c r="O26"/>
      <c r="P26"/>
      <c r="R26"/>
      <c r="S26"/>
      <c r="T26"/>
    </row>
    <row r="27" spans="1:20" s="161" customFormat="1" x14ac:dyDescent="0.25">
      <c r="A27" s="55">
        <f t="shared" si="0"/>
        <v>15</v>
      </c>
      <c r="B27" s="161" t="s">
        <v>93</v>
      </c>
      <c r="C27" s="176">
        <f>SUM(C24:C26)</f>
        <v>-32408665.981774215</v>
      </c>
      <c r="E27"/>
      <c r="F27"/>
      <c r="G27"/>
      <c r="H27"/>
      <c r="N27"/>
      <c r="O27"/>
      <c r="P27"/>
      <c r="R27"/>
      <c r="S27"/>
      <c r="T27"/>
    </row>
    <row r="28" spans="1:20" s="161" customFormat="1" x14ac:dyDescent="0.25">
      <c r="A28" s="55">
        <f t="shared" si="0"/>
        <v>16</v>
      </c>
      <c r="C28" s="169"/>
      <c r="E28"/>
      <c r="F28"/>
      <c r="G28"/>
      <c r="H28"/>
      <c r="N28"/>
      <c r="O28"/>
      <c r="P28"/>
      <c r="R28"/>
      <c r="S28"/>
      <c r="T28"/>
    </row>
    <row r="29" spans="1:20" s="161" customFormat="1" x14ac:dyDescent="0.25">
      <c r="A29" s="55">
        <f t="shared" si="0"/>
        <v>17</v>
      </c>
      <c r="B29" s="161" t="s">
        <v>96</v>
      </c>
      <c r="C29" s="182">
        <f>C22+C27</f>
        <v>49272096.018225789</v>
      </c>
      <c r="E29"/>
      <c r="F29"/>
      <c r="G29"/>
      <c r="H29"/>
      <c r="N29"/>
      <c r="O29"/>
      <c r="P29"/>
      <c r="R29"/>
      <c r="S29"/>
      <c r="T29"/>
    </row>
    <row r="30" spans="1:20" s="161" customFormat="1" x14ac:dyDescent="0.25">
      <c r="A30" s="55">
        <f t="shared" si="0"/>
        <v>18</v>
      </c>
      <c r="C30" s="182"/>
      <c r="E30"/>
      <c r="F30"/>
      <c r="G30"/>
      <c r="H30"/>
      <c r="N30"/>
      <c r="O30"/>
      <c r="P30"/>
      <c r="R30"/>
      <c r="S30"/>
      <c r="T30"/>
    </row>
    <row r="31" spans="1:20" s="161" customFormat="1" x14ac:dyDescent="0.25">
      <c r="A31" s="55">
        <f t="shared" si="0"/>
        <v>19</v>
      </c>
      <c r="B31" s="161" t="s">
        <v>99</v>
      </c>
      <c r="C31" s="182">
        <f>C33-C29</f>
        <v>27987169.058836162</v>
      </c>
      <c r="E31"/>
      <c r="F31"/>
      <c r="G31"/>
      <c r="H31"/>
      <c r="N31"/>
      <c r="O31"/>
      <c r="P31"/>
      <c r="R31"/>
      <c r="S31"/>
      <c r="T31"/>
    </row>
    <row r="32" spans="1:20" s="161" customFormat="1" x14ac:dyDescent="0.25">
      <c r="A32" s="55">
        <f t="shared" si="0"/>
        <v>20</v>
      </c>
      <c r="C32" s="183"/>
      <c r="E32"/>
      <c r="F32"/>
      <c r="G32"/>
      <c r="H32"/>
      <c r="N32"/>
      <c r="O32"/>
      <c r="P32"/>
      <c r="R32"/>
      <c r="S32"/>
      <c r="T32"/>
    </row>
    <row r="33" spans="1:20" s="161" customFormat="1" x14ac:dyDescent="0.25">
      <c r="A33" s="55">
        <f t="shared" si="0"/>
        <v>21</v>
      </c>
      <c r="B33" s="161" t="s">
        <v>134</v>
      </c>
      <c r="C33" s="182">
        <f>'SEF-18G (BR-01)'!P16</f>
        <v>77259265.077061951</v>
      </c>
      <c r="E33"/>
      <c r="F33"/>
      <c r="G33"/>
      <c r="H33"/>
      <c r="N33"/>
      <c r="O33"/>
      <c r="P33"/>
      <c r="R33"/>
      <c r="S33"/>
      <c r="T33"/>
    </row>
    <row r="34" spans="1:20" s="161" customFormat="1" x14ac:dyDescent="0.25">
      <c r="A34" s="55">
        <f t="shared" si="0"/>
        <v>22</v>
      </c>
      <c r="C34" s="182"/>
      <c r="E34"/>
      <c r="F34"/>
      <c r="G34"/>
      <c r="H34"/>
      <c r="R34"/>
      <c r="S34"/>
      <c r="T34"/>
    </row>
    <row r="35" spans="1:20" s="161" customFormat="1" x14ac:dyDescent="0.25">
      <c r="A35" s="55">
        <f t="shared" si="0"/>
        <v>23</v>
      </c>
      <c r="B35" s="161" t="s">
        <v>105</v>
      </c>
      <c r="C35" s="195">
        <f>C37-C33</f>
        <v>-11786455.071611211</v>
      </c>
      <c r="D35" s="184"/>
      <c r="E35"/>
      <c r="F35"/>
      <c r="G35"/>
      <c r="H35"/>
      <c r="R35"/>
      <c r="S35"/>
      <c r="T35"/>
    </row>
    <row r="36" spans="1:20" s="161" customFormat="1" x14ac:dyDescent="0.25">
      <c r="A36" s="55">
        <f t="shared" si="0"/>
        <v>24</v>
      </c>
      <c r="C36" s="185"/>
      <c r="D36" s="184"/>
      <c r="E36"/>
      <c r="F36"/>
      <c r="G36"/>
      <c r="H36"/>
      <c r="R36"/>
      <c r="S36"/>
      <c r="T36"/>
    </row>
    <row r="37" spans="1:20" s="161" customFormat="1" ht="15.75" thickBot="1" x14ac:dyDescent="0.3">
      <c r="A37" s="55">
        <f t="shared" si="0"/>
        <v>25</v>
      </c>
      <c r="B37" s="161" t="s">
        <v>135</v>
      </c>
      <c r="C37" s="196">
        <v>65472810.00545074</v>
      </c>
      <c r="D37" s="184"/>
      <c r="E37"/>
      <c r="F37"/>
      <c r="G37"/>
      <c r="H37"/>
      <c r="R37"/>
      <c r="S37"/>
      <c r="T37"/>
    </row>
    <row r="38" spans="1:20" s="161" customFormat="1" ht="15.75" thickTop="1" x14ac:dyDescent="0.25">
      <c r="C38" s="186"/>
      <c r="E38"/>
      <c r="F38"/>
      <c r="G38"/>
      <c r="H38"/>
      <c r="R38"/>
      <c r="S38"/>
      <c r="T38"/>
    </row>
    <row r="39" spans="1:20" s="161" customFormat="1" x14ac:dyDescent="0.25">
      <c r="A39"/>
      <c r="B39"/>
      <c r="C39"/>
      <c r="E39"/>
      <c r="F39"/>
      <c r="G39"/>
      <c r="H39"/>
      <c r="R39"/>
      <c r="S39"/>
      <c r="T39"/>
    </row>
    <row r="40" spans="1:20" s="161" customFormat="1" x14ac:dyDescent="0.25">
      <c r="A40"/>
      <c r="B40"/>
      <c r="C40"/>
      <c r="E40"/>
      <c r="F40"/>
      <c r="G40"/>
      <c r="H40"/>
      <c r="R40"/>
      <c r="S40"/>
      <c r="T40"/>
    </row>
    <row r="41" spans="1:20" s="161" customFormat="1" x14ac:dyDescent="0.25">
      <c r="A41"/>
      <c r="B41"/>
      <c r="C41"/>
      <c r="E41"/>
      <c r="F41"/>
      <c r="G41"/>
      <c r="H41"/>
    </row>
    <row r="42" spans="1:20" s="161" customFormat="1" x14ac:dyDescent="0.25">
      <c r="A42"/>
      <c r="B42"/>
      <c r="C42"/>
      <c r="E42"/>
      <c r="F42"/>
      <c r="G42"/>
      <c r="H42"/>
    </row>
    <row r="43" spans="1:20" s="161" customFormat="1" x14ac:dyDescent="0.25">
      <c r="A43"/>
      <c r="B43"/>
      <c r="C43"/>
      <c r="E43"/>
      <c r="F43"/>
      <c r="G43"/>
      <c r="H43"/>
    </row>
    <row r="44" spans="1:20" s="161" customFormat="1" x14ac:dyDescent="0.25">
      <c r="A44"/>
      <c r="B44"/>
      <c r="C44"/>
      <c r="E44"/>
      <c r="F44"/>
      <c r="G44"/>
      <c r="H44"/>
    </row>
    <row r="45" spans="1:20" s="161" customFormat="1" x14ac:dyDescent="0.25">
      <c r="A45"/>
      <c r="B45"/>
      <c r="C45"/>
      <c r="E45"/>
      <c r="F45"/>
      <c r="G45"/>
      <c r="H45"/>
    </row>
    <row r="46" spans="1:20" s="161" customFormat="1" x14ac:dyDescent="0.25">
      <c r="A46"/>
      <c r="B46"/>
      <c r="C46"/>
      <c r="E46"/>
      <c r="F46"/>
      <c r="G46"/>
      <c r="H46"/>
    </row>
    <row r="47" spans="1:20" s="161" customFormat="1" x14ac:dyDescent="0.25">
      <c r="A47"/>
      <c r="B47"/>
      <c r="C47"/>
    </row>
    <row r="48" spans="1:20" s="161" customFormat="1" x14ac:dyDescent="0.25">
      <c r="A48"/>
      <c r="B48"/>
      <c r="C48"/>
    </row>
    <row r="49" spans="1:3" s="161" customFormat="1" x14ac:dyDescent="0.25">
      <c r="A49"/>
      <c r="B49"/>
      <c r="C49"/>
    </row>
    <row r="50" spans="1:3" s="161" customFormat="1" x14ac:dyDescent="0.25">
      <c r="A50"/>
      <c r="B50"/>
      <c r="C50"/>
    </row>
    <row r="51" spans="1:3" s="161" customFormat="1" x14ac:dyDescent="0.25">
      <c r="A51"/>
      <c r="B51"/>
      <c r="C51"/>
    </row>
    <row r="52" spans="1:3" s="161" customFormat="1" x14ac:dyDescent="0.25">
      <c r="A52"/>
      <c r="B52"/>
      <c r="C52"/>
    </row>
    <row r="53" spans="1:3" s="161" customFormat="1" x14ac:dyDescent="0.25">
      <c r="A53"/>
      <c r="B53"/>
      <c r="C53"/>
    </row>
    <row r="54" spans="1:3" s="161" customFormat="1" x14ac:dyDescent="0.25">
      <c r="A54"/>
      <c r="B54"/>
      <c r="C54"/>
    </row>
    <row r="55" spans="1:3" s="161" customFormat="1" x14ac:dyDescent="0.25">
      <c r="A55"/>
      <c r="B55"/>
      <c r="C55"/>
    </row>
    <row r="56" spans="1:3" s="161" customFormat="1" x14ac:dyDescent="0.25">
      <c r="A56"/>
      <c r="B56"/>
      <c r="C56"/>
    </row>
    <row r="57" spans="1:3" s="161" customFormat="1" x14ac:dyDescent="0.25">
      <c r="A57"/>
      <c r="B57"/>
      <c r="C57"/>
    </row>
    <row r="58" spans="1:3" s="161" customFormat="1" x14ac:dyDescent="0.25">
      <c r="A58"/>
      <c r="B58"/>
      <c r="C58"/>
    </row>
    <row r="59" spans="1:3" s="161" customFormat="1" x14ac:dyDescent="0.25">
      <c r="A59"/>
      <c r="B59"/>
      <c r="C59"/>
    </row>
    <row r="60" spans="1:3" s="161" customFormat="1" x14ac:dyDescent="0.25">
      <c r="A60"/>
      <c r="B60"/>
      <c r="C60"/>
    </row>
    <row r="61" spans="1:3" s="161" customFormat="1" x14ac:dyDescent="0.25">
      <c r="A61"/>
      <c r="B61"/>
      <c r="C61"/>
    </row>
    <row r="62" spans="1:3" s="161" customFormat="1" x14ac:dyDescent="0.25">
      <c r="A62"/>
      <c r="B62"/>
      <c r="C62"/>
    </row>
    <row r="63" spans="1:3" s="161" customFormat="1" x14ac:dyDescent="0.25">
      <c r="A63"/>
      <c r="B63"/>
      <c r="C63"/>
    </row>
    <row r="64" spans="1:3" s="161" customFormat="1" x14ac:dyDescent="0.25">
      <c r="A64"/>
      <c r="B64"/>
      <c r="C64"/>
    </row>
    <row r="65" spans="1:3" s="161" customFormat="1" x14ac:dyDescent="0.25">
      <c r="A65"/>
      <c r="B65"/>
      <c r="C65"/>
    </row>
    <row r="66" spans="1:3" s="161" customFormat="1" x14ac:dyDescent="0.25">
      <c r="A66"/>
      <c r="B66"/>
      <c r="C66"/>
    </row>
    <row r="67" spans="1:3" s="161" customFormat="1" x14ac:dyDescent="0.25">
      <c r="A67"/>
      <c r="B67"/>
      <c r="C67"/>
    </row>
    <row r="68" spans="1:3" s="161" customFormat="1" x14ac:dyDescent="0.25">
      <c r="A68"/>
      <c r="B68"/>
      <c r="C68"/>
    </row>
    <row r="69" spans="1:3" s="161" customFormat="1" x14ac:dyDescent="0.25">
      <c r="A69"/>
      <c r="B69"/>
      <c r="C69"/>
    </row>
    <row r="70" spans="1:3" s="161" customFormat="1" x14ac:dyDescent="0.25">
      <c r="A70"/>
      <c r="B70"/>
      <c r="C70"/>
    </row>
    <row r="71" spans="1:3" s="161" customFormat="1" x14ac:dyDescent="0.25">
      <c r="A71"/>
      <c r="B71"/>
      <c r="C71"/>
    </row>
    <row r="72" spans="1:3" s="161" customFormat="1" x14ac:dyDescent="0.25">
      <c r="A72"/>
      <c r="B72"/>
      <c r="C72"/>
    </row>
    <row r="73" spans="1:3" s="161" customFormat="1" x14ac:dyDescent="0.25">
      <c r="A73"/>
      <c r="B73"/>
      <c r="C73"/>
    </row>
    <row r="74" spans="1:3" s="161" customFormat="1" x14ac:dyDescent="0.25">
      <c r="A74"/>
      <c r="B74"/>
      <c r="C74"/>
    </row>
    <row r="75" spans="1:3" s="161" customFormat="1" x14ac:dyDescent="0.25">
      <c r="A75"/>
      <c r="B75"/>
      <c r="C75"/>
    </row>
    <row r="76" spans="1:3" s="161" customFormat="1" x14ac:dyDescent="0.25">
      <c r="A76"/>
      <c r="B76"/>
      <c r="C76"/>
    </row>
    <row r="77" spans="1:3" s="161" customFormat="1" x14ac:dyDescent="0.25">
      <c r="A77"/>
      <c r="B77"/>
      <c r="C77"/>
    </row>
    <row r="78" spans="1:3" s="161" customFormat="1" x14ac:dyDescent="0.25">
      <c r="A78"/>
      <c r="B78"/>
      <c r="C78"/>
    </row>
    <row r="79" spans="1:3" s="161" customFormat="1" x14ac:dyDescent="0.25">
      <c r="A79"/>
      <c r="B79"/>
      <c r="C79"/>
    </row>
    <row r="80" spans="1:3" s="161" customFormat="1" x14ac:dyDescent="0.25">
      <c r="A80"/>
      <c r="B80"/>
      <c r="C80"/>
    </row>
    <row r="81" spans="1:3" s="161" customFormat="1" x14ac:dyDescent="0.25">
      <c r="A81"/>
      <c r="B81"/>
      <c r="C81"/>
    </row>
    <row r="82" spans="1:3" s="161" customFormat="1" x14ac:dyDescent="0.25">
      <c r="A82"/>
      <c r="B82"/>
      <c r="C82"/>
    </row>
    <row r="83" spans="1:3" s="161" customFormat="1" x14ac:dyDescent="0.25">
      <c r="A83"/>
      <c r="B83"/>
      <c r="C83"/>
    </row>
    <row r="84" spans="1:3" s="161" customFormat="1" x14ac:dyDescent="0.25">
      <c r="A84"/>
      <c r="B84"/>
      <c r="C84"/>
    </row>
    <row r="85" spans="1:3" s="161" customFormat="1" x14ac:dyDescent="0.25">
      <c r="A85"/>
      <c r="B85"/>
      <c r="C85"/>
    </row>
    <row r="86" spans="1:3" s="161" customFormat="1" x14ac:dyDescent="0.25">
      <c r="A86"/>
      <c r="B86"/>
      <c r="C86"/>
    </row>
    <row r="87" spans="1:3" s="161" customFormat="1" x14ac:dyDescent="0.25">
      <c r="A87"/>
      <c r="B87"/>
      <c r="C87"/>
    </row>
    <row r="88" spans="1:3" s="161" customFormat="1" x14ac:dyDescent="0.25">
      <c r="A88"/>
      <c r="B88"/>
      <c r="C88"/>
    </row>
    <row r="89" spans="1:3" s="161" customFormat="1" x14ac:dyDescent="0.25">
      <c r="A89"/>
      <c r="B89"/>
      <c r="C89"/>
    </row>
    <row r="90" spans="1:3" s="161" customFormat="1" x14ac:dyDescent="0.25">
      <c r="A90"/>
      <c r="B90"/>
      <c r="C90"/>
    </row>
    <row r="91" spans="1:3" s="161" customFormat="1" x14ac:dyDescent="0.25">
      <c r="A91"/>
      <c r="B91"/>
      <c r="C91"/>
    </row>
    <row r="92" spans="1:3" s="161" customFormat="1" x14ac:dyDescent="0.25">
      <c r="A92"/>
      <c r="B92"/>
      <c r="C92"/>
    </row>
    <row r="93" spans="1:3" s="161" customFormat="1" x14ac:dyDescent="0.25">
      <c r="A93"/>
      <c r="B93"/>
      <c r="C93"/>
    </row>
    <row r="94" spans="1:3" s="161" customFormat="1" x14ac:dyDescent="0.25">
      <c r="A94"/>
      <c r="B94"/>
      <c r="C94"/>
    </row>
    <row r="95" spans="1:3" s="161" customFormat="1" x14ac:dyDescent="0.25">
      <c r="A95"/>
      <c r="B95"/>
      <c r="C95"/>
    </row>
    <row r="96" spans="1:3" s="161" customFormat="1" x14ac:dyDescent="0.25">
      <c r="A96"/>
      <c r="B96"/>
      <c r="C96"/>
    </row>
    <row r="97" spans="1:3" s="161" customFormat="1" x14ac:dyDescent="0.25">
      <c r="A97"/>
      <c r="B97"/>
      <c r="C97"/>
    </row>
    <row r="98" spans="1:3" s="161" customFormat="1" x14ac:dyDescent="0.25">
      <c r="A98"/>
      <c r="B98"/>
      <c r="C98"/>
    </row>
    <row r="99" spans="1:3" s="161" customFormat="1" x14ac:dyDescent="0.25">
      <c r="A99"/>
      <c r="B99"/>
      <c r="C99"/>
    </row>
    <row r="100" spans="1:3" s="161" customFormat="1" x14ac:dyDescent="0.25">
      <c r="A100"/>
      <c r="B100"/>
      <c r="C100"/>
    </row>
    <row r="101" spans="1:3" s="161" customFormat="1" x14ac:dyDescent="0.25">
      <c r="A101"/>
      <c r="B101"/>
      <c r="C101"/>
    </row>
    <row r="102" spans="1:3" s="161" customFormat="1" x14ac:dyDescent="0.25">
      <c r="A102"/>
      <c r="B102"/>
      <c r="C102"/>
    </row>
    <row r="103" spans="1:3" s="161" customFormat="1" x14ac:dyDescent="0.25">
      <c r="A103"/>
      <c r="B103"/>
      <c r="C103"/>
    </row>
    <row r="104" spans="1:3" s="161" customFormat="1" x14ac:dyDescent="0.25">
      <c r="A104"/>
      <c r="B104"/>
      <c r="C104"/>
    </row>
    <row r="105" spans="1:3" s="161" customFormat="1" x14ac:dyDescent="0.25">
      <c r="A105"/>
      <c r="B105"/>
      <c r="C105"/>
    </row>
    <row r="106" spans="1:3" s="161" customFormat="1" x14ac:dyDescent="0.25">
      <c r="A106"/>
      <c r="B106"/>
      <c r="C106"/>
    </row>
    <row r="107" spans="1:3" s="161" customFormat="1" x14ac:dyDescent="0.25">
      <c r="A107"/>
      <c r="B107"/>
      <c r="C107"/>
    </row>
    <row r="108" spans="1:3" s="161" customFormat="1" x14ac:dyDescent="0.25">
      <c r="A108"/>
      <c r="B108"/>
      <c r="C108"/>
    </row>
    <row r="109" spans="1:3" s="161" customFormat="1" x14ac:dyDescent="0.25">
      <c r="A109"/>
      <c r="B109"/>
      <c r="C109"/>
    </row>
    <row r="110" spans="1:3" s="161" customFormat="1" x14ac:dyDescent="0.25">
      <c r="A110"/>
      <c r="B110"/>
      <c r="C110"/>
    </row>
    <row r="111" spans="1:3" s="161" customFormat="1" x14ac:dyDescent="0.25">
      <c r="A111"/>
      <c r="B111"/>
      <c r="C111"/>
    </row>
    <row r="112" spans="1:3" s="161" customFormat="1" x14ac:dyDescent="0.25">
      <c r="A112"/>
      <c r="B112"/>
      <c r="C112"/>
    </row>
    <row r="113" spans="1:3" s="161" customFormat="1" x14ac:dyDescent="0.25">
      <c r="A113"/>
      <c r="B113"/>
      <c r="C113"/>
    </row>
    <row r="114" spans="1:3" s="161" customFormat="1" x14ac:dyDescent="0.25">
      <c r="A114"/>
      <c r="B114"/>
      <c r="C114"/>
    </row>
    <row r="115" spans="1:3" s="161" customFormat="1" x14ac:dyDescent="0.25">
      <c r="A115"/>
      <c r="B115"/>
      <c r="C115"/>
    </row>
    <row r="116" spans="1:3" s="161" customFormat="1" x14ac:dyDescent="0.25">
      <c r="A116"/>
      <c r="B116"/>
      <c r="C116"/>
    </row>
    <row r="117" spans="1:3" s="161" customFormat="1" x14ac:dyDescent="0.25">
      <c r="A117"/>
      <c r="B117"/>
      <c r="C117"/>
    </row>
    <row r="118" spans="1:3" s="161" customFormat="1" x14ac:dyDescent="0.25">
      <c r="A118"/>
      <c r="B118"/>
      <c r="C118"/>
    </row>
    <row r="119" spans="1:3" s="161" customFormat="1" x14ac:dyDescent="0.25">
      <c r="A119"/>
      <c r="B119"/>
      <c r="C119"/>
    </row>
    <row r="120" spans="1:3" s="161" customFormat="1" x14ac:dyDescent="0.25">
      <c r="A120"/>
      <c r="B120"/>
      <c r="C120"/>
    </row>
    <row r="121" spans="1:3" s="161" customFormat="1" x14ac:dyDescent="0.25">
      <c r="A121"/>
      <c r="B121"/>
      <c r="C121"/>
    </row>
    <row r="122" spans="1:3" s="161" customFormat="1" x14ac:dyDescent="0.25">
      <c r="A122"/>
      <c r="B122"/>
      <c r="C122"/>
    </row>
    <row r="123" spans="1:3" s="161" customFormat="1" x14ac:dyDescent="0.25">
      <c r="A123"/>
      <c r="B123"/>
      <c r="C123"/>
    </row>
    <row r="124" spans="1:3" s="161" customFormat="1" x14ac:dyDescent="0.25">
      <c r="A124"/>
      <c r="B124"/>
      <c r="C124"/>
    </row>
    <row r="125" spans="1:3" s="161" customFormat="1" x14ac:dyDescent="0.25">
      <c r="A125"/>
      <c r="B125"/>
      <c r="C125"/>
    </row>
    <row r="126" spans="1:3" s="161" customFormat="1" x14ac:dyDescent="0.25">
      <c r="A126"/>
      <c r="B126"/>
      <c r="C126"/>
    </row>
    <row r="127" spans="1:3" s="161" customFormat="1" x14ac:dyDescent="0.25">
      <c r="A127"/>
      <c r="B127"/>
      <c r="C127"/>
    </row>
    <row r="128" spans="1:3" s="161" customFormat="1" x14ac:dyDescent="0.25">
      <c r="A128"/>
      <c r="B128"/>
      <c r="C128"/>
    </row>
    <row r="129" spans="1:3" s="161" customFormat="1" x14ac:dyDescent="0.25">
      <c r="A129"/>
      <c r="B129"/>
      <c r="C129"/>
    </row>
    <row r="130" spans="1:3" s="161" customFormat="1" x14ac:dyDescent="0.25">
      <c r="A130"/>
      <c r="B130"/>
      <c r="C130"/>
    </row>
    <row r="131" spans="1:3" s="161" customFormat="1" x14ac:dyDescent="0.25">
      <c r="A131"/>
      <c r="B131"/>
      <c r="C131"/>
    </row>
    <row r="132" spans="1:3" s="161" customFormat="1" x14ac:dyDescent="0.25">
      <c r="A132"/>
      <c r="B132"/>
      <c r="C132"/>
    </row>
    <row r="133" spans="1:3" s="161" customFormat="1" x14ac:dyDescent="0.25">
      <c r="A133"/>
      <c r="B133"/>
      <c r="C133"/>
    </row>
    <row r="134" spans="1:3" s="161" customFormat="1" x14ac:dyDescent="0.25">
      <c r="A134"/>
      <c r="B134"/>
      <c r="C134"/>
    </row>
    <row r="135" spans="1:3" s="161" customFormat="1" x14ac:dyDescent="0.25">
      <c r="A135"/>
      <c r="B135"/>
      <c r="C135"/>
    </row>
    <row r="136" spans="1:3" s="161" customFormat="1" x14ac:dyDescent="0.25">
      <c r="A136"/>
      <c r="B136"/>
      <c r="C136"/>
    </row>
    <row r="137" spans="1:3" s="161" customFormat="1" x14ac:dyDescent="0.25">
      <c r="A137"/>
      <c r="B137"/>
      <c r="C137"/>
    </row>
    <row r="138" spans="1:3" s="161" customFormat="1" x14ac:dyDescent="0.25">
      <c r="A138"/>
      <c r="B138"/>
      <c r="C138"/>
    </row>
    <row r="139" spans="1:3" s="161" customFormat="1" x14ac:dyDescent="0.25">
      <c r="A139"/>
      <c r="B139"/>
      <c r="C139"/>
    </row>
    <row r="140" spans="1:3" s="161" customFormat="1" x14ac:dyDescent="0.25">
      <c r="A140"/>
      <c r="B140"/>
      <c r="C140"/>
    </row>
    <row r="141" spans="1:3" s="161" customFormat="1" x14ac:dyDescent="0.25">
      <c r="A141"/>
      <c r="B141"/>
      <c r="C141"/>
    </row>
    <row r="142" spans="1:3" s="161" customFormat="1" x14ac:dyDescent="0.25">
      <c r="A142"/>
      <c r="B142"/>
      <c r="C142"/>
    </row>
    <row r="143" spans="1:3" s="161" customFormat="1" x14ac:dyDescent="0.25">
      <c r="A143"/>
      <c r="B143"/>
      <c r="C143"/>
    </row>
    <row r="144" spans="1:3" s="161" customFormat="1" x14ac:dyDescent="0.25">
      <c r="A144"/>
      <c r="B144"/>
      <c r="C144"/>
    </row>
    <row r="145" spans="1:3" s="161" customFormat="1" x14ac:dyDescent="0.25">
      <c r="A145"/>
      <c r="B145"/>
      <c r="C145"/>
    </row>
    <row r="146" spans="1:3" s="161" customFormat="1" x14ac:dyDescent="0.25">
      <c r="A146"/>
      <c r="B146"/>
      <c r="C146"/>
    </row>
    <row r="147" spans="1:3" s="161" customFormat="1" x14ac:dyDescent="0.25">
      <c r="A147"/>
      <c r="B147"/>
      <c r="C147"/>
    </row>
    <row r="148" spans="1:3" s="161" customFormat="1" x14ac:dyDescent="0.25">
      <c r="A148"/>
      <c r="B148"/>
      <c r="C148"/>
    </row>
    <row r="149" spans="1:3" s="161" customFormat="1" x14ac:dyDescent="0.25">
      <c r="A149"/>
      <c r="B149"/>
      <c r="C149"/>
    </row>
    <row r="150" spans="1:3" s="161" customFormat="1" x14ac:dyDescent="0.25">
      <c r="A150"/>
      <c r="B150"/>
      <c r="C150"/>
    </row>
    <row r="151" spans="1:3" s="161" customFormat="1" x14ac:dyDescent="0.25">
      <c r="A151"/>
      <c r="B151"/>
      <c r="C151"/>
    </row>
    <row r="152" spans="1:3" s="161" customFormat="1" x14ac:dyDescent="0.25">
      <c r="A152"/>
      <c r="B152"/>
      <c r="C152"/>
    </row>
    <row r="153" spans="1:3" s="161" customFormat="1" x14ac:dyDescent="0.25">
      <c r="A153"/>
      <c r="B153"/>
      <c r="C153"/>
    </row>
    <row r="154" spans="1:3" s="161" customFormat="1" x14ac:dyDescent="0.25">
      <c r="A154"/>
      <c r="B154"/>
      <c r="C154"/>
    </row>
    <row r="155" spans="1:3" s="161" customFormat="1" x14ac:dyDescent="0.25">
      <c r="A155"/>
      <c r="B155"/>
      <c r="C155"/>
    </row>
    <row r="156" spans="1:3" s="161" customFormat="1" x14ac:dyDescent="0.25">
      <c r="A156"/>
      <c r="B156"/>
      <c r="C156"/>
    </row>
    <row r="157" spans="1:3" s="161" customFormat="1" x14ac:dyDescent="0.25">
      <c r="A157"/>
      <c r="B157"/>
      <c r="C157"/>
    </row>
    <row r="158" spans="1:3" s="161" customFormat="1" x14ac:dyDescent="0.25">
      <c r="A158"/>
      <c r="B158"/>
      <c r="C158"/>
    </row>
    <row r="159" spans="1:3" s="161" customFormat="1" x14ac:dyDescent="0.25">
      <c r="A159"/>
      <c r="B159"/>
      <c r="C159"/>
    </row>
    <row r="160" spans="1:3" s="161" customFormat="1" x14ac:dyDescent="0.25">
      <c r="A160"/>
      <c r="B160"/>
      <c r="C160"/>
    </row>
    <row r="161" spans="1:3" s="161" customFormat="1" x14ac:dyDescent="0.25">
      <c r="A161"/>
      <c r="B161"/>
      <c r="C161"/>
    </row>
    <row r="162" spans="1:3" s="161" customFormat="1" x14ac:dyDescent="0.25">
      <c r="A162"/>
      <c r="B162"/>
      <c r="C162"/>
    </row>
    <row r="163" spans="1:3" s="161" customFormat="1" x14ac:dyDescent="0.25">
      <c r="A163"/>
      <c r="B163"/>
      <c r="C163"/>
    </row>
    <row r="164" spans="1:3" s="161" customFormat="1" x14ac:dyDescent="0.25">
      <c r="A164"/>
      <c r="B164"/>
      <c r="C164"/>
    </row>
    <row r="165" spans="1:3" s="161" customFormat="1" x14ac:dyDescent="0.25">
      <c r="A165"/>
      <c r="B165"/>
      <c r="C165"/>
    </row>
    <row r="166" spans="1:3" s="161" customFormat="1" x14ac:dyDescent="0.25">
      <c r="A166"/>
      <c r="B166"/>
      <c r="C166"/>
    </row>
    <row r="167" spans="1:3" s="161" customFormat="1" x14ac:dyDescent="0.25">
      <c r="A167"/>
      <c r="B167"/>
      <c r="C167"/>
    </row>
    <row r="168" spans="1:3" s="161" customFormat="1" x14ac:dyDescent="0.25">
      <c r="A168"/>
      <c r="B168"/>
      <c r="C168"/>
    </row>
    <row r="169" spans="1:3" s="161" customFormat="1" x14ac:dyDescent="0.25">
      <c r="A169"/>
      <c r="B169"/>
      <c r="C169"/>
    </row>
    <row r="170" spans="1:3" s="161" customFormat="1" x14ac:dyDescent="0.25">
      <c r="A170"/>
      <c r="B170"/>
      <c r="C170"/>
    </row>
    <row r="171" spans="1:3" s="161" customFormat="1" x14ac:dyDescent="0.25">
      <c r="A171"/>
      <c r="B171"/>
      <c r="C171"/>
    </row>
    <row r="172" spans="1:3" s="161" customFormat="1" x14ac:dyDescent="0.25">
      <c r="A172"/>
      <c r="B172"/>
      <c r="C172"/>
    </row>
    <row r="173" spans="1:3" s="161" customFormat="1" x14ac:dyDescent="0.25">
      <c r="A173"/>
      <c r="B173"/>
      <c r="C173"/>
    </row>
    <row r="174" spans="1:3" s="161" customFormat="1" x14ac:dyDescent="0.25">
      <c r="A174"/>
      <c r="B174"/>
      <c r="C174"/>
    </row>
    <row r="175" spans="1:3" s="161" customFormat="1" x14ac:dyDescent="0.25">
      <c r="A175"/>
      <c r="B175"/>
      <c r="C175"/>
    </row>
    <row r="176" spans="1:3" s="161" customFormat="1" x14ac:dyDescent="0.25">
      <c r="A176"/>
      <c r="B176"/>
      <c r="C176"/>
    </row>
    <row r="177" spans="1:3" s="161" customFormat="1" x14ac:dyDescent="0.25">
      <c r="A177"/>
      <c r="B177"/>
      <c r="C177"/>
    </row>
    <row r="178" spans="1:3" s="161" customFormat="1" x14ac:dyDescent="0.25">
      <c r="A178"/>
      <c r="B178"/>
      <c r="C178"/>
    </row>
    <row r="179" spans="1:3" s="161" customFormat="1" x14ac:dyDescent="0.25">
      <c r="A179"/>
      <c r="B179"/>
      <c r="C179"/>
    </row>
    <row r="180" spans="1:3" s="161" customFormat="1" x14ac:dyDescent="0.25">
      <c r="A180"/>
      <c r="B180"/>
      <c r="C180"/>
    </row>
    <row r="181" spans="1:3" s="161" customFormat="1" x14ac:dyDescent="0.25">
      <c r="A181"/>
      <c r="B181"/>
      <c r="C181"/>
    </row>
    <row r="182" spans="1:3" s="161" customFormat="1" x14ac:dyDescent="0.25">
      <c r="A182"/>
      <c r="B182"/>
      <c r="C182"/>
    </row>
    <row r="183" spans="1:3" s="161" customFormat="1" x14ac:dyDescent="0.25">
      <c r="A183"/>
      <c r="B183"/>
      <c r="C183"/>
    </row>
    <row r="184" spans="1:3" s="161" customFormat="1" x14ac:dyDescent="0.25">
      <c r="A184"/>
      <c r="B184"/>
      <c r="C184"/>
    </row>
    <row r="185" spans="1:3" s="161" customFormat="1" x14ac:dyDescent="0.25">
      <c r="A185"/>
      <c r="B185"/>
      <c r="C185"/>
    </row>
    <row r="186" spans="1:3" s="161" customFormat="1" x14ac:dyDescent="0.25">
      <c r="A186"/>
      <c r="B186"/>
      <c r="C186"/>
    </row>
    <row r="187" spans="1:3" s="161" customFormat="1" x14ac:dyDescent="0.25">
      <c r="A187"/>
      <c r="B187"/>
      <c r="C187"/>
    </row>
    <row r="188" spans="1:3" s="161" customFormat="1" x14ac:dyDescent="0.25">
      <c r="A188"/>
      <c r="B188"/>
      <c r="C188"/>
    </row>
    <row r="189" spans="1:3" s="161" customFormat="1" x14ac:dyDescent="0.25">
      <c r="A189"/>
      <c r="B189"/>
      <c r="C189"/>
    </row>
    <row r="190" spans="1:3" s="161" customFormat="1" x14ac:dyDescent="0.25">
      <c r="A190"/>
      <c r="B190"/>
      <c r="C190"/>
    </row>
    <row r="191" spans="1:3" s="161" customFormat="1" x14ac:dyDescent="0.25">
      <c r="A191"/>
      <c r="B191"/>
      <c r="C191"/>
    </row>
    <row r="192" spans="1:3" s="161" customFormat="1" x14ac:dyDescent="0.25">
      <c r="A192"/>
      <c r="B192"/>
      <c r="C192"/>
    </row>
    <row r="193" spans="1:3" s="161" customFormat="1" x14ac:dyDescent="0.25">
      <c r="A193"/>
      <c r="B193"/>
      <c r="C193"/>
    </row>
    <row r="194" spans="1:3" s="161" customFormat="1" x14ac:dyDescent="0.25">
      <c r="A194"/>
      <c r="B194"/>
      <c r="C194"/>
    </row>
    <row r="195" spans="1:3" s="161" customFormat="1" x14ac:dyDescent="0.25">
      <c r="A195"/>
      <c r="B195"/>
      <c r="C195"/>
    </row>
    <row r="196" spans="1:3" s="161" customFormat="1" x14ac:dyDescent="0.25">
      <c r="A196"/>
      <c r="B196"/>
      <c r="C196"/>
    </row>
    <row r="197" spans="1:3" s="161" customFormat="1" x14ac:dyDescent="0.25">
      <c r="A197"/>
      <c r="B197"/>
      <c r="C197"/>
    </row>
    <row r="198" spans="1:3" s="161" customFormat="1" x14ac:dyDescent="0.25">
      <c r="A198"/>
      <c r="B198"/>
      <c r="C198"/>
    </row>
    <row r="199" spans="1:3" s="161" customFormat="1" x14ac:dyDescent="0.25">
      <c r="A199"/>
      <c r="B199"/>
      <c r="C199"/>
    </row>
    <row r="200" spans="1:3" s="161" customFormat="1" x14ac:dyDescent="0.25">
      <c r="A200"/>
      <c r="B200"/>
      <c r="C200"/>
    </row>
    <row r="201" spans="1:3" s="161" customFormat="1" x14ac:dyDescent="0.25">
      <c r="A201"/>
      <c r="B201"/>
      <c r="C201"/>
    </row>
    <row r="202" spans="1:3" s="161" customFormat="1" x14ac:dyDescent="0.25">
      <c r="A202"/>
      <c r="B202"/>
      <c r="C202"/>
    </row>
    <row r="203" spans="1:3" s="161" customFormat="1" x14ac:dyDescent="0.25">
      <c r="A203"/>
      <c r="B203"/>
      <c r="C203"/>
    </row>
    <row r="204" spans="1:3" s="161" customFormat="1" x14ac:dyDescent="0.25">
      <c r="A204"/>
      <c r="B204"/>
      <c r="C204"/>
    </row>
    <row r="205" spans="1:3" s="161" customFormat="1" x14ac:dyDescent="0.25">
      <c r="A205"/>
      <c r="B205"/>
      <c r="C205"/>
    </row>
    <row r="206" spans="1:3" s="161" customFormat="1" x14ac:dyDescent="0.25">
      <c r="A206"/>
      <c r="B206"/>
      <c r="C206"/>
    </row>
    <row r="207" spans="1:3" s="161" customFormat="1" x14ac:dyDescent="0.25">
      <c r="A207"/>
      <c r="B207"/>
      <c r="C207"/>
    </row>
    <row r="208" spans="1:3" s="161" customFormat="1" x14ac:dyDescent="0.25">
      <c r="A208"/>
      <c r="B208"/>
      <c r="C208"/>
    </row>
    <row r="209" spans="1:3" s="161" customFormat="1" x14ac:dyDescent="0.25">
      <c r="A209"/>
      <c r="B209"/>
      <c r="C209"/>
    </row>
    <row r="210" spans="1:3" s="161" customFormat="1" x14ac:dyDescent="0.25">
      <c r="A210"/>
      <c r="B210"/>
      <c r="C210"/>
    </row>
    <row r="211" spans="1:3" s="161" customFormat="1" x14ac:dyDescent="0.25">
      <c r="A211"/>
      <c r="B211"/>
      <c r="C211"/>
    </row>
    <row r="212" spans="1:3" s="161" customFormat="1" x14ac:dyDescent="0.25">
      <c r="A212"/>
      <c r="B212"/>
      <c r="C212"/>
    </row>
    <row r="213" spans="1:3" s="161" customFormat="1" x14ac:dyDescent="0.25">
      <c r="A213"/>
      <c r="B213"/>
      <c r="C213"/>
    </row>
    <row r="214" spans="1:3" s="161" customFormat="1" x14ac:dyDescent="0.25">
      <c r="A214"/>
      <c r="B214"/>
      <c r="C214"/>
    </row>
    <row r="215" spans="1:3" s="161" customFormat="1" x14ac:dyDescent="0.25">
      <c r="A215"/>
      <c r="B215"/>
      <c r="C215"/>
    </row>
    <row r="216" spans="1:3" s="161" customFormat="1" x14ac:dyDescent="0.25">
      <c r="A216"/>
      <c r="B216"/>
      <c r="C216"/>
    </row>
    <row r="217" spans="1:3" s="161" customFormat="1" x14ac:dyDescent="0.25">
      <c r="A217"/>
      <c r="B217"/>
      <c r="C217"/>
    </row>
    <row r="218" spans="1:3" s="161" customFormat="1" x14ac:dyDescent="0.25">
      <c r="A218"/>
      <c r="B218"/>
      <c r="C218"/>
    </row>
    <row r="219" spans="1:3" s="161" customFormat="1" x14ac:dyDescent="0.25">
      <c r="A219"/>
      <c r="B219"/>
      <c r="C219"/>
    </row>
    <row r="220" spans="1:3" s="161" customFormat="1" x14ac:dyDescent="0.25">
      <c r="A220"/>
      <c r="B220"/>
      <c r="C220"/>
    </row>
    <row r="221" spans="1:3" s="161" customFormat="1" x14ac:dyDescent="0.25">
      <c r="A221"/>
      <c r="B221"/>
      <c r="C221"/>
    </row>
    <row r="222" spans="1:3" s="161" customFormat="1" x14ac:dyDescent="0.25">
      <c r="A222"/>
      <c r="B222"/>
      <c r="C222"/>
    </row>
    <row r="223" spans="1:3" s="161" customFormat="1" x14ac:dyDescent="0.25">
      <c r="A223"/>
      <c r="B223"/>
      <c r="C223"/>
    </row>
    <row r="224" spans="1:3" s="161" customFormat="1" x14ac:dyDescent="0.25">
      <c r="A224"/>
      <c r="B224"/>
      <c r="C224"/>
    </row>
    <row r="225" spans="1:3" s="161" customFormat="1" x14ac:dyDescent="0.25">
      <c r="A225"/>
      <c r="B225"/>
      <c r="C225"/>
    </row>
    <row r="226" spans="1:3" s="161" customFormat="1" x14ac:dyDescent="0.25">
      <c r="A226"/>
      <c r="B226"/>
      <c r="C226"/>
    </row>
    <row r="227" spans="1:3" s="161" customFormat="1" x14ac:dyDescent="0.25">
      <c r="A227"/>
      <c r="B227"/>
      <c r="C227"/>
    </row>
    <row r="228" spans="1:3" s="161" customFormat="1" x14ac:dyDescent="0.25">
      <c r="A228"/>
      <c r="B228"/>
      <c r="C228"/>
    </row>
    <row r="229" spans="1:3" s="161" customFormat="1" x14ac:dyDescent="0.25">
      <c r="A229"/>
      <c r="B229"/>
      <c r="C229"/>
    </row>
    <row r="230" spans="1:3" s="161" customFormat="1" x14ac:dyDescent="0.25">
      <c r="A230"/>
      <c r="B230"/>
      <c r="C230"/>
    </row>
    <row r="231" spans="1:3" s="161" customFormat="1" x14ac:dyDescent="0.25">
      <c r="A231"/>
      <c r="B231"/>
      <c r="C231"/>
    </row>
    <row r="232" spans="1:3" s="161" customFormat="1" x14ac:dyDescent="0.25">
      <c r="A232"/>
      <c r="B232"/>
      <c r="C232"/>
    </row>
    <row r="233" spans="1:3" s="161" customFormat="1" x14ac:dyDescent="0.25">
      <c r="A233"/>
      <c r="B233"/>
      <c r="C233"/>
    </row>
    <row r="234" spans="1:3" s="161" customFormat="1" x14ac:dyDescent="0.25">
      <c r="A234"/>
      <c r="B234"/>
      <c r="C234"/>
    </row>
    <row r="235" spans="1:3" s="161" customFormat="1" x14ac:dyDescent="0.25">
      <c r="A235"/>
      <c r="B235"/>
      <c r="C235"/>
    </row>
    <row r="236" spans="1:3" s="161" customFormat="1" x14ac:dyDescent="0.25">
      <c r="A236"/>
      <c r="B236"/>
      <c r="C236"/>
    </row>
    <row r="237" spans="1:3" s="161" customFormat="1" x14ac:dyDescent="0.25">
      <c r="A237"/>
      <c r="B237"/>
      <c r="C237"/>
    </row>
    <row r="238" spans="1:3" s="161" customFormat="1" x14ac:dyDescent="0.25">
      <c r="A238"/>
      <c r="B238"/>
      <c r="C238"/>
    </row>
    <row r="239" spans="1:3" s="161" customFormat="1" x14ac:dyDescent="0.25">
      <c r="A239"/>
      <c r="B239"/>
      <c r="C239"/>
    </row>
    <row r="240" spans="1:3" s="161" customFormat="1" x14ac:dyDescent="0.25">
      <c r="A240"/>
      <c r="B240"/>
      <c r="C240"/>
    </row>
    <row r="241" spans="1:3" s="161" customFormat="1" x14ac:dyDescent="0.25">
      <c r="A241"/>
      <c r="B241"/>
      <c r="C241"/>
    </row>
    <row r="242" spans="1:3" s="161" customFormat="1" x14ac:dyDescent="0.25">
      <c r="A242"/>
      <c r="B242"/>
      <c r="C242"/>
    </row>
    <row r="243" spans="1:3" s="161" customFormat="1" x14ac:dyDescent="0.25">
      <c r="A243"/>
      <c r="B243"/>
      <c r="C243"/>
    </row>
    <row r="244" spans="1:3" s="161" customFormat="1" x14ac:dyDescent="0.25">
      <c r="A244"/>
      <c r="B244"/>
      <c r="C244"/>
    </row>
    <row r="245" spans="1:3" s="161" customFormat="1" x14ac:dyDescent="0.25">
      <c r="A245"/>
      <c r="B245"/>
      <c r="C245"/>
    </row>
    <row r="246" spans="1:3" s="161" customFormat="1" x14ac:dyDescent="0.25">
      <c r="A246"/>
      <c r="B246"/>
      <c r="C246"/>
    </row>
    <row r="247" spans="1:3" s="161" customFormat="1" x14ac:dyDescent="0.25">
      <c r="A247"/>
      <c r="B247"/>
      <c r="C247"/>
    </row>
    <row r="248" spans="1:3" s="161" customFormat="1" x14ac:dyDescent="0.25">
      <c r="A248"/>
      <c r="B248"/>
      <c r="C248"/>
    </row>
    <row r="249" spans="1:3" s="161" customFormat="1" x14ac:dyDescent="0.25">
      <c r="A249"/>
      <c r="B249"/>
      <c r="C249"/>
    </row>
    <row r="250" spans="1:3" s="161" customFormat="1" x14ac:dyDescent="0.25">
      <c r="A250"/>
      <c r="B250"/>
      <c r="C250"/>
    </row>
    <row r="251" spans="1:3" s="161" customFormat="1" x14ac:dyDescent="0.25">
      <c r="A251"/>
      <c r="B251"/>
      <c r="C251"/>
    </row>
    <row r="252" spans="1:3" s="161" customFormat="1" x14ac:dyDescent="0.25">
      <c r="A252"/>
      <c r="B252"/>
      <c r="C252"/>
    </row>
    <row r="253" spans="1:3" s="161" customFormat="1" x14ac:dyDescent="0.25">
      <c r="A253"/>
      <c r="B253"/>
      <c r="C253"/>
    </row>
    <row r="254" spans="1:3" s="161" customFormat="1" x14ac:dyDescent="0.25">
      <c r="A254"/>
      <c r="B254"/>
      <c r="C254"/>
    </row>
    <row r="255" spans="1:3" s="161" customFormat="1" x14ac:dyDescent="0.25">
      <c r="A255"/>
      <c r="B255"/>
      <c r="C255"/>
    </row>
    <row r="256" spans="1:3" s="161" customFormat="1" x14ac:dyDescent="0.25">
      <c r="A256"/>
      <c r="B256"/>
      <c r="C256"/>
    </row>
    <row r="257" spans="1:3" s="161" customFormat="1" x14ac:dyDescent="0.25">
      <c r="A257"/>
      <c r="B257"/>
      <c r="C257"/>
    </row>
    <row r="258" spans="1:3" s="161" customFormat="1" x14ac:dyDescent="0.25">
      <c r="A258"/>
      <c r="B258"/>
      <c r="C258"/>
    </row>
    <row r="259" spans="1:3" s="161" customFormat="1" x14ac:dyDescent="0.25">
      <c r="A259"/>
      <c r="B259"/>
      <c r="C259"/>
    </row>
    <row r="260" spans="1:3" s="161" customFormat="1" x14ac:dyDescent="0.25">
      <c r="A260"/>
      <c r="B260"/>
      <c r="C260"/>
    </row>
    <row r="261" spans="1:3" s="161" customFormat="1" x14ac:dyDescent="0.25">
      <c r="A261"/>
      <c r="B261"/>
      <c r="C261"/>
    </row>
    <row r="262" spans="1:3" s="161" customFormat="1" x14ac:dyDescent="0.25">
      <c r="A262"/>
      <c r="B262"/>
      <c r="C262"/>
    </row>
    <row r="263" spans="1:3" s="161" customFormat="1" x14ac:dyDescent="0.25">
      <c r="A263"/>
      <c r="B263"/>
      <c r="C263"/>
    </row>
    <row r="264" spans="1:3" s="161" customFormat="1" x14ac:dyDescent="0.25">
      <c r="A264"/>
      <c r="B264"/>
      <c r="C264"/>
    </row>
    <row r="265" spans="1:3" s="161" customFormat="1" x14ac:dyDescent="0.25">
      <c r="A265"/>
      <c r="B265"/>
      <c r="C265"/>
    </row>
    <row r="266" spans="1:3" s="161" customFormat="1" x14ac:dyDescent="0.25">
      <c r="A266"/>
      <c r="B266"/>
      <c r="C266"/>
    </row>
    <row r="267" spans="1:3" s="161" customFormat="1" x14ac:dyDescent="0.25">
      <c r="A267"/>
      <c r="B267"/>
      <c r="C267"/>
    </row>
    <row r="268" spans="1:3" s="161" customFormat="1" x14ac:dyDescent="0.25">
      <c r="A268"/>
      <c r="B268"/>
      <c r="C268"/>
    </row>
    <row r="269" spans="1:3" s="161" customFormat="1" x14ac:dyDescent="0.25">
      <c r="A269"/>
      <c r="B269"/>
      <c r="C269"/>
    </row>
    <row r="270" spans="1:3" s="161" customFormat="1" x14ac:dyDescent="0.25">
      <c r="A270"/>
      <c r="B270"/>
      <c r="C270"/>
    </row>
    <row r="271" spans="1:3" s="161" customFormat="1" x14ac:dyDescent="0.25">
      <c r="A271"/>
      <c r="B271"/>
      <c r="C271"/>
    </row>
    <row r="272" spans="1:3" s="161" customFormat="1" x14ac:dyDescent="0.25">
      <c r="A272"/>
      <c r="B272"/>
      <c r="C272"/>
    </row>
    <row r="273" spans="1:3" s="161" customFormat="1" x14ac:dyDescent="0.25">
      <c r="A273"/>
      <c r="B273"/>
      <c r="C273"/>
    </row>
    <row r="274" spans="1:3" s="161" customFormat="1" x14ac:dyDescent="0.25">
      <c r="A274"/>
      <c r="B274"/>
      <c r="C274"/>
    </row>
    <row r="275" spans="1:3" s="161" customFormat="1" x14ac:dyDescent="0.25">
      <c r="A275"/>
      <c r="B275"/>
      <c r="C275"/>
    </row>
    <row r="276" spans="1:3" s="161" customFormat="1" x14ac:dyDescent="0.25">
      <c r="A276"/>
      <c r="B276"/>
      <c r="C276"/>
    </row>
    <row r="277" spans="1:3" s="161" customFormat="1" x14ac:dyDescent="0.25">
      <c r="A277"/>
      <c r="B277"/>
      <c r="C277"/>
    </row>
    <row r="278" spans="1:3" s="161" customFormat="1" x14ac:dyDescent="0.25">
      <c r="A278"/>
      <c r="B278"/>
      <c r="C278"/>
    </row>
    <row r="279" spans="1:3" s="161" customFormat="1" x14ac:dyDescent="0.25">
      <c r="A279"/>
      <c r="B279"/>
      <c r="C279"/>
    </row>
    <row r="280" spans="1:3" s="161" customFormat="1" x14ac:dyDescent="0.25">
      <c r="A280"/>
      <c r="B280"/>
      <c r="C280"/>
    </row>
    <row r="281" spans="1:3" s="161" customFormat="1" x14ac:dyDescent="0.25">
      <c r="A281"/>
      <c r="B281"/>
      <c r="C281"/>
    </row>
    <row r="282" spans="1:3" s="161" customFormat="1" x14ac:dyDescent="0.25">
      <c r="A282"/>
      <c r="B282"/>
      <c r="C282"/>
    </row>
    <row r="283" spans="1:3" s="161" customFormat="1" x14ac:dyDescent="0.25">
      <c r="A283"/>
      <c r="B283"/>
      <c r="C283"/>
    </row>
    <row r="284" spans="1:3" s="161" customFormat="1" x14ac:dyDescent="0.25">
      <c r="A284"/>
      <c r="B284"/>
      <c r="C284"/>
    </row>
    <row r="285" spans="1:3" s="161" customFormat="1" x14ac:dyDescent="0.25">
      <c r="A285"/>
      <c r="B285"/>
      <c r="C285"/>
    </row>
    <row r="286" spans="1:3" s="161" customFormat="1" x14ac:dyDescent="0.25">
      <c r="A286"/>
      <c r="B286"/>
      <c r="C286"/>
    </row>
    <row r="287" spans="1:3" s="161" customFormat="1" x14ac:dyDescent="0.25">
      <c r="A287"/>
      <c r="B287"/>
      <c r="C287"/>
    </row>
    <row r="288" spans="1:3" s="161" customFormat="1" x14ac:dyDescent="0.25">
      <c r="A288"/>
      <c r="B288"/>
      <c r="C288"/>
    </row>
    <row r="289" spans="1:3" s="161" customFormat="1" x14ac:dyDescent="0.25">
      <c r="A289"/>
      <c r="B289"/>
      <c r="C289"/>
    </row>
    <row r="290" spans="1:3" s="161" customFormat="1" x14ac:dyDescent="0.25">
      <c r="A290"/>
      <c r="B290"/>
      <c r="C290"/>
    </row>
    <row r="291" spans="1:3" s="161" customFormat="1" x14ac:dyDescent="0.25">
      <c r="A291"/>
      <c r="B291"/>
      <c r="C291"/>
    </row>
    <row r="292" spans="1:3" s="161" customFormat="1" x14ac:dyDescent="0.25">
      <c r="A292"/>
      <c r="B292"/>
      <c r="C292"/>
    </row>
    <row r="293" spans="1:3" s="161" customFormat="1" x14ac:dyDescent="0.25">
      <c r="A293"/>
      <c r="B293"/>
      <c r="C293"/>
    </row>
    <row r="294" spans="1:3" s="161" customFormat="1" x14ac:dyDescent="0.25">
      <c r="A294"/>
      <c r="B294"/>
      <c r="C294"/>
    </row>
    <row r="295" spans="1:3" s="161" customFormat="1" x14ac:dyDescent="0.25">
      <c r="A295"/>
      <c r="B295"/>
      <c r="C295"/>
    </row>
    <row r="296" spans="1:3" s="161" customFormat="1" x14ac:dyDescent="0.25">
      <c r="A296"/>
      <c r="B296"/>
      <c r="C296"/>
    </row>
    <row r="297" spans="1:3" s="161" customFormat="1" x14ac:dyDescent="0.25">
      <c r="A297"/>
      <c r="B297"/>
      <c r="C297"/>
    </row>
    <row r="298" spans="1:3" s="161" customFormat="1" x14ac:dyDescent="0.25">
      <c r="A298"/>
      <c r="B298"/>
      <c r="C298"/>
    </row>
    <row r="299" spans="1:3" s="161" customFormat="1" x14ac:dyDescent="0.25">
      <c r="A299"/>
      <c r="B299"/>
      <c r="C299"/>
    </row>
    <row r="300" spans="1:3" s="161" customFormat="1" x14ac:dyDescent="0.25">
      <c r="A300"/>
      <c r="B300"/>
      <c r="C300"/>
    </row>
    <row r="301" spans="1:3" s="161" customFormat="1" x14ac:dyDescent="0.25">
      <c r="A301"/>
      <c r="B301"/>
      <c r="C301"/>
    </row>
    <row r="302" spans="1:3" s="161" customFormat="1" x14ac:dyDescent="0.25">
      <c r="A302"/>
      <c r="B302"/>
      <c r="C302"/>
    </row>
    <row r="303" spans="1:3" s="161" customFormat="1" x14ac:dyDescent="0.25">
      <c r="A303"/>
      <c r="B303"/>
      <c r="C303"/>
    </row>
    <row r="304" spans="1:3" s="161" customFormat="1" x14ac:dyDescent="0.25">
      <c r="A304"/>
      <c r="B304"/>
      <c r="C304"/>
    </row>
    <row r="305" spans="1:3" s="161" customFormat="1" x14ac:dyDescent="0.25">
      <c r="A305"/>
      <c r="B305"/>
      <c r="C305"/>
    </row>
    <row r="306" spans="1:3" s="161" customFormat="1" x14ac:dyDescent="0.25">
      <c r="A306"/>
      <c r="B306"/>
      <c r="C306"/>
    </row>
    <row r="307" spans="1:3" s="161" customFormat="1" x14ac:dyDescent="0.25">
      <c r="A307"/>
      <c r="B307"/>
      <c r="C307"/>
    </row>
    <row r="308" spans="1:3" s="161" customFormat="1" x14ac:dyDescent="0.25">
      <c r="A308"/>
      <c r="B308"/>
      <c r="C308"/>
    </row>
    <row r="309" spans="1:3" s="161" customFormat="1" x14ac:dyDescent="0.25">
      <c r="A309"/>
      <c r="B309"/>
      <c r="C309"/>
    </row>
    <row r="310" spans="1:3" s="161" customFormat="1" x14ac:dyDescent="0.25">
      <c r="A310"/>
      <c r="B310"/>
      <c r="C310"/>
    </row>
    <row r="311" spans="1:3" s="161" customFormat="1" x14ac:dyDescent="0.25">
      <c r="A311"/>
      <c r="B311"/>
      <c r="C311"/>
    </row>
    <row r="312" spans="1:3" s="161" customFormat="1" x14ac:dyDescent="0.25">
      <c r="A312"/>
      <c r="B312"/>
      <c r="C312"/>
    </row>
    <row r="313" spans="1:3" s="161" customFormat="1" x14ac:dyDescent="0.25">
      <c r="A313"/>
      <c r="B313"/>
      <c r="C313"/>
    </row>
    <row r="314" spans="1:3" s="161" customFormat="1" x14ac:dyDescent="0.25">
      <c r="A314"/>
      <c r="B314"/>
      <c r="C314"/>
    </row>
    <row r="315" spans="1:3" s="161" customFormat="1" x14ac:dyDescent="0.25">
      <c r="A315"/>
      <c r="B315"/>
      <c r="C315"/>
    </row>
    <row r="316" spans="1:3" s="161" customFormat="1" x14ac:dyDescent="0.25">
      <c r="A316"/>
      <c r="B316"/>
      <c r="C316"/>
    </row>
    <row r="317" spans="1:3" s="161" customFormat="1" x14ac:dyDescent="0.25">
      <c r="A317"/>
      <c r="B317"/>
      <c r="C317"/>
    </row>
    <row r="318" spans="1:3" s="161" customFormat="1" x14ac:dyDescent="0.25">
      <c r="A318"/>
      <c r="B318"/>
      <c r="C318"/>
    </row>
    <row r="319" spans="1:3" s="161" customFormat="1" x14ac:dyDescent="0.25">
      <c r="A319"/>
      <c r="B319"/>
      <c r="C319"/>
    </row>
    <row r="320" spans="1:3" s="161" customFormat="1" x14ac:dyDescent="0.25">
      <c r="A320"/>
      <c r="B320"/>
      <c r="C320"/>
    </row>
    <row r="321" s="161" customFormat="1" x14ac:dyDescent="0.25"/>
    <row r="322" s="161" customFormat="1" x14ac:dyDescent="0.25"/>
    <row r="323" s="161" customFormat="1" x14ac:dyDescent="0.25"/>
    <row r="324" s="161" customFormat="1" x14ac:dyDescent="0.25"/>
    <row r="325" s="161" customFormat="1" x14ac:dyDescent="0.25"/>
    <row r="326" s="161" customFormat="1" x14ac:dyDescent="0.25"/>
    <row r="327" s="161" customFormat="1" x14ac:dyDescent="0.25"/>
    <row r="328" s="161" customFormat="1" x14ac:dyDescent="0.25"/>
    <row r="329" s="161" customFormat="1" x14ac:dyDescent="0.25"/>
    <row r="330" s="161" customFormat="1" x14ac:dyDescent="0.25"/>
    <row r="331" s="161" customFormat="1" x14ac:dyDescent="0.25"/>
    <row r="332" s="161" customFormat="1" x14ac:dyDescent="0.25"/>
    <row r="333" s="161" customFormat="1" x14ac:dyDescent="0.25"/>
    <row r="334" s="161" customFormat="1" x14ac:dyDescent="0.25"/>
    <row r="335" s="161" customFormat="1" x14ac:dyDescent="0.25"/>
    <row r="336" s="161" customFormat="1" x14ac:dyDescent="0.25"/>
    <row r="337" s="161" customFormat="1" x14ac:dyDescent="0.25"/>
    <row r="338" s="161" customFormat="1" x14ac:dyDescent="0.25"/>
    <row r="339" s="161" customFormat="1" x14ac:dyDescent="0.25"/>
    <row r="340" s="161" customFormat="1" x14ac:dyDescent="0.25"/>
    <row r="341" s="161" customFormat="1" x14ac:dyDescent="0.25"/>
    <row r="342" s="161" customFormat="1" x14ac:dyDescent="0.25"/>
    <row r="343" s="161" customFormat="1" x14ac:dyDescent="0.25"/>
    <row r="344" s="161" customFormat="1" x14ac:dyDescent="0.25"/>
    <row r="345" s="161" customFormat="1" x14ac:dyDescent="0.25"/>
    <row r="346" s="161" customFormat="1" x14ac:dyDescent="0.25"/>
    <row r="347" s="161" customFormat="1" x14ac:dyDescent="0.25"/>
    <row r="348" s="161" customFormat="1" x14ac:dyDescent="0.25"/>
    <row r="349" s="161" customFormat="1" x14ac:dyDescent="0.25"/>
    <row r="350" s="161" customFormat="1" x14ac:dyDescent="0.25"/>
    <row r="351" s="161" customFormat="1" x14ac:dyDescent="0.25"/>
    <row r="352" s="161" customFormat="1" x14ac:dyDescent="0.25"/>
    <row r="353" s="161" customFormat="1" x14ac:dyDescent="0.25"/>
    <row r="354" s="161" customFormat="1" x14ac:dyDescent="0.25"/>
    <row r="355" s="161" customFormat="1" x14ac:dyDescent="0.25"/>
    <row r="356" s="161" customFormat="1" x14ac:dyDescent="0.25"/>
    <row r="357" s="161" customFormat="1" x14ac:dyDescent="0.25"/>
    <row r="358" s="161" customFormat="1" x14ac:dyDescent="0.25"/>
    <row r="359" s="161" customFormat="1" x14ac:dyDescent="0.25"/>
    <row r="360" s="161" customFormat="1" x14ac:dyDescent="0.25"/>
    <row r="361" s="161" customFormat="1" x14ac:dyDescent="0.25"/>
    <row r="362" s="161" customFormat="1" x14ac:dyDescent="0.25"/>
    <row r="363" s="161" customFormat="1" x14ac:dyDescent="0.25"/>
    <row r="364" s="161" customFormat="1" x14ac:dyDescent="0.25"/>
    <row r="365" s="161" customFormat="1" x14ac:dyDescent="0.25"/>
    <row r="366" s="161" customFormat="1" x14ac:dyDescent="0.25"/>
    <row r="367" s="161" customFormat="1" x14ac:dyDescent="0.25"/>
    <row r="368" s="161" customFormat="1" x14ac:dyDescent="0.25"/>
    <row r="369" s="161" customFormat="1" x14ac:dyDescent="0.25"/>
    <row r="370" s="161" customFormat="1" x14ac:dyDescent="0.25"/>
    <row r="371" s="161" customFormat="1" x14ac:dyDescent="0.25"/>
    <row r="372" s="161" customFormat="1" x14ac:dyDescent="0.25"/>
    <row r="373" s="161" customFormat="1" x14ac:dyDescent="0.25"/>
    <row r="374" s="161" customFormat="1" x14ac:dyDescent="0.25"/>
  </sheetData>
  <pageMargins left="0.45" right="0.45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215213-9A50-48CF-B96A-8EB2A9264EC1}"/>
</file>

<file path=customXml/itemProps2.xml><?xml version="1.0" encoding="utf-8"?>
<ds:datastoreItem xmlns:ds="http://schemas.openxmlformats.org/officeDocument/2006/customXml" ds:itemID="{6157D41A-2085-47B9-897E-ADAD8165F12F}"/>
</file>

<file path=customXml/itemProps3.xml><?xml version="1.0" encoding="utf-8"?>
<ds:datastoreItem xmlns:ds="http://schemas.openxmlformats.org/officeDocument/2006/customXml" ds:itemID="{5C7091EE-5436-4382-8236-78F24202EA5C}"/>
</file>

<file path=customXml/itemProps4.xml><?xml version="1.0" encoding="utf-8"?>
<ds:datastoreItem xmlns:ds="http://schemas.openxmlformats.org/officeDocument/2006/customXml" ds:itemID="{C7DCC0F1-1BDA-46E3-9485-BB5461D8B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SEF-18E (BR-01)</vt:lpstr>
      <vt:lpstr>SEF-18G (BR-01)</vt:lpstr>
      <vt:lpstr>_COC_G</vt:lpstr>
      <vt:lpstr>_ConvFact_G</vt:lpstr>
      <vt:lpstr>_RateIncr_G</vt:lpstr>
      <vt:lpstr>Conv_Factor_E</vt:lpstr>
      <vt:lpstr>Conv_Factor_G</vt:lpstr>
      <vt:lpstr>COST_OF_CAPITAL_E</vt:lpstr>
      <vt:lpstr>COST_OF_CAPITAL_G</vt:lpstr>
      <vt:lpstr>'SEF-18E (BR-01)'!Print_Area</vt:lpstr>
      <vt:lpstr>'SEF-18G (BR-01)'!Print_Area</vt:lpstr>
      <vt:lpstr>RATE_Increase_E</vt:lpstr>
      <vt:lpstr>RATE_Increase_G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2020-02-04T16:13:33Z</cp:lastPrinted>
  <dcterms:created xsi:type="dcterms:W3CDTF">2020-02-03T21:47:15Z</dcterms:created>
  <dcterms:modified xsi:type="dcterms:W3CDTF">2020-02-04T16:13:48Z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