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202300"/>
  <xr:revisionPtr revIDLastSave="0" documentId="8_{B4E10847-C7E3-41F9-BAFA-DA0E5854C6CC}" xr6:coauthVersionLast="47" xr6:coauthVersionMax="47" xr10:uidLastSave="{00000000-0000-0000-0000-000000000000}"/>
  <bookViews>
    <workbookView xWindow="-120" yWindow="-120" windowWidth="29040" windowHeight="15840" xr2:uid="{7ADD6071-A66E-4A82-8513-8D1F34F5A735}"/>
  </bookViews>
  <sheets>
    <sheet name="Table of Contents" sheetId="7" r:id="rId1"/>
    <sheet name="OR Position_CHART_1 Scenario" sheetId="2" r:id="rId2"/>
    <sheet name="OR Position_CHART_2 Scenarios" sheetId="1" r:id="rId3"/>
    <sheet name="OR HB2021 Position_Excl. Sales" sheetId="5" r:id="rId4"/>
    <sheet name="OR HB2021 Position_Incl. Sales" sheetId="6" r:id="rId5"/>
  </sheets>
  <definedNames>
    <definedName name="OATT">0.2</definedName>
    <definedName name="_xlnm.Print_Area" localSheetId="3">'OR HB2021 Position_Excl. Sales'!$E$6:$AC$58</definedName>
    <definedName name="_xlnm.Print_Area" localSheetId="4">'OR HB2021 Position_Incl. Sales'!$E$6:$AC$54</definedName>
    <definedName name="TransCapRecovFct">0.05765</definedName>
    <definedName name="wrn.Factors._.Tab._.10." localSheetId="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YearEnd." localSheetId="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7" i="6" l="1"/>
  <c r="AC37" i="6"/>
  <c r="AB37" i="6"/>
  <c r="AA37" i="6"/>
  <c r="Z37" i="6"/>
  <c r="Y37" i="6"/>
  <c r="X37" i="6"/>
  <c r="W37" i="6"/>
  <c r="V37" i="6"/>
  <c r="U37" i="6"/>
  <c r="T37" i="6"/>
  <c r="S37" i="6"/>
  <c r="R37" i="6"/>
  <c r="Q37" i="6"/>
  <c r="P37" i="6"/>
  <c r="O37" i="6"/>
  <c r="N37" i="6"/>
  <c r="M37" i="6"/>
  <c r="L37" i="6"/>
  <c r="K37" i="6"/>
  <c r="J37" i="6"/>
  <c r="Y31" i="6"/>
  <c r="AD31" i="6"/>
  <c r="AD33" i="6" s="1"/>
  <c r="AD34" i="6" s="1"/>
  <c r="AD38" i="6" s="1"/>
  <c r="AD41" i="6" s="1"/>
  <c r="R5" i="2" s="1"/>
  <c r="AC31" i="6"/>
  <c r="AB31" i="6"/>
  <c r="AA31" i="6"/>
  <c r="Z31" i="6"/>
  <c r="X31" i="6"/>
  <c r="W31" i="6"/>
  <c r="V31" i="6"/>
  <c r="U31" i="6"/>
  <c r="T31" i="6"/>
  <c r="S31" i="6"/>
  <c r="R31" i="6"/>
  <c r="Q31" i="6"/>
  <c r="P31" i="6"/>
  <c r="P33" i="6" s="1"/>
  <c r="P34" i="6" s="1"/>
  <c r="O31" i="6"/>
  <c r="N31" i="6"/>
  <c r="N33" i="6" s="1"/>
  <c r="N34" i="6" s="1"/>
  <c r="N38" i="6" s="1"/>
  <c r="M31" i="6"/>
  <c r="L31" i="6"/>
  <c r="K31" i="6"/>
  <c r="J31" i="6"/>
  <c r="V19" i="6"/>
  <c r="V23" i="6" s="1"/>
  <c r="V20" i="6" s="1"/>
  <c r="V32" i="6" s="1"/>
  <c r="AA2" i="6"/>
  <c r="K2" i="6"/>
  <c r="Z2" i="6"/>
  <c r="W2" i="6"/>
  <c r="U2" i="6"/>
  <c r="AD19" i="6"/>
  <c r="AD23" i="6" s="1"/>
  <c r="AD20" i="6" s="1"/>
  <c r="AD32" i="6" s="1"/>
  <c r="AC19" i="6"/>
  <c r="AC23" i="6" s="1"/>
  <c r="AC20" i="6" s="1"/>
  <c r="AC32" i="6" s="1"/>
  <c r="AB19" i="6"/>
  <c r="AB23" i="6" s="1"/>
  <c r="AB20" i="6" s="1"/>
  <c r="AB32" i="6" s="1"/>
  <c r="AA19" i="6"/>
  <c r="AA23" i="6" s="1"/>
  <c r="AA20" i="6" s="1"/>
  <c r="AA32" i="6" s="1"/>
  <c r="Z19" i="6"/>
  <c r="Z23" i="6" s="1"/>
  <c r="Z20" i="6" s="1"/>
  <c r="Z32" i="6" s="1"/>
  <c r="Y19" i="6"/>
  <c r="Y23" i="6" s="1"/>
  <c r="Y20" i="6" s="1"/>
  <c r="Y32" i="6" s="1"/>
  <c r="X19" i="6"/>
  <c r="X23" i="6" s="1"/>
  <c r="X20" i="6" s="1"/>
  <c r="X32" i="6" s="1"/>
  <c r="W19" i="6"/>
  <c r="W23" i="6" s="1"/>
  <c r="W20" i="6" s="1"/>
  <c r="W32" i="6" s="1"/>
  <c r="U19" i="6"/>
  <c r="U23" i="6" s="1"/>
  <c r="U20" i="6" s="1"/>
  <c r="U32" i="6" s="1"/>
  <c r="T19" i="6"/>
  <c r="T23" i="6" s="1"/>
  <c r="S19" i="6"/>
  <c r="S23" i="6" s="1"/>
  <c r="R19" i="6"/>
  <c r="R23" i="6" s="1"/>
  <c r="R20" i="6" s="1"/>
  <c r="R32" i="6" s="1"/>
  <c r="Q19" i="6"/>
  <c r="Q23" i="6" s="1"/>
  <c r="P19" i="6"/>
  <c r="P23" i="6" s="1"/>
  <c r="P20" i="6" s="1"/>
  <c r="P32" i="6" s="1"/>
  <c r="O19" i="6"/>
  <c r="O23" i="6" s="1"/>
  <c r="O20" i="6" s="1"/>
  <c r="O32" i="6" s="1"/>
  <c r="N19" i="6"/>
  <c r="N23" i="6" s="1"/>
  <c r="N20" i="6" s="1"/>
  <c r="N32" i="6" s="1"/>
  <c r="M19" i="6"/>
  <c r="M23" i="6" s="1"/>
  <c r="L19" i="6"/>
  <c r="L23" i="6" s="1"/>
  <c r="K19" i="6"/>
  <c r="K23" i="6" s="1"/>
  <c r="K20" i="6" s="1"/>
  <c r="K32" i="6" s="1"/>
  <c r="J2" i="6"/>
  <c r="AD2" i="6"/>
  <c r="X2" i="6"/>
  <c r="V2" i="6"/>
  <c r="N2" i="6"/>
  <c r="AC2" i="6"/>
  <c r="AB2" i="6"/>
  <c r="Y2" i="6"/>
  <c r="S2" i="6"/>
  <c r="R2" i="6"/>
  <c r="Q2" i="6"/>
  <c r="P2" i="6"/>
  <c r="O2" i="6"/>
  <c r="M2" i="6"/>
  <c r="L2" i="6"/>
  <c r="AD35" i="5"/>
  <c r="AC35" i="5"/>
  <c r="AB35" i="5"/>
  <c r="AA35" i="5"/>
  <c r="Z35" i="5"/>
  <c r="Y35" i="5"/>
  <c r="X35" i="5"/>
  <c r="W35" i="5"/>
  <c r="V35" i="5"/>
  <c r="U35" i="5"/>
  <c r="T35" i="5"/>
  <c r="S35" i="5"/>
  <c r="R35" i="5"/>
  <c r="Q35" i="5"/>
  <c r="P35" i="5"/>
  <c r="O35" i="5"/>
  <c r="N35" i="5"/>
  <c r="M35" i="5"/>
  <c r="L35" i="5"/>
  <c r="K35" i="5"/>
  <c r="J35" i="5"/>
  <c r="AD29" i="5"/>
  <c r="N29" i="5"/>
  <c r="AC29" i="5"/>
  <c r="AB29" i="5"/>
  <c r="AA29" i="5"/>
  <c r="Z29" i="5"/>
  <c r="Y29" i="5"/>
  <c r="X29" i="5"/>
  <c r="W29" i="5"/>
  <c r="V29" i="5"/>
  <c r="U29" i="5"/>
  <c r="T29" i="5"/>
  <c r="S29" i="5"/>
  <c r="R29" i="5"/>
  <c r="Q29" i="5"/>
  <c r="P29" i="5"/>
  <c r="O29" i="5"/>
  <c r="M29" i="5"/>
  <c r="L29" i="5"/>
  <c r="K29" i="5"/>
  <c r="J29" i="5"/>
  <c r="AA19" i="5"/>
  <c r="K19" i="5"/>
  <c r="Z2" i="5"/>
  <c r="J2" i="5"/>
  <c r="AD19" i="5"/>
  <c r="AD21" i="5" s="1"/>
  <c r="AC19" i="5"/>
  <c r="AB19" i="5"/>
  <c r="Z19" i="5"/>
  <c r="Y19" i="5"/>
  <c r="Y21" i="5" s="1"/>
  <c r="Y20" i="5" s="1"/>
  <c r="Y30" i="5" s="1"/>
  <c r="X19" i="5"/>
  <c r="W19" i="5"/>
  <c r="W21" i="5" s="1"/>
  <c r="V19" i="5"/>
  <c r="V21" i="5" s="1"/>
  <c r="U19" i="5"/>
  <c r="U21" i="5" s="1"/>
  <c r="U20" i="5" s="1"/>
  <c r="U30" i="5" s="1"/>
  <c r="T19" i="5"/>
  <c r="T21" i="5" s="1"/>
  <c r="T20" i="5" s="1"/>
  <c r="T30" i="5" s="1"/>
  <c r="S19" i="5"/>
  <c r="S21" i="5" s="1"/>
  <c r="S20" i="5" s="1"/>
  <c r="S30" i="5" s="1"/>
  <c r="R19" i="5"/>
  <c r="R21" i="5" s="1"/>
  <c r="Q19" i="5"/>
  <c r="Q21" i="5" s="1"/>
  <c r="P2" i="5"/>
  <c r="O19" i="5"/>
  <c r="N19" i="5"/>
  <c r="N21" i="5" s="1"/>
  <c r="N20" i="5" s="1"/>
  <c r="N30" i="5" s="1"/>
  <c r="M19" i="5"/>
  <c r="L19" i="5"/>
  <c r="J19" i="5"/>
  <c r="J21" i="5" s="1"/>
  <c r="AD2" i="5"/>
  <c r="AC2" i="5"/>
  <c r="AB2" i="5"/>
  <c r="AA2" i="5"/>
  <c r="S2" i="5"/>
  <c r="Q2" i="5"/>
  <c r="N2" i="5"/>
  <c r="M2" i="5"/>
  <c r="L2" i="5"/>
  <c r="K2" i="5"/>
  <c r="X2" i="5"/>
  <c r="V2" i="5"/>
  <c r="U2" i="5"/>
  <c r="T2" i="5"/>
  <c r="R2" i="5"/>
  <c r="O2" i="5"/>
  <c r="Q31" i="5" l="1"/>
  <c r="Q32" i="5" s="1"/>
  <c r="Q36" i="5" s="1"/>
  <c r="Q39" i="5" s="1"/>
  <c r="E5" i="1" s="1"/>
  <c r="T20" i="6"/>
  <c r="T32" i="6" s="1"/>
  <c r="R33" i="6"/>
  <c r="R34" i="6" s="1"/>
  <c r="Y33" i="6"/>
  <c r="Y34" i="6" s="1"/>
  <c r="Y38" i="6" s="1"/>
  <c r="Y41" i="6" s="1"/>
  <c r="S20" i="6"/>
  <c r="S32" i="6" s="1"/>
  <c r="Q20" i="5"/>
  <c r="Q30" i="5" s="1"/>
  <c r="AD20" i="5"/>
  <c r="AD30" i="5" s="1"/>
  <c r="AD31" i="5" s="1"/>
  <c r="AD32" i="5" s="1"/>
  <c r="AD36" i="5" s="1"/>
  <c r="AD39" i="5" s="1"/>
  <c r="R5" i="1" s="1"/>
  <c r="N31" i="5"/>
  <c r="N32" i="5" s="1"/>
  <c r="N36" i="5" s="1"/>
  <c r="S33" i="6"/>
  <c r="S34" i="6" s="1"/>
  <c r="S38" i="6"/>
  <c r="S41" i="6" s="1"/>
  <c r="Q33" i="6"/>
  <c r="Q34" i="6" s="1"/>
  <c r="Q38" i="6" s="1"/>
  <c r="Q41" i="6" s="1"/>
  <c r="R20" i="5"/>
  <c r="R30" i="5" s="1"/>
  <c r="R31" i="5" s="1"/>
  <c r="R32" i="5" s="1"/>
  <c r="R36" i="5" s="1"/>
  <c r="R39" i="5" s="1"/>
  <c r="F5" i="1" s="1"/>
  <c r="S31" i="5"/>
  <c r="S32" i="5" s="1"/>
  <c r="M20" i="6"/>
  <c r="M32" i="6" s="1"/>
  <c r="R6" i="1"/>
  <c r="L20" i="6"/>
  <c r="L32" i="6" s="1"/>
  <c r="L33" i="6" s="1"/>
  <c r="L34" i="6" s="1"/>
  <c r="L38" i="6" s="1"/>
  <c r="V33" i="6"/>
  <c r="V34" i="6" s="1"/>
  <c r="V20" i="5"/>
  <c r="V30" i="5" s="1"/>
  <c r="V31" i="5" s="1"/>
  <c r="V32" i="5" s="1"/>
  <c r="V36" i="5" s="1"/>
  <c r="V39" i="5" s="1"/>
  <c r="J5" i="1" s="1"/>
  <c r="X33" i="6"/>
  <c r="X34" i="6" s="1"/>
  <c r="J20" i="5"/>
  <c r="J30" i="5" s="1"/>
  <c r="J31" i="5" s="1"/>
  <c r="J32" i="5" s="1"/>
  <c r="J36" i="5" s="1"/>
  <c r="W20" i="5"/>
  <c r="W30" i="5" s="1"/>
  <c r="Q20" i="6"/>
  <c r="Q32" i="6" s="1"/>
  <c r="AB33" i="6"/>
  <c r="AB34" i="6" s="1"/>
  <c r="R38" i="6"/>
  <c r="R41" i="6" s="1"/>
  <c r="O33" i="6"/>
  <c r="O34" i="6" s="1"/>
  <c r="O38" i="6" s="1"/>
  <c r="O41" i="6" s="1"/>
  <c r="P38" i="6"/>
  <c r="P41" i="6" s="1"/>
  <c r="T33" i="6"/>
  <c r="T34" i="6" s="1"/>
  <c r="T38" i="6" s="1"/>
  <c r="T41" i="6" s="1"/>
  <c r="U33" i="6"/>
  <c r="U34" i="6" s="1"/>
  <c r="U38" i="6" s="1"/>
  <c r="U41" i="6" s="1"/>
  <c r="V38" i="6"/>
  <c r="V41" i="6" s="1"/>
  <c r="W33" i="6"/>
  <c r="W34" i="6" s="1"/>
  <c r="W38" i="6" s="1"/>
  <c r="W41" i="6" s="1"/>
  <c r="X38" i="6"/>
  <c r="X41" i="6" s="1"/>
  <c r="Z33" i="6"/>
  <c r="Z34" i="6" s="1"/>
  <c r="Z38" i="6" s="1"/>
  <c r="Z41" i="6" s="1"/>
  <c r="K33" i="6"/>
  <c r="K34" i="6" s="1"/>
  <c r="K38" i="6" s="1"/>
  <c r="AA33" i="6"/>
  <c r="AA34" i="6" s="1"/>
  <c r="AA38" i="6" s="1"/>
  <c r="AA41" i="6" s="1"/>
  <c r="AB38" i="6"/>
  <c r="AB41" i="6" s="1"/>
  <c r="M33" i="6"/>
  <c r="M34" i="6" s="1"/>
  <c r="M38" i="6" s="1"/>
  <c r="AC33" i="6"/>
  <c r="AC34" i="6" s="1"/>
  <c r="AC38" i="6" s="1"/>
  <c r="AC41" i="6" s="1"/>
  <c r="J19" i="6"/>
  <c r="J23" i="6" s="1"/>
  <c r="J20" i="6" s="1"/>
  <c r="J32" i="6" s="1"/>
  <c r="J33" i="6" s="1"/>
  <c r="J34" i="6" s="1"/>
  <c r="J38" i="6" s="1"/>
  <c r="T2" i="6"/>
  <c r="O21" i="5"/>
  <c r="O20" i="5" s="1"/>
  <c r="O30" i="5" s="1"/>
  <c r="O73" i="5"/>
  <c r="O31" i="5"/>
  <c r="O32" i="5" s="1"/>
  <c r="O36" i="5" s="1"/>
  <c r="O39" i="5" s="1"/>
  <c r="C5" i="1" s="1"/>
  <c r="S36" i="5"/>
  <c r="S39" i="5" s="1"/>
  <c r="G5" i="1" s="1"/>
  <c r="T73" i="5"/>
  <c r="U73" i="5"/>
  <c r="V73" i="5"/>
  <c r="W73" i="5"/>
  <c r="X21" i="5"/>
  <c r="X20" i="5" s="1"/>
  <c r="X30" i="5" s="1"/>
  <c r="X31" i="5" s="1"/>
  <c r="X32" i="5" s="1"/>
  <c r="X36" i="5" s="1"/>
  <c r="X39" i="5" s="1"/>
  <c r="L5" i="1" s="1"/>
  <c r="T31" i="5"/>
  <c r="T32" i="5" s="1"/>
  <c r="T36" i="5" s="1"/>
  <c r="T39" i="5" s="1"/>
  <c r="H5" i="1" s="1"/>
  <c r="Y73" i="5"/>
  <c r="Z21" i="5"/>
  <c r="Z20" i="5" s="1"/>
  <c r="Z30" i="5" s="1"/>
  <c r="Z31" i="5" s="1"/>
  <c r="Z32" i="5" s="1"/>
  <c r="Z36" i="5" s="1"/>
  <c r="Z39" i="5" s="1"/>
  <c r="N5" i="1" s="1"/>
  <c r="U31" i="5"/>
  <c r="U32" i="5" s="1"/>
  <c r="U36" i="5" s="1"/>
  <c r="U39" i="5" s="1"/>
  <c r="I5" i="1" s="1"/>
  <c r="L21" i="5"/>
  <c r="L20" i="5" s="1"/>
  <c r="L30" i="5" s="1"/>
  <c r="L31" i="5" s="1"/>
  <c r="L32" i="5" s="1"/>
  <c r="L36" i="5" s="1"/>
  <c r="AB21" i="5"/>
  <c r="AB20" i="5" s="1"/>
  <c r="AB30" i="5" s="1"/>
  <c r="AB31" i="5" s="1"/>
  <c r="AB32" i="5" s="1"/>
  <c r="AB36" i="5" s="1"/>
  <c r="AB39" i="5" s="1"/>
  <c r="P5" i="1" s="1"/>
  <c r="W31" i="5"/>
  <c r="W32" i="5" s="1"/>
  <c r="W36" i="5" s="1"/>
  <c r="W39" i="5" s="1"/>
  <c r="K5" i="1" s="1"/>
  <c r="M21" i="5"/>
  <c r="M20" i="5" s="1"/>
  <c r="M30" i="5" s="1"/>
  <c r="M31" i="5" s="1"/>
  <c r="M32" i="5" s="1"/>
  <c r="M36" i="5" s="1"/>
  <c r="AC21" i="5"/>
  <c r="AC20" i="5" s="1"/>
  <c r="AC30" i="5" s="1"/>
  <c r="AC31" i="5" s="1"/>
  <c r="AC32" i="5" s="1"/>
  <c r="AC36" i="5" s="1"/>
  <c r="AC39" i="5" s="1"/>
  <c r="Q5" i="1" s="1"/>
  <c r="Y31" i="5"/>
  <c r="Y32" i="5" s="1"/>
  <c r="Y36" i="5" s="1"/>
  <c r="Y39" i="5" s="1"/>
  <c r="M5" i="1" s="1"/>
  <c r="N73" i="5"/>
  <c r="Q73" i="5"/>
  <c r="W2" i="5"/>
  <c r="S73" i="5"/>
  <c r="P19" i="5"/>
  <c r="P21" i="5" s="1"/>
  <c r="P20" i="5" s="1"/>
  <c r="P30" i="5" s="1"/>
  <c r="P31" i="5" s="1"/>
  <c r="P32" i="5" s="1"/>
  <c r="P36" i="5" s="1"/>
  <c r="P39" i="5" s="1"/>
  <c r="D5" i="1" s="1"/>
  <c r="Y2" i="5"/>
  <c r="K21" i="5"/>
  <c r="K20" i="5" s="1"/>
  <c r="K30" i="5" s="1"/>
  <c r="K31" i="5" s="1"/>
  <c r="K32" i="5" s="1"/>
  <c r="K36" i="5" s="1"/>
  <c r="AA21" i="5"/>
  <c r="AA20" i="5" s="1"/>
  <c r="AA30" i="5" s="1"/>
  <c r="AA31" i="5" s="1"/>
  <c r="AA32" i="5" s="1"/>
  <c r="AA36" i="5" s="1"/>
  <c r="AA39" i="5" s="1"/>
  <c r="O5" i="1" s="1"/>
  <c r="E5" i="2" l="1"/>
  <c r="E6" i="1"/>
  <c r="M5" i="2"/>
  <c r="M6" i="1"/>
  <c r="K5" i="2"/>
  <c r="K6" i="1"/>
  <c r="J6" i="1"/>
  <c r="J5" i="2"/>
  <c r="G6" i="1"/>
  <c r="G5" i="2"/>
  <c r="J73" i="5"/>
  <c r="I6" i="1"/>
  <c r="I5" i="2"/>
  <c r="L5" i="2"/>
  <c r="L6" i="1"/>
  <c r="R73" i="5"/>
  <c r="H6" i="1"/>
  <c r="H5" i="2"/>
  <c r="AD73" i="5"/>
  <c r="Q5" i="2"/>
  <c r="Q6" i="1"/>
  <c r="D5" i="2"/>
  <c r="D6" i="1"/>
  <c r="C5" i="2"/>
  <c r="C6" i="1"/>
  <c r="Z73" i="5"/>
  <c r="P5" i="2"/>
  <c r="P6" i="1"/>
  <c r="F5" i="2"/>
  <c r="F6" i="1"/>
  <c r="O5" i="2"/>
  <c r="O6" i="1"/>
  <c r="AA73" i="5"/>
  <c r="N5" i="2"/>
  <c r="N6" i="1"/>
  <c r="M73" i="5"/>
  <c r="K73" i="5"/>
  <c r="L73" i="5"/>
  <c r="AC73" i="5"/>
  <c r="P73" i="5"/>
  <c r="AB73" i="5"/>
  <c r="X73" i="5"/>
</calcChain>
</file>

<file path=xl/sharedStrings.xml><?xml version="1.0" encoding="utf-8"?>
<sst xmlns="http://schemas.openxmlformats.org/spreadsheetml/2006/main" count="299" uniqueCount="117">
  <si>
    <t>2023 IRP Update Preferred Portfolio</t>
  </si>
  <si>
    <t>2023 IRP Preferred Portfolio</t>
  </si>
  <si>
    <t>% Emissions Reduction Target</t>
  </si>
  <si>
    <t>Year</t>
  </si>
  <si>
    <t>2025 IRP Preferred Portfolio - incl. Spec Sales</t>
  </si>
  <si>
    <t>2025 IRP Preferred Portfolio - excl. Spec Sales</t>
  </si>
  <si>
    <t>Total Generation</t>
  </si>
  <si>
    <t>Total Emissions</t>
  </si>
  <si>
    <t>Oregon DEQ Reported Emissions (MT CO2e)</t>
  </si>
  <si>
    <t xml:space="preserve"> BH 2021 Baseline (2010-2012 avg in MT)</t>
  </si>
  <si>
    <t>Starting 2030 Coal is out of Oregon Rates</t>
  </si>
  <si>
    <t>Market Purchase will not be allowed post 2040 in Oregon.</t>
  </si>
  <si>
    <t>Tab Source</t>
  </si>
  <si>
    <t>Lookup Match</t>
  </si>
  <si>
    <t>Oregon Allocation</t>
  </si>
  <si>
    <t>Ln. #</t>
  </si>
  <si>
    <t>Data</t>
  </si>
  <si>
    <t>Source (Actuals/Forecasted)</t>
  </si>
  <si>
    <t>2025</t>
  </si>
  <si>
    <t>2026</t>
  </si>
  <si>
    <t>2027</t>
  </si>
  <si>
    <t>2028</t>
  </si>
  <si>
    <t>2029</t>
  </si>
  <si>
    <t>2030</t>
  </si>
  <si>
    <t>2031</t>
  </si>
  <si>
    <t>2032</t>
  </si>
  <si>
    <t>2033</t>
  </si>
  <si>
    <t>2034</t>
  </si>
  <si>
    <t>2035</t>
  </si>
  <si>
    <t>2036</t>
  </si>
  <si>
    <t>2037</t>
  </si>
  <si>
    <t>2038</t>
  </si>
  <si>
    <t>2039</t>
  </si>
  <si>
    <t>2040</t>
  </si>
  <si>
    <t>2041</t>
  </si>
  <si>
    <t>2042</t>
  </si>
  <si>
    <t>2043</t>
  </si>
  <si>
    <t>2044</t>
  </si>
  <si>
    <t xml:space="preserve">Oregon Generation </t>
  </si>
  <si>
    <t>Existing</t>
  </si>
  <si>
    <t>Coal</t>
  </si>
  <si>
    <t>Oregon Allocated Generation</t>
  </si>
  <si>
    <t>Excludes Coal Generation starting 2030 per Senate Bill 1547.</t>
  </si>
  <si>
    <t>Gas Conv</t>
  </si>
  <si>
    <t>Oregon Coal to Gas Conversion Generation (MWh)</t>
  </si>
  <si>
    <t>Gas</t>
  </si>
  <si>
    <t xml:space="preserve">Oregon Natural Gas Generation (MWh) </t>
  </si>
  <si>
    <t>Other</t>
  </si>
  <si>
    <t>Oregon Other Generation (MWh)</t>
  </si>
  <si>
    <t>Proxy</t>
  </si>
  <si>
    <t>Oregon Proxy Generation (MWh)</t>
  </si>
  <si>
    <t>Qualified Facility</t>
  </si>
  <si>
    <t>Oregon QF Generation (MWh)</t>
  </si>
  <si>
    <t>Generation from Qualified Purchases</t>
  </si>
  <si>
    <t>na</t>
  </si>
  <si>
    <t>Line 1 + Line 2 + Line 3 + Line 4 + Line 5</t>
  </si>
  <si>
    <t>Market Purchases</t>
  </si>
  <si>
    <t>8.a</t>
  </si>
  <si>
    <t>Oregon (Short)/Long Generation to Retail Sales (MWh)</t>
  </si>
  <si>
    <t>Energy Short/Long Position to Retail Sales</t>
  </si>
  <si>
    <t>8.b</t>
  </si>
  <si>
    <t xml:space="preserve">% of Coal to Gas Conversion Deemed for Specified Sales </t>
  </si>
  <si>
    <t>8.c</t>
  </si>
  <si>
    <t xml:space="preserve">% of Natural Gas Deemed for Specified Sales </t>
  </si>
  <si>
    <t>Total Oregon Generation (MWh)</t>
  </si>
  <si>
    <t>Line 7 + Line 8</t>
  </si>
  <si>
    <t>Oregon Emissions (DEQ)</t>
  </si>
  <si>
    <t>Oregon Allocated Emissions</t>
  </si>
  <si>
    <t xml:space="preserve">Oregon Coal Emissions (MT CO2e) </t>
  </si>
  <si>
    <t>Based on DEQ emissions rates</t>
  </si>
  <si>
    <t>Oregon Emissions (IRP)</t>
  </si>
  <si>
    <t xml:space="preserve">Based on IRP modeled emissions. </t>
  </si>
  <si>
    <t>Oregon Natual Gas Emissions (MT CO2e)</t>
  </si>
  <si>
    <t>Oregon Other Emissions (MT CO2e)</t>
  </si>
  <si>
    <t xml:space="preserve">Based on DEQ emissions rates </t>
  </si>
  <si>
    <t>Oregon Proxy Emissions (MT CO2e)</t>
  </si>
  <si>
    <t>Oregon QF Emissions (MT CO2e)</t>
  </si>
  <si>
    <t>Emissions from Qualified Purchases</t>
  </si>
  <si>
    <t>Subtotal Oregon Emissions (MT CO2e)</t>
  </si>
  <si>
    <t>Line 10 + Line 11 + Line 12 + Line 13 + Line 14</t>
  </si>
  <si>
    <t>Line 8 * 0.428</t>
  </si>
  <si>
    <t>Total Oregon Emissions (MT CO2e)</t>
  </si>
  <si>
    <t>Line 16 + Line 17</t>
  </si>
  <si>
    <t>Oregon Allocated Emissions Rate</t>
  </si>
  <si>
    <t>Oregon Emissions Rate (MT CO2e/MWh)</t>
  </si>
  <si>
    <t>IRP Forecasted Line 18 / Line 9</t>
  </si>
  <si>
    <t>Retail Sales</t>
  </si>
  <si>
    <t>Oregon Retail Sales</t>
  </si>
  <si>
    <t>Forecasted Oregon Retail Sales</t>
  </si>
  <si>
    <t>Oregon Retail Sales + 2 % line losses (MWh)</t>
  </si>
  <si>
    <t>DEQ Actuals and Forecasted Line 20 * 1.02 Trans Line Losses</t>
  </si>
  <si>
    <t>Line 19 * Line 21</t>
  </si>
  <si>
    <t>ODEQ HB 2021 Baseline</t>
  </si>
  <si>
    <t>Oregon % Reductions</t>
  </si>
  <si>
    <t xml:space="preserve">ODEQ % Goal Reductions </t>
  </si>
  <si>
    <t>Oregon CO2e % Reduction from Base
(Includes 2% line losses)</t>
  </si>
  <si>
    <t>1 - line 22 / line 23</t>
  </si>
  <si>
    <t>Total Market Purchases or (Sales)</t>
  </si>
  <si>
    <t>Position</t>
  </si>
  <si>
    <t>Oregon Position (Total Oregon Generation - Oregon Retail Sales + 2% line losses (MWh) )</t>
  </si>
  <si>
    <t>line 9 - 21</t>
  </si>
  <si>
    <t>Including sales</t>
  </si>
  <si>
    <t>Figure 9.13 - Oregon Allocated Emission Reduction Relative to HB 2021 Target</t>
  </si>
  <si>
    <t>OR Position_CHART_1 Scenario</t>
  </si>
  <si>
    <t>OR Position_CHART_2 Scenarios</t>
  </si>
  <si>
    <t>OR HB2021 Position_Excl. Sales</t>
  </si>
  <si>
    <t>OR HB2021 Position_Incl. Sales</t>
  </si>
  <si>
    <r>
      <t>Oregon Coal Generation (MWh)</t>
    </r>
    <r>
      <rPr>
        <vertAlign val="superscript"/>
        <sz val="11"/>
        <rFont val="Times New Roman"/>
        <family val="1"/>
      </rPr>
      <t>(1)</t>
    </r>
  </si>
  <si>
    <r>
      <t>Subtotal Oregon Generation (MWh)</t>
    </r>
    <r>
      <rPr>
        <vertAlign val="superscript"/>
        <sz val="11"/>
        <rFont val="Times New Roman"/>
        <family val="1"/>
      </rPr>
      <t>(2)</t>
    </r>
  </si>
  <si>
    <r>
      <t xml:space="preserve">Oregon Coal to Gas Conversion Emissions 2030 on (MT CO2e) </t>
    </r>
    <r>
      <rPr>
        <vertAlign val="superscript"/>
        <sz val="11"/>
        <rFont val="Times New Roman"/>
        <family val="1"/>
      </rPr>
      <t>(3)</t>
    </r>
  </si>
  <si>
    <r>
      <t>Oregon Market Purchase Emissions (MT CO2e)</t>
    </r>
    <r>
      <rPr>
        <vertAlign val="superscript"/>
        <sz val="11"/>
        <rFont val="Times New Roman"/>
        <family val="1"/>
      </rPr>
      <t>(4)</t>
    </r>
  </si>
  <si>
    <r>
      <t xml:space="preserve">Oregon Retail Sales (MWh) </t>
    </r>
    <r>
      <rPr>
        <vertAlign val="superscript"/>
        <sz val="11"/>
        <rFont val="Times New Roman"/>
        <family val="1"/>
      </rPr>
      <t>(5)</t>
    </r>
  </si>
  <si>
    <r>
      <rPr>
        <vertAlign val="superscript"/>
        <sz val="9"/>
        <rFont val="Times New Roman"/>
        <family val="1"/>
      </rPr>
      <t>(1)</t>
    </r>
    <r>
      <rPr>
        <sz val="9"/>
        <rFont val="Times New Roman"/>
        <family val="1"/>
      </rPr>
      <t xml:space="preserve"> Coal generation is out of Oregon Rates starting 2030 consistant with 2016 Senate Bill 1547 “Coal to Clean” legislation that removes coal resources from rates by 2030 and increases the RPS to 50% by 2040. </t>
    </r>
  </si>
  <si>
    <r>
      <rPr>
        <vertAlign val="superscript"/>
        <sz val="9"/>
        <rFont val="Times New Roman"/>
        <family val="1"/>
      </rPr>
      <t>(2)</t>
    </r>
    <r>
      <rPr>
        <sz val="9"/>
        <rFont val="Times New Roman"/>
        <family val="1"/>
      </rPr>
      <t xml:space="preserve"> Excludes Sales, DSM, Storage, and Exchanges</t>
    </r>
  </si>
  <si>
    <r>
      <rPr>
        <vertAlign val="superscript"/>
        <sz val="9"/>
        <rFont val="Times New Roman"/>
        <family val="1"/>
      </rPr>
      <t>(3)</t>
    </r>
    <r>
      <rPr>
        <sz val="9"/>
        <rFont val="Times New Roman"/>
        <family val="1"/>
      </rPr>
      <t xml:space="preserve"> Coal to Gas Conversion emissions is sourced using IRP emissions and not DEQ emission rates as used in the other emissions rates. </t>
    </r>
  </si>
  <si>
    <r>
      <rPr>
        <vertAlign val="superscript"/>
        <sz val="9"/>
        <rFont val="Times New Roman"/>
        <family val="1"/>
      </rPr>
      <t xml:space="preserve">(4) </t>
    </r>
    <r>
      <rPr>
        <sz val="9"/>
        <rFont val="Times New Roman"/>
        <family val="1"/>
      </rPr>
      <t xml:space="preserve">CO2 emissions for market are calculated using Oregon Dept. of Energy (ODOE) default system emission factor 0.428MT CO2e/ MWh. </t>
    </r>
  </si>
  <si>
    <r>
      <rPr>
        <vertAlign val="superscript"/>
        <sz val="9"/>
        <rFont val="Times New Roman"/>
        <family val="1"/>
      </rPr>
      <t>(5)</t>
    </r>
    <r>
      <rPr>
        <sz val="9"/>
        <rFont val="Times New Roman"/>
        <family val="1"/>
      </rPr>
      <t xml:space="preserve"> Loads are Post -DSM and at retail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</si>
</sst>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00_);_(* \(#,##0.000\);_(* &quot;-&quot;??_);_(@_)"/>
  </numFmts>
  <fonts count="15" x14ac:knownFonts="1">
    <font>
      <sz val="11"/>
      <color theme="1"/>
      <name val="Aptos Narrow"/>
      <family val="2"/>
      <scheme val="minor"/>
    </font>
    <font>
      <sz val="11"/>
      <color theme="1"/>
      <name val="Aptos Narrow"/>
      <family val="2"/>
      <scheme val="minor"/>
    </font>
    <font>
      <u/>
      <sz val="11"/>
      <color theme="10"/>
      <name val="Aptos Narrow"/>
      <family val="2"/>
      <scheme val="minor"/>
    </font>
    <font>
      <u/>
      <sz val="11"/>
      <name val="Times New Roman"/>
      <family val="1"/>
    </font>
    <font>
      <sz val="11"/>
      <name val="Times New Roman"/>
      <family val="1"/>
    </font>
    <font>
      <b/>
      <sz val="11"/>
      <name val="Times New Roman"/>
      <family val="1"/>
    </font>
    <font>
      <sz val="14"/>
      <name val="Times New Roman"/>
      <family val="1"/>
    </font>
    <font>
      <b/>
      <sz val="12"/>
      <name val="Times New Roman"/>
      <family val="1"/>
    </font>
    <font>
      <sz val="12"/>
      <name val="Times New Roman"/>
      <family val="1"/>
    </font>
    <font>
      <vertAlign val="superscript"/>
      <sz val="11"/>
      <name val="Times New Roman"/>
      <family val="1"/>
    </font>
    <font>
      <sz val="10"/>
      <name val="Times New Roman"/>
      <family val="1"/>
    </font>
    <font>
      <sz val="9"/>
      <name val="Times New Roman"/>
      <family val="1"/>
    </font>
    <font>
      <vertAlign val="superscript"/>
      <sz val="9"/>
      <name val="Times New Roman"/>
      <family val="1"/>
    </font>
    <font>
      <sz val="8"/>
      <name val="Times New Roman"/>
      <family val="1"/>
    </font>
    <font>
      <b/>
      <sz val="16"/>
      <name val="Times New Roman"/>
      <family val="1"/>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53">
    <xf numFmtId="0" fontId="0" fillId="0" borderId="0" xfId="0"/>
    <xf numFmtId="0" fontId="3" fillId="0" borderId="0" xfId="3" applyFont="1" applyFill="1" applyBorder="1"/>
    <xf numFmtId="0" fontId="4" fillId="0" borderId="0" xfId="0" applyFont="1" applyFill="1" applyBorder="1"/>
    <xf numFmtId="0" fontId="5" fillId="0" borderId="0" xfId="0" applyFont="1" applyFill="1" applyBorder="1" applyAlignment="1">
      <alignment vertical="center"/>
    </xf>
    <xf numFmtId="9" fontId="5" fillId="0" borderId="0" xfId="2" applyFont="1" applyFill="1" applyBorder="1" applyAlignment="1">
      <alignment vertical="center"/>
    </xf>
    <xf numFmtId="0" fontId="5" fillId="0" borderId="0" xfId="0" applyFont="1" applyFill="1" applyBorder="1" applyAlignment="1">
      <alignment horizontal="center" vertical="center"/>
    </xf>
    <xf numFmtId="164" fontId="4" fillId="0" borderId="0" xfId="0" applyNumberFormat="1" applyFont="1" applyFill="1" applyBorder="1"/>
    <xf numFmtId="0" fontId="6" fillId="0" borderId="0" xfId="0" applyFont="1" applyFill="1" applyBorder="1"/>
    <xf numFmtId="0" fontId="7" fillId="0" borderId="0" xfId="0" applyFont="1" applyFill="1" applyBorder="1"/>
    <xf numFmtId="0" fontId="4" fillId="0" borderId="0" xfId="0" applyFont="1" applyFill="1" applyBorder="1" applyAlignment="1">
      <alignment vertical="center"/>
    </xf>
    <xf numFmtId="0" fontId="4" fillId="0" borderId="0" xfId="0" applyFont="1" applyFill="1" applyBorder="1" applyAlignment="1">
      <alignment vertical="center" wrapText="1"/>
    </xf>
    <xf numFmtId="0" fontId="8"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65" fontId="4" fillId="0" borderId="0" xfId="1" applyNumberFormat="1" applyFont="1" applyFill="1" applyBorder="1" applyAlignment="1">
      <alignment vertical="center"/>
    </xf>
    <xf numFmtId="1" fontId="5" fillId="0" borderId="0" xfId="0" applyNumberFormat="1" applyFont="1" applyFill="1" applyBorder="1" applyAlignment="1">
      <alignment horizontal="center" vertical="center" wrapText="1"/>
    </xf>
    <xf numFmtId="165" fontId="5" fillId="0" borderId="0" xfId="1" applyNumberFormat="1" applyFont="1" applyFill="1" applyBorder="1" applyAlignment="1">
      <alignment vertical="center"/>
    </xf>
    <xf numFmtId="0" fontId="7" fillId="0" borderId="0" xfId="0" applyFont="1" applyFill="1" applyBorder="1" applyAlignment="1">
      <alignment horizontal="center" vertical="center" wrapText="1"/>
    </xf>
    <xf numFmtId="0" fontId="5" fillId="0" borderId="0" xfId="0" applyFont="1" applyFill="1" applyBorder="1"/>
    <xf numFmtId="0" fontId="7" fillId="0" borderId="0" xfId="0" applyFont="1" applyFill="1" applyBorder="1" applyAlignment="1">
      <alignment horizontal="center" vertical="center" wrapText="1"/>
    </xf>
    <xf numFmtId="0" fontId="5" fillId="0" borderId="0" xfId="0" applyFont="1" applyFill="1" applyBorder="1" applyAlignment="1">
      <alignment vertical="center" wrapText="1"/>
    </xf>
    <xf numFmtId="166" fontId="5" fillId="0" borderId="0" xfId="1" applyNumberFormat="1" applyFont="1" applyFill="1" applyBorder="1" applyAlignment="1">
      <alignment vertical="center"/>
    </xf>
    <xf numFmtId="165" fontId="10"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9" fontId="4" fillId="0" borderId="0" xfId="2" applyFont="1" applyFill="1" applyBorder="1" applyAlignment="1">
      <alignment vertical="center"/>
    </xf>
    <xf numFmtId="164" fontId="4" fillId="0" borderId="0" xfId="2" applyNumberFormat="1" applyFont="1" applyFill="1" applyBorder="1" applyAlignment="1">
      <alignment vertical="center"/>
    </xf>
    <xf numFmtId="0" fontId="11" fillId="0" borderId="0" xfId="0" applyFont="1" applyFill="1" applyBorder="1" applyAlignment="1">
      <alignment vertical="top" wrapText="1"/>
    </xf>
    <xf numFmtId="0" fontId="11" fillId="0" borderId="0" xfId="0"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wrapText="1"/>
    </xf>
    <xf numFmtId="0" fontId="5" fillId="0" borderId="0" xfId="0" applyFont="1" applyFill="1" applyBorder="1" applyAlignment="1">
      <alignment horizontal="center" vertical="center" wrapText="1"/>
    </xf>
    <xf numFmtId="3" fontId="4" fillId="0" borderId="0" xfId="2" applyNumberFormat="1" applyFont="1" applyFill="1" applyBorder="1" applyAlignment="1">
      <alignment vertical="center"/>
    </xf>
    <xf numFmtId="3" fontId="4" fillId="0" borderId="0" xfId="0" applyNumberFormat="1" applyFont="1" applyFill="1" applyBorder="1"/>
    <xf numFmtId="165" fontId="4" fillId="0" borderId="0" xfId="1" applyNumberFormat="1" applyFont="1" applyFill="1" applyBorder="1"/>
    <xf numFmtId="43" fontId="4" fillId="0" borderId="0" xfId="0" applyNumberFormat="1" applyFont="1" applyFill="1" applyBorder="1"/>
    <xf numFmtId="165" fontId="13" fillId="0" borderId="0" xfId="0" applyNumberFormat="1" applyFont="1" applyFill="1" applyBorder="1" applyAlignment="1">
      <alignment horizontal="center" wrapText="1"/>
    </xf>
    <xf numFmtId="0" fontId="13" fillId="0" borderId="0" xfId="0" applyFont="1" applyFill="1" applyBorder="1" applyAlignment="1">
      <alignment horizontal="center" wrapText="1"/>
    </xf>
    <xf numFmtId="0" fontId="5" fillId="0" borderId="0" xfId="0" applyFont="1" applyFill="1" applyBorder="1" applyAlignment="1">
      <alignment horizontal="center" vertical="top" wrapText="1"/>
    </xf>
    <xf numFmtId="165" fontId="5" fillId="0" borderId="0" xfId="1" applyNumberFormat="1" applyFont="1" applyFill="1" applyBorder="1" applyAlignment="1">
      <alignment horizontal="center" vertical="center"/>
    </xf>
    <xf numFmtId="0" fontId="3" fillId="0" borderId="0" xfId="3" applyFont="1" applyFill="1" applyBorder="1" applyAlignment="1">
      <alignment horizontal="right"/>
    </xf>
    <xf numFmtId="37" fontId="5" fillId="0" borderId="0" xfId="1" applyNumberFormat="1" applyFont="1" applyFill="1" applyBorder="1" applyAlignment="1">
      <alignment horizontal="center" vertical="center"/>
    </xf>
    <xf numFmtId="0" fontId="5" fillId="0" borderId="0" xfId="0" applyFont="1" applyFill="1" applyBorder="1" applyAlignment="1">
      <alignment horizontal="center" vertical="top" wrapText="1"/>
    </xf>
    <xf numFmtId="2" fontId="5" fillId="0" borderId="0" xfId="0" applyNumberFormat="1" applyFont="1" applyFill="1" applyBorder="1" applyAlignment="1">
      <alignment horizontal="center" vertical="top"/>
    </xf>
    <xf numFmtId="9" fontId="14" fillId="0" borderId="0" xfId="2" applyFont="1" applyFill="1" applyBorder="1" applyAlignment="1">
      <alignment horizontal="left" vertical="center"/>
    </xf>
    <xf numFmtId="10" fontId="4" fillId="0" borderId="0" xfId="2" applyNumberFormat="1" applyFont="1" applyFill="1" applyBorder="1"/>
    <xf numFmtId="165" fontId="4" fillId="0" borderId="0" xfId="0" applyNumberFormat="1" applyFont="1" applyFill="1" applyBorder="1"/>
    <xf numFmtId="0" fontId="4" fillId="0" borderId="0" xfId="0" applyFont="1" applyFill="1" applyBorder="1" applyAlignment="1">
      <alignment vertical="top"/>
    </xf>
    <xf numFmtId="0" fontId="5" fillId="0" borderId="0" xfId="0" applyFont="1" applyFill="1" applyBorder="1" applyAlignment="1">
      <alignment vertical="top" wrapText="1"/>
    </xf>
    <xf numFmtId="9" fontId="5" fillId="0" borderId="0" xfId="2" applyFont="1" applyFill="1" applyBorder="1" applyAlignment="1">
      <alignment horizontal="center" vertical="top"/>
    </xf>
    <xf numFmtId="9" fontId="4" fillId="0" borderId="0" xfId="0" applyNumberFormat="1" applyFont="1" applyFill="1" applyBorder="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C55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a:solidFill>
                  <a:srgbClr val="0B0B0B"/>
                </a:solidFill>
              </a:rPr>
              <a:t>% Emissions Reduction Relative to Target</a:t>
            </a:r>
          </a:p>
        </c:rich>
      </c:tx>
      <c:layout>
        <c:manualLayout>
          <c:xMode val="edge"/>
          <c:yMode val="edge"/>
          <c:x val="0.29961011961959205"/>
          <c:y val="5.38875592932718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799144005699408E-2"/>
          <c:y val="0.15561568676797388"/>
          <c:w val="0.86634594578349466"/>
          <c:h val="0.65111890187873733"/>
        </c:manualLayout>
      </c:layout>
      <c:lineChart>
        <c:grouping val="standard"/>
        <c:varyColors val="0"/>
        <c:ser>
          <c:idx val="0"/>
          <c:order val="0"/>
          <c:tx>
            <c:v>% Emissions Reduction Target</c:v>
          </c:tx>
          <c:spPr>
            <a:ln w="44450" cap="rnd">
              <a:solidFill>
                <a:schemeClr val="tx1"/>
              </a:solidFill>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Scenarios'!$C$2:$R$2</c:f>
              <c:numCache>
                <c:formatCode>0%</c:formatCode>
                <c:ptCount val="16"/>
                <c:pt idx="0">
                  <c:v>0.8</c:v>
                </c:pt>
                <c:pt idx="1">
                  <c:v>0.8</c:v>
                </c:pt>
                <c:pt idx="2">
                  <c:v>0.8</c:v>
                </c:pt>
                <c:pt idx="3">
                  <c:v>0.8</c:v>
                </c:pt>
                <c:pt idx="4">
                  <c:v>0.8</c:v>
                </c:pt>
                <c:pt idx="5">
                  <c:v>0.9</c:v>
                </c:pt>
                <c:pt idx="6">
                  <c:v>0.9</c:v>
                </c:pt>
                <c:pt idx="7">
                  <c:v>0.9</c:v>
                </c:pt>
                <c:pt idx="8">
                  <c:v>0.9</c:v>
                </c:pt>
                <c:pt idx="9">
                  <c:v>0.9</c:v>
                </c:pt>
                <c:pt idx="10">
                  <c:v>1</c:v>
                </c:pt>
                <c:pt idx="11">
                  <c:v>1</c:v>
                </c:pt>
                <c:pt idx="12">
                  <c:v>1</c:v>
                </c:pt>
                <c:pt idx="13">
                  <c:v>1</c:v>
                </c:pt>
                <c:pt idx="14">
                  <c:v>1</c:v>
                </c:pt>
                <c:pt idx="15">
                  <c:v>1</c:v>
                </c:pt>
              </c:numCache>
            </c:numRef>
          </c:val>
          <c:smooth val="0"/>
          <c:extLst>
            <c:ext xmlns:c16="http://schemas.microsoft.com/office/drawing/2014/chart" uri="{C3380CC4-5D6E-409C-BE32-E72D297353CC}">
              <c16:uniqueId val="{00000000-9B77-4CDF-9EFF-D80AA4930E28}"/>
            </c:ext>
          </c:extLst>
        </c:ser>
        <c:ser>
          <c:idx val="1"/>
          <c:order val="1"/>
          <c:tx>
            <c:v>2023 IRP Preferred Portfolio</c:v>
          </c:tx>
          <c:spPr>
            <a:ln w="44450" cap="rnd">
              <a:solidFill>
                <a:srgbClr val="C55A11"/>
              </a:solidFill>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Scenarios'!$C$3:$R$3</c:f>
              <c:numCache>
                <c:formatCode>0.0%</c:formatCode>
                <c:ptCount val="16"/>
                <c:pt idx="0">
                  <c:v>0.72501407165578979</c:v>
                </c:pt>
                <c:pt idx="1">
                  <c:v>0.70589425598993671</c:v>
                </c:pt>
                <c:pt idx="2">
                  <c:v>0.83697022260300791</c:v>
                </c:pt>
                <c:pt idx="3">
                  <c:v>0.87627467366557954</c:v>
                </c:pt>
                <c:pt idx="4">
                  <c:v>0.87638520686320076</c:v>
                </c:pt>
                <c:pt idx="5">
                  <c:v>0.87890125663155427</c:v>
                </c:pt>
                <c:pt idx="6">
                  <c:v>0.87480411851436779</c:v>
                </c:pt>
                <c:pt idx="7">
                  <c:v>0.88414667343094799</c:v>
                </c:pt>
                <c:pt idx="8">
                  <c:v>0.8868268203489249</c:v>
                </c:pt>
                <c:pt idx="9">
                  <c:v>0.88049844992684201</c:v>
                </c:pt>
                <c:pt idx="10">
                  <c:v>1</c:v>
                </c:pt>
                <c:pt idx="11">
                  <c:v>1</c:v>
                </c:pt>
                <c:pt idx="12">
                  <c:v>1</c:v>
                </c:pt>
              </c:numCache>
            </c:numRef>
          </c:val>
          <c:smooth val="0"/>
          <c:extLst>
            <c:ext xmlns:c16="http://schemas.microsoft.com/office/drawing/2014/chart" uri="{C3380CC4-5D6E-409C-BE32-E72D297353CC}">
              <c16:uniqueId val="{00000001-9B77-4CDF-9EFF-D80AA4930E28}"/>
            </c:ext>
          </c:extLst>
        </c:ser>
        <c:ser>
          <c:idx val="2"/>
          <c:order val="2"/>
          <c:tx>
            <c:v>2023 IRP Update Preferred Portfolio</c:v>
          </c:tx>
          <c:spPr>
            <a:ln w="44450" cap="rnd">
              <a:solidFill>
                <a:srgbClr val="C55A11">
                  <a:alpha val="42000"/>
                </a:srgbClr>
              </a:solidFill>
              <a:prstDash val="solid"/>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Position_CHART_1 Scenario'!$C$4:$R$4</c:f>
              <c:numCache>
                <c:formatCode>0.0%</c:formatCode>
                <c:ptCount val="16"/>
                <c:pt idx="0">
                  <c:v>0.48981257804334799</c:v>
                </c:pt>
                <c:pt idx="1">
                  <c:v>0.45254296900375157</c:v>
                </c:pt>
                <c:pt idx="2">
                  <c:v>0.53215156356869864</c:v>
                </c:pt>
                <c:pt idx="3">
                  <c:v>0.62249714051650695</c:v>
                </c:pt>
                <c:pt idx="4">
                  <c:v>0.61267967856739625</c:v>
                </c:pt>
                <c:pt idx="5">
                  <c:v>0.61960987231924214</c:v>
                </c:pt>
                <c:pt idx="6">
                  <c:v>0.61994302643065646</c:v>
                </c:pt>
                <c:pt idx="7">
                  <c:v>0.68441128476177271</c:v>
                </c:pt>
                <c:pt idx="8">
                  <c:v>0.66474650514856859</c:v>
                </c:pt>
                <c:pt idx="9">
                  <c:v>0.64652029659026411</c:v>
                </c:pt>
                <c:pt idx="10">
                  <c:v>0.63568773218875307</c:v>
                </c:pt>
                <c:pt idx="11">
                  <c:v>0.60181130535297322</c:v>
                </c:pt>
                <c:pt idx="12">
                  <c:v>0.60756700746050929</c:v>
                </c:pt>
              </c:numCache>
            </c:numRef>
          </c:val>
          <c:smooth val="0"/>
          <c:extLst>
            <c:ext xmlns:c16="http://schemas.microsoft.com/office/drawing/2014/chart" uri="{C3380CC4-5D6E-409C-BE32-E72D297353CC}">
              <c16:uniqueId val="{00000002-9B77-4CDF-9EFF-D80AA4930E28}"/>
            </c:ext>
          </c:extLst>
        </c:ser>
        <c:ser>
          <c:idx val="3"/>
          <c:order val="3"/>
          <c:tx>
            <c:v>2025 IRP Preferred Portfolio</c:v>
          </c:tx>
          <c:spPr>
            <a:ln w="44450" cap="rnd">
              <a:solidFill>
                <a:srgbClr val="00AF4C"/>
              </a:solidFill>
              <a:prstDash val="dash"/>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Position_CHART_1 Scenario'!$C$5:$R$5</c:f>
              <c:numCache>
                <c:formatCode>0.0%</c:formatCode>
                <c:ptCount val="16"/>
                <c:pt idx="0">
                  <c:v>0.80041041261384271</c:v>
                </c:pt>
                <c:pt idx="1">
                  <c:v>0.80021248970090719</c:v>
                </c:pt>
                <c:pt idx="2">
                  <c:v>0.80843624399962566</c:v>
                </c:pt>
                <c:pt idx="3">
                  <c:v>0.8122170951072033</c:v>
                </c:pt>
                <c:pt idx="4">
                  <c:v>0.81079563768381102</c:v>
                </c:pt>
                <c:pt idx="5">
                  <c:v>0.90025472143344698</c:v>
                </c:pt>
                <c:pt idx="6">
                  <c:v>0.90040483033314589</c:v>
                </c:pt>
                <c:pt idx="7">
                  <c:v>0.90028442232534922</c:v>
                </c:pt>
                <c:pt idx="8">
                  <c:v>0.90024260237810028</c:v>
                </c:pt>
                <c:pt idx="9">
                  <c:v>0.89959629057850687</c:v>
                </c:pt>
                <c:pt idx="10">
                  <c:v>1</c:v>
                </c:pt>
                <c:pt idx="11">
                  <c:v>1</c:v>
                </c:pt>
                <c:pt idx="12">
                  <c:v>1</c:v>
                </c:pt>
                <c:pt idx="13">
                  <c:v>1</c:v>
                </c:pt>
                <c:pt idx="14">
                  <c:v>1</c:v>
                </c:pt>
                <c:pt idx="15">
                  <c:v>1</c:v>
                </c:pt>
              </c:numCache>
            </c:numRef>
          </c:val>
          <c:smooth val="0"/>
          <c:extLst>
            <c:ext xmlns:c16="http://schemas.microsoft.com/office/drawing/2014/chart" uri="{C3380CC4-5D6E-409C-BE32-E72D297353CC}">
              <c16:uniqueId val="{00000003-9B77-4CDF-9EFF-D80AA4930E28}"/>
            </c:ext>
          </c:extLst>
        </c:ser>
        <c:dLbls>
          <c:showLegendKey val="0"/>
          <c:showVal val="0"/>
          <c:showCatName val="0"/>
          <c:showSerName val="0"/>
          <c:showPercent val="0"/>
          <c:showBubbleSize val="0"/>
        </c:dLbls>
        <c:smooth val="0"/>
        <c:axId val="985582272"/>
        <c:axId val="528554256"/>
      </c:lineChart>
      <c:catAx>
        <c:axId val="985582272"/>
        <c:scaling>
          <c:orientation val="minMax"/>
        </c:scaling>
        <c:delete val="0"/>
        <c:axPos val="b"/>
        <c:numFmt formatCode="General" sourceLinked="1"/>
        <c:majorTickMark val="cross"/>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28554256"/>
        <c:crosses val="autoZero"/>
        <c:auto val="1"/>
        <c:lblAlgn val="ctr"/>
        <c:lblOffset val="100"/>
        <c:noMultiLvlLbl val="0"/>
      </c:catAx>
      <c:valAx>
        <c:axId val="528554256"/>
        <c:scaling>
          <c:orientation val="minMax"/>
          <c:max val="1"/>
          <c:min val="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Emissions Reduction</a:t>
                </a:r>
                <a:r>
                  <a:rPr lang="en-US" b="1" baseline="0"/>
                  <a:t> % from Baseline</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5582272"/>
        <c:crosses val="autoZero"/>
        <c:crossBetween val="between"/>
      </c:valAx>
      <c:spPr>
        <a:solidFill>
          <a:srgbClr val="F2F2F2"/>
        </a:solidFill>
        <a:ln>
          <a:solidFill>
            <a:schemeClr val="bg1">
              <a:lumMod val="65000"/>
            </a:schemeClr>
          </a:solidFill>
        </a:ln>
        <a:effectLst/>
      </c:spPr>
    </c:plotArea>
    <c:legend>
      <c:legendPos val="b"/>
      <c:layout>
        <c:manualLayout>
          <c:xMode val="edge"/>
          <c:yMode val="edge"/>
          <c:x val="4.0959681993911194E-2"/>
          <c:y val="0.89624797166896464"/>
          <c:w val="0.92177310723779604"/>
          <c:h val="6.65872973680834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1839429683529"/>
          <c:y val="6.3709711577366962E-2"/>
          <c:w val="0.83440738157203564"/>
          <c:h val="0.6236728305986311"/>
        </c:manualLayout>
      </c:layout>
      <c:lineChart>
        <c:grouping val="standard"/>
        <c:varyColors val="0"/>
        <c:ser>
          <c:idx val="0"/>
          <c:order val="0"/>
          <c:tx>
            <c:v>% Emissions Reduction Target</c:v>
          </c:tx>
          <c:spPr>
            <a:ln w="44450" cap="rnd">
              <a:solidFill>
                <a:schemeClr val="tx1"/>
              </a:solidFill>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Scenarios'!$C$2:$R$2</c:f>
              <c:numCache>
                <c:formatCode>0%</c:formatCode>
                <c:ptCount val="16"/>
                <c:pt idx="0">
                  <c:v>0.8</c:v>
                </c:pt>
                <c:pt idx="1">
                  <c:v>0.8</c:v>
                </c:pt>
                <c:pt idx="2">
                  <c:v>0.8</c:v>
                </c:pt>
                <c:pt idx="3">
                  <c:v>0.8</c:v>
                </c:pt>
                <c:pt idx="4">
                  <c:v>0.8</c:v>
                </c:pt>
                <c:pt idx="5">
                  <c:v>0.9</c:v>
                </c:pt>
                <c:pt idx="6">
                  <c:v>0.9</c:v>
                </c:pt>
                <c:pt idx="7">
                  <c:v>0.9</c:v>
                </c:pt>
                <c:pt idx="8">
                  <c:v>0.9</c:v>
                </c:pt>
                <c:pt idx="9">
                  <c:v>0.9</c:v>
                </c:pt>
                <c:pt idx="10">
                  <c:v>1</c:v>
                </c:pt>
                <c:pt idx="11">
                  <c:v>1</c:v>
                </c:pt>
                <c:pt idx="12">
                  <c:v>1</c:v>
                </c:pt>
                <c:pt idx="13">
                  <c:v>1</c:v>
                </c:pt>
                <c:pt idx="14">
                  <c:v>1</c:v>
                </c:pt>
                <c:pt idx="15">
                  <c:v>1</c:v>
                </c:pt>
              </c:numCache>
            </c:numRef>
          </c:val>
          <c:smooth val="0"/>
          <c:extLst>
            <c:ext xmlns:c16="http://schemas.microsoft.com/office/drawing/2014/chart" uri="{C3380CC4-5D6E-409C-BE32-E72D297353CC}">
              <c16:uniqueId val="{00000000-0F83-405D-AE8B-8D943B187C13}"/>
            </c:ext>
          </c:extLst>
        </c:ser>
        <c:ser>
          <c:idx val="1"/>
          <c:order val="1"/>
          <c:tx>
            <c:v>2023 IRP Preferred Portfolio</c:v>
          </c:tx>
          <c:spPr>
            <a:ln w="44450" cap="rnd">
              <a:solidFill>
                <a:srgbClr val="C55A11"/>
              </a:solidFill>
              <a:prstDash val="sysDot"/>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Scenarios'!$C$3:$R$3</c:f>
              <c:numCache>
                <c:formatCode>0.0%</c:formatCode>
                <c:ptCount val="16"/>
                <c:pt idx="0">
                  <c:v>0.72501407165578979</c:v>
                </c:pt>
                <c:pt idx="1">
                  <c:v>0.70589425598993671</c:v>
                </c:pt>
                <c:pt idx="2">
                  <c:v>0.83697022260300791</c:v>
                </c:pt>
                <c:pt idx="3">
                  <c:v>0.87627467366557954</c:v>
                </c:pt>
                <c:pt idx="4">
                  <c:v>0.87638520686320076</c:v>
                </c:pt>
                <c:pt idx="5">
                  <c:v>0.87890125663155427</c:v>
                </c:pt>
                <c:pt idx="6">
                  <c:v>0.87480411851436779</c:v>
                </c:pt>
                <c:pt idx="7">
                  <c:v>0.88414667343094799</c:v>
                </c:pt>
                <c:pt idx="8">
                  <c:v>0.8868268203489249</c:v>
                </c:pt>
                <c:pt idx="9">
                  <c:v>0.88049844992684201</c:v>
                </c:pt>
                <c:pt idx="10">
                  <c:v>1</c:v>
                </c:pt>
                <c:pt idx="11">
                  <c:v>1</c:v>
                </c:pt>
                <c:pt idx="12">
                  <c:v>1</c:v>
                </c:pt>
              </c:numCache>
            </c:numRef>
          </c:val>
          <c:smooth val="0"/>
          <c:extLst>
            <c:ext xmlns:c16="http://schemas.microsoft.com/office/drawing/2014/chart" uri="{C3380CC4-5D6E-409C-BE32-E72D297353CC}">
              <c16:uniqueId val="{00000001-0F83-405D-AE8B-8D943B187C13}"/>
            </c:ext>
          </c:extLst>
        </c:ser>
        <c:ser>
          <c:idx val="2"/>
          <c:order val="2"/>
          <c:tx>
            <c:v>2023 IRP Update Preferred Portfolio</c:v>
          </c:tx>
          <c:spPr>
            <a:ln w="44450" cap="rnd">
              <a:solidFill>
                <a:srgbClr val="C55A11">
                  <a:alpha val="42000"/>
                </a:srgbClr>
              </a:solidFill>
              <a:prstDash val="sysDot"/>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Scenarios'!$C$4:$R$4</c:f>
              <c:numCache>
                <c:formatCode>0.0%</c:formatCode>
                <c:ptCount val="16"/>
                <c:pt idx="0">
                  <c:v>0.48981257804334799</c:v>
                </c:pt>
                <c:pt idx="1">
                  <c:v>0.45254296900375157</c:v>
                </c:pt>
                <c:pt idx="2">
                  <c:v>0.53215156356869864</c:v>
                </c:pt>
                <c:pt idx="3">
                  <c:v>0.62249714051650695</c:v>
                </c:pt>
                <c:pt idx="4">
                  <c:v>0.61267967856739625</c:v>
                </c:pt>
                <c:pt idx="5">
                  <c:v>0.61960987231924214</c:v>
                </c:pt>
                <c:pt idx="6">
                  <c:v>0.61994302643065646</c:v>
                </c:pt>
                <c:pt idx="7">
                  <c:v>0.68441128476177271</c:v>
                </c:pt>
                <c:pt idx="8">
                  <c:v>0.66474650514856859</c:v>
                </c:pt>
                <c:pt idx="9">
                  <c:v>0.64652029659026411</c:v>
                </c:pt>
                <c:pt idx="10">
                  <c:v>0.63568773218875307</c:v>
                </c:pt>
                <c:pt idx="11">
                  <c:v>0.60181130535297322</c:v>
                </c:pt>
                <c:pt idx="12">
                  <c:v>0.60756700746050929</c:v>
                </c:pt>
              </c:numCache>
            </c:numRef>
          </c:val>
          <c:smooth val="0"/>
          <c:extLst>
            <c:ext xmlns:c16="http://schemas.microsoft.com/office/drawing/2014/chart" uri="{C3380CC4-5D6E-409C-BE32-E72D297353CC}">
              <c16:uniqueId val="{00000002-0F83-405D-AE8B-8D943B187C13}"/>
            </c:ext>
          </c:extLst>
        </c:ser>
        <c:ser>
          <c:idx val="3"/>
          <c:order val="3"/>
          <c:tx>
            <c:v>2025 IRP Preferred Portfolio w/o Spec. Sales</c:v>
          </c:tx>
          <c:spPr>
            <a:ln w="44450" cap="rnd">
              <a:solidFill>
                <a:srgbClr val="FFC000"/>
              </a:solidFill>
              <a:prstDash val="solid"/>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Scenarios'!$C$5:$R$5</c:f>
              <c:numCache>
                <c:formatCode>0.0%</c:formatCode>
                <c:ptCount val="16"/>
                <c:pt idx="0">
                  <c:v>0.7778386054297195</c:v>
                </c:pt>
                <c:pt idx="1">
                  <c:v>0.77647797461272094</c:v>
                </c:pt>
                <c:pt idx="2">
                  <c:v>0.80843624399962566</c:v>
                </c:pt>
                <c:pt idx="3">
                  <c:v>0.8122170951072033</c:v>
                </c:pt>
                <c:pt idx="4">
                  <c:v>0.81079563768381102</c:v>
                </c:pt>
                <c:pt idx="5">
                  <c:v>0.81096312961510775</c:v>
                </c:pt>
                <c:pt idx="6">
                  <c:v>0.89164548607282546</c:v>
                </c:pt>
                <c:pt idx="7">
                  <c:v>0.88850333720907282</c:v>
                </c:pt>
                <c:pt idx="8">
                  <c:v>0.88565469334849756</c:v>
                </c:pt>
                <c:pt idx="9">
                  <c:v>0.87777605400598635</c:v>
                </c:pt>
                <c:pt idx="10">
                  <c:v>1</c:v>
                </c:pt>
                <c:pt idx="11">
                  <c:v>1</c:v>
                </c:pt>
                <c:pt idx="12">
                  <c:v>1</c:v>
                </c:pt>
                <c:pt idx="13">
                  <c:v>1</c:v>
                </c:pt>
                <c:pt idx="14">
                  <c:v>1</c:v>
                </c:pt>
                <c:pt idx="15">
                  <c:v>1</c:v>
                </c:pt>
              </c:numCache>
            </c:numRef>
          </c:val>
          <c:smooth val="0"/>
          <c:extLst>
            <c:ext xmlns:c16="http://schemas.microsoft.com/office/drawing/2014/chart" uri="{C3380CC4-5D6E-409C-BE32-E72D297353CC}">
              <c16:uniqueId val="{00000003-0F83-405D-AE8B-8D943B187C13}"/>
            </c:ext>
          </c:extLst>
        </c:ser>
        <c:ser>
          <c:idx val="4"/>
          <c:order val="4"/>
          <c:tx>
            <c:v>2025 IRP Preferred Portfolio w/ Spec. Sales</c:v>
          </c:tx>
          <c:spPr>
            <a:ln w="44450" cap="rnd">
              <a:solidFill>
                <a:schemeClr val="accent3">
                  <a:lumMod val="60000"/>
                  <a:lumOff val="40000"/>
                </a:schemeClr>
              </a:solidFill>
              <a:prstDash val="sysDash"/>
              <a:round/>
            </a:ln>
            <a:effectLst/>
          </c:spPr>
          <c:marker>
            <c:symbol val="none"/>
          </c:marker>
          <c:cat>
            <c:numRef>
              <c:f>'OR Position_CHART_2 Scenarios'!$C$1:$R$1</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'OR Position_CHART_2 Scenarios'!$C$6:$R$6</c:f>
              <c:numCache>
                <c:formatCode>0.0%</c:formatCode>
                <c:ptCount val="16"/>
                <c:pt idx="0">
                  <c:v>0.80041041261384271</c:v>
                </c:pt>
                <c:pt idx="1">
                  <c:v>0.80021248970090719</c:v>
                </c:pt>
                <c:pt idx="2">
                  <c:v>0.80843624399962566</c:v>
                </c:pt>
                <c:pt idx="3">
                  <c:v>0.8122170951072033</c:v>
                </c:pt>
                <c:pt idx="4">
                  <c:v>0.81079563768381102</c:v>
                </c:pt>
                <c:pt idx="5">
                  <c:v>0.90025472143344698</c:v>
                </c:pt>
                <c:pt idx="6">
                  <c:v>0.90040483033314589</c:v>
                </c:pt>
                <c:pt idx="7">
                  <c:v>0.90028442232534922</c:v>
                </c:pt>
                <c:pt idx="8">
                  <c:v>0.90024260237810028</c:v>
                </c:pt>
                <c:pt idx="9">
                  <c:v>0.89959629057850687</c:v>
                </c:pt>
                <c:pt idx="10">
                  <c:v>1</c:v>
                </c:pt>
                <c:pt idx="11">
                  <c:v>1</c:v>
                </c:pt>
                <c:pt idx="12">
                  <c:v>1</c:v>
                </c:pt>
                <c:pt idx="13">
                  <c:v>1</c:v>
                </c:pt>
                <c:pt idx="14">
                  <c:v>1</c:v>
                </c:pt>
                <c:pt idx="15">
                  <c:v>1</c:v>
                </c:pt>
              </c:numCache>
            </c:numRef>
          </c:val>
          <c:smooth val="0"/>
          <c:extLst>
            <c:ext xmlns:c16="http://schemas.microsoft.com/office/drawing/2014/chart" uri="{C3380CC4-5D6E-409C-BE32-E72D297353CC}">
              <c16:uniqueId val="{00000005-0F83-405D-AE8B-8D943B187C13}"/>
            </c:ext>
          </c:extLst>
        </c:ser>
        <c:dLbls>
          <c:showLegendKey val="0"/>
          <c:showVal val="0"/>
          <c:showCatName val="0"/>
          <c:showSerName val="0"/>
          <c:showPercent val="0"/>
          <c:showBubbleSize val="0"/>
        </c:dLbls>
        <c:smooth val="0"/>
        <c:axId val="985582272"/>
        <c:axId val="528554256"/>
      </c:lineChart>
      <c:catAx>
        <c:axId val="985582272"/>
        <c:scaling>
          <c:orientation val="minMax"/>
        </c:scaling>
        <c:delete val="0"/>
        <c:axPos val="b"/>
        <c:numFmt formatCode="General" sourceLinked="1"/>
        <c:majorTickMark val="cross"/>
        <c:minorTickMark val="none"/>
        <c:tickLblPos val="nextTo"/>
        <c:spPr>
          <a:noFill/>
          <a:ln w="9525" cap="flat" cmpd="sng" algn="ctr">
            <a:solidFill>
              <a:schemeClr val="bg1">
                <a:lumMod val="65000"/>
              </a:schemeClr>
            </a:solidFill>
            <a:round/>
          </a:ln>
          <a:effectLst/>
        </c:spPr>
        <c:txPr>
          <a:bodyPr rot="-360000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28554256"/>
        <c:crosses val="autoZero"/>
        <c:auto val="1"/>
        <c:lblAlgn val="ctr"/>
        <c:lblOffset val="100"/>
        <c:noMultiLvlLbl val="0"/>
      </c:catAx>
      <c:valAx>
        <c:axId val="528554256"/>
        <c:scaling>
          <c:orientation val="minMax"/>
          <c:max val="1"/>
          <c:min val="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solidFill>
                      <a:sysClr val="windowText" lastClr="000000"/>
                    </a:solidFill>
                  </a:rPr>
                  <a:t>Emissions Reduction % from Baseline</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85582272"/>
        <c:crosses val="autoZero"/>
        <c:crossBetween val="between"/>
      </c:valAx>
      <c:spPr>
        <a:solidFill>
          <a:srgbClr val="F2F2F2"/>
        </a:solidFill>
        <a:ln>
          <a:solidFill>
            <a:schemeClr val="bg1">
              <a:lumMod val="65000"/>
            </a:schemeClr>
          </a:solidFill>
        </a:ln>
        <a:effectLst/>
      </c:spPr>
    </c:plotArea>
    <c:legend>
      <c:legendPos val="b"/>
      <c:layout>
        <c:manualLayout>
          <c:xMode val="edge"/>
          <c:yMode val="edge"/>
          <c:x val="0"/>
          <c:y val="0.83292506376279074"/>
          <c:w val="1"/>
          <c:h val="0.1522593262613535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104180</xdr:colOff>
      <xdr:row>9</xdr:row>
      <xdr:rowOff>74415</xdr:rowOff>
    </xdr:from>
    <xdr:to>
      <xdr:col>14</xdr:col>
      <xdr:colOff>429578</xdr:colOff>
      <xdr:row>42</xdr:row>
      <xdr:rowOff>159487</xdr:rowOff>
    </xdr:to>
    <xdr:graphicFrame macro="">
      <xdr:nvGraphicFramePr>
        <xdr:cNvPr id="2" name="Chart 1">
          <a:extLst>
            <a:ext uri="{FF2B5EF4-FFF2-40B4-BE49-F238E27FC236}">
              <a16:creationId xmlns:a16="http://schemas.microsoft.com/office/drawing/2014/main" id="{DAC40E92-DD32-4DCD-9906-E80C2160E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7373</xdr:colOff>
      <xdr:row>8</xdr:row>
      <xdr:rowOff>36053</xdr:rowOff>
    </xdr:from>
    <xdr:to>
      <xdr:col>12</xdr:col>
      <xdr:colOff>318418</xdr:colOff>
      <xdr:row>26</xdr:row>
      <xdr:rowOff>165652</xdr:rowOff>
    </xdr:to>
    <xdr:graphicFrame macro="">
      <xdr:nvGraphicFramePr>
        <xdr:cNvPr id="2" name="Chart 1">
          <a:extLst>
            <a:ext uri="{FF2B5EF4-FFF2-40B4-BE49-F238E27FC236}">
              <a16:creationId xmlns:a16="http://schemas.microsoft.com/office/drawing/2014/main" id="{118C0DC2-DEB9-4B6B-8C7A-2147FE550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B0EE-BDD9-4264-B5A4-0913F81431D1}">
  <sheetPr codeName="Sheet1"/>
  <dimension ref="A1:A4"/>
  <sheetViews>
    <sheetView tabSelected="1" zoomScaleNormal="100" workbookViewId="0"/>
  </sheetViews>
  <sheetFormatPr defaultRowHeight="15" x14ac:dyDescent="0.25"/>
  <cols>
    <col min="1" max="16384" width="9.140625" style="2"/>
  </cols>
  <sheetData>
    <row r="1" spans="1:1" x14ac:dyDescent="0.25">
      <c r="A1" s="1" t="s">
        <v>103</v>
      </c>
    </row>
    <row r="2" spans="1:1" x14ac:dyDescent="0.25">
      <c r="A2" s="1" t="s">
        <v>104</v>
      </c>
    </row>
    <row r="3" spans="1:1" x14ac:dyDescent="0.25">
      <c r="A3" s="1" t="s">
        <v>105</v>
      </c>
    </row>
    <row r="4" spans="1:1" x14ac:dyDescent="0.25">
      <c r="A4" s="1" t="s">
        <v>106</v>
      </c>
    </row>
  </sheetData>
  <hyperlinks>
    <hyperlink ref="A1" location="'OR Position_CHART_1 Scenario'!A1" display="OR Position_CHART_1 Scenario" xr:uid="{506A1663-4960-4E77-AD32-59A549BBAD06}"/>
    <hyperlink ref="A2" location="'OR Position_CHART_2 Scenarios'!A1" display="OR Position_CHART_2 Scenarios" xr:uid="{54C9B27A-F2A3-4116-A652-D2FD9CBEEE16}"/>
    <hyperlink ref="A3" location="'OR HB2021 Position_Excl. Sales'!A1" display="OR HB2021 Position_Excl. Sales" xr:uid="{1F56D213-92EB-4A64-8C5B-5D985C8CE595}"/>
    <hyperlink ref="A4" location="'OR HB2021 Position_Incl. Sales'!A1" display="OR HB2021 Position_Incl. Sales" xr:uid="{85BD2594-DE58-4E42-9ED0-D7B0733E8F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A64A2-E664-4145-8FF5-BFC6B7090192}">
  <sheetPr codeName="Sheet2"/>
  <dimension ref="B1:R9"/>
  <sheetViews>
    <sheetView zoomScaleNormal="100" workbookViewId="0"/>
  </sheetViews>
  <sheetFormatPr defaultRowHeight="15" x14ac:dyDescent="0.25"/>
  <cols>
    <col min="1" max="1" width="4.28515625" style="2" customWidth="1"/>
    <col min="2" max="2" width="38.28515625" style="2" bestFit="1" customWidth="1"/>
    <col min="3" max="16384" width="9.140625" style="2"/>
  </cols>
  <sheetData>
    <row r="1" spans="2:18" x14ac:dyDescent="0.25">
      <c r="B1" s="4" t="s">
        <v>3</v>
      </c>
      <c r="C1" s="5">
        <v>2030</v>
      </c>
      <c r="D1" s="5">
        <v>2031</v>
      </c>
      <c r="E1" s="5">
        <v>2032</v>
      </c>
      <c r="F1" s="5">
        <v>2033</v>
      </c>
      <c r="G1" s="5">
        <v>2034</v>
      </c>
      <c r="H1" s="5">
        <v>2035</v>
      </c>
      <c r="I1" s="5">
        <v>2036</v>
      </c>
      <c r="J1" s="5">
        <v>2037</v>
      </c>
      <c r="K1" s="5">
        <v>2038</v>
      </c>
      <c r="L1" s="5">
        <v>2039</v>
      </c>
      <c r="M1" s="5">
        <v>2040</v>
      </c>
      <c r="N1" s="5">
        <v>2041</v>
      </c>
      <c r="O1" s="5">
        <v>2042</v>
      </c>
      <c r="P1" s="5">
        <v>2043</v>
      </c>
      <c r="Q1" s="5">
        <v>2044</v>
      </c>
      <c r="R1" s="5">
        <v>2045</v>
      </c>
    </row>
    <row r="2" spans="2:18" x14ac:dyDescent="0.25">
      <c r="B2" s="3" t="s">
        <v>2</v>
      </c>
      <c r="C2" s="4">
        <v>0.8</v>
      </c>
      <c r="D2" s="4">
        <v>0.8</v>
      </c>
      <c r="E2" s="4">
        <v>0.8</v>
      </c>
      <c r="F2" s="4">
        <v>0.8</v>
      </c>
      <c r="G2" s="4">
        <v>0.8</v>
      </c>
      <c r="H2" s="4">
        <v>0.9</v>
      </c>
      <c r="I2" s="4">
        <v>0.9</v>
      </c>
      <c r="J2" s="4">
        <v>0.9</v>
      </c>
      <c r="K2" s="4">
        <v>0.9</v>
      </c>
      <c r="L2" s="4">
        <v>0.9</v>
      </c>
      <c r="M2" s="4">
        <v>1</v>
      </c>
      <c r="N2" s="4">
        <v>1</v>
      </c>
      <c r="O2" s="4">
        <v>1</v>
      </c>
      <c r="P2" s="4">
        <v>1</v>
      </c>
      <c r="Q2" s="4">
        <v>1</v>
      </c>
      <c r="R2" s="4">
        <v>1</v>
      </c>
    </row>
    <row r="3" spans="2:18" x14ac:dyDescent="0.25">
      <c r="B3" s="2" t="s">
        <v>1</v>
      </c>
      <c r="C3" s="6">
        <v>0.72501407165578979</v>
      </c>
      <c r="D3" s="6">
        <v>0.70589425598993671</v>
      </c>
      <c r="E3" s="6">
        <v>0.83697022260300791</v>
      </c>
      <c r="F3" s="6">
        <v>0.87627467366557954</v>
      </c>
      <c r="G3" s="6">
        <v>0.87638520686320076</v>
      </c>
      <c r="H3" s="6">
        <v>0.87890125663155427</v>
      </c>
      <c r="I3" s="6">
        <v>0.87480411851436779</v>
      </c>
      <c r="J3" s="6">
        <v>0.88414667343094799</v>
      </c>
      <c r="K3" s="6">
        <v>0.8868268203489249</v>
      </c>
      <c r="L3" s="6">
        <v>0.88049844992684201</v>
      </c>
      <c r="M3" s="6">
        <v>1</v>
      </c>
      <c r="N3" s="6">
        <v>1</v>
      </c>
      <c r="O3" s="6">
        <v>1</v>
      </c>
      <c r="P3" s="6"/>
      <c r="Q3" s="6"/>
      <c r="R3" s="6"/>
    </row>
    <row r="4" spans="2:18" x14ac:dyDescent="0.25">
      <c r="B4" s="2" t="s">
        <v>0</v>
      </c>
      <c r="C4" s="6">
        <v>0.48981257804334799</v>
      </c>
      <c r="D4" s="6">
        <v>0.45254296900375157</v>
      </c>
      <c r="E4" s="6">
        <v>0.53215156356869864</v>
      </c>
      <c r="F4" s="6">
        <v>0.62249714051650695</v>
      </c>
      <c r="G4" s="6">
        <v>0.61267967856739625</v>
      </c>
      <c r="H4" s="6">
        <v>0.61960987231924214</v>
      </c>
      <c r="I4" s="6">
        <v>0.61994302643065646</v>
      </c>
      <c r="J4" s="6">
        <v>0.68441128476177271</v>
      </c>
      <c r="K4" s="6">
        <v>0.66474650514856859</v>
      </c>
      <c r="L4" s="6">
        <v>0.64652029659026411</v>
      </c>
      <c r="M4" s="6">
        <v>0.63568773218875307</v>
      </c>
      <c r="N4" s="6">
        <v>0.60181130535297322</v>
      </c>
      <c r="O4" s="6">
        <v>0.60756700746050929</v>
      </c>
      <c r="P4" s="6"/>
      <c r="Q4" s="6"/>
      <c r="R4" s="6"/>
    </row>
    <row r="5" spans="2:18" x14ac:dyDescent="0.25">
      <c r="B5" s="2" t="s">
        <v>4</v>
      </c>
      <c r="C5" s="6">
        <f>'OR HB2021 Position_Incl. Sales'!O41</f>
        <v>0.80041041261384271</v>
      </c>
      <c r="D5" s="6">
        <f>'OR HB2021 Position_Incl. Sales'!P41</f>
        <v>0.80021248970090719</v>
      </c>
      <c r="E5" s="6">
        <f>'OR HB2021 Position_Incl. Sales'!Q41</f>
        <v>0.80843624399962566</v>
      </c>
      <c r="F5" s="6">
        <f>'OR HB2021 Position_Incl. Sales'!R41</f>
        <v>0.8122170951072033</v>
      </c>
      <c r="G5" s="6">
        <f>'OR HB2021 Position_Incl. Sales'!S41</f>
        <v>0.81079563768381102</v>
      </c>
      <c r="H5" s="6">
        <f>'OR HB2021 Position_Incl. Sales'!T41</f>
        <v>0.90025472143344698</v>
      </c>
      <c r="I5" s="6">
        <f>'OR HB2021 Position_Incl. Sales'!U41</f>
        <v>0.90040483033314589</v>
      </c>
      <c r="J5" s="6">
        <f>'OR HB2021 Position_Incl. Sales'!V41</f>
        <v>0.90028442232534922</v>
      </c>
      <c r="K5" s="6">
        <f>'OR HB2021 Position_Incl. Sales'!W41</f>
        <v>0.90024260237810028</v>
      </c>
      <c r="L5" s="6">
        <f>'OR HB2021 Position_Incl. Sales'!X41</f>
        <v>0.89959629057850687</v>
      </c>
      <c r="M5" s="6">
        <f>'OR HB2021 Position_Incl. Sales'!Y41</f>
        <v>1</v>
      </c>
      <c r="N5" s="6">
        <f>'OR HB2021 Position_Incl. Sales'!Z41</f>
        <v>1</v>
      </c>
      <c r="O5" s="6">
        <f>'OR HB2021 Position_Incl. Sales'!AA41</f>
        <v>1</v>
      </c>
      <c r="P5" s="6">
        <f>'OR HB2021 Position_Incl. Sales'!AB41</f>
        <v>1</v>
      </c>
      <c r="Q5" s="6">
        <f>'OR HB2021 Position_Incl. Sales'!AC41</f>
        <v>1</v>
      </c>
      <c r="R5" s="6">
        <f>'OR HB2021 Position_Incl. Sales'!AD41</f>
        <v>1</v>
      </c>
    </row>
    <row r="9" spans="2:18" ht="18.75" x14ac:dyDescent="0.3">
      <c r="B9" s="7" t="s">
        <v>101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6100F-7048-46A0-BFDE-0708106F0CDE}">
  <sheetPr codeName="Sheet3"/>
  <dimension ref="B1:R8"/>
  <sheetViews>
    <sheetView showGridLines="0" zoomScaleNormal="100" workbookViewId="0"/>
  </sheetViews>
  <sheetFormatPr defaultRowHeight="15" x14ac:dyDescent="0.25"/>
  <cols>
    <col min="1" max="1" width="4.28515625" style="2" customWidth="1"/>
    <col min="2" max="2" width="38.28515625" style="2" bestFit="1" customWidth="1"/>
    <col min="3" max="16384" width="9.140625" style="2"/>
  </cols>
  <sheetData>
    <row r="1" spans="2:18" x14ac:dyDescent="0.25">
      <c r="B1" s="4" t="s">
        <v>3</v>
      </c>
      <c r="C1" s="5">
        <v>2030</v>
      </c>
      <c r="D1" s="5">
        <v>2031</v>
      </c>
      <c r="E1" s="5">
        <v>2032</v>
      </c>
      <c r="F1" s="5">
        <v>2033</v>
      </c>
      <c r="G1" s="5">
        <v>2034</v>
      </c>
      <c r="H1" s="5">
        <v>2035</v>
      </c>
      <c r="I1" s="5">
        <v>2036</v>
      </c>
      <c r="J1" s="5">
        <v>2037</v>
      </c>
      <c r="K1" s="5">
        <v>2038</v>
      </c>
      <c r="L1" s="5">
        <v>2039</v>
      </c>
      <c r="M1" s="5">
        <v>2040</v>
      </c>
      <c r="N1" s="5">
        <v>2041</v>
      </c>
      <c r="O1" s="5">
        <v>2042</v>
      </c>
      <c r="P1" s="5">
        <v>2043</v>
      </c>
      <c r="Q1" s="5">
        <v>2044</v>
      </c>
      <c r="R1" s="5">
        <v>2045</v>
      </c>
    </row>
    <row r="2" spans="2:18" x14ac:dyDescent="0.25">
      <c r="B2" s="3" t="s">
        <v>2</v>
      </c>
      <c r="C2" s="4">
        <v>0.8</v>
      </c>
      <c r="D2" s="4">
        <v>0.8</v>
      </c>
      <c r="E2" s="4">
        <v>0.8</v>
      </c>
      <c r="F2" s="4">
        <v>0.8</v>
      </c>
      <c r="G2" s="4">
        <v>0.8</v>
      </c>
      <c r="H2" s="4">
        <v>0.9</v>
      </c>
      <c r="I2" s="4">
        <v>0.9</v>
      </c>
      <c r="J2" s="4">
        <v>0.9</v>
      </c>
      <c r="K2" s="4">
        <v>0.9</v>
      </c>
      <c r="L2" s="4">
        <v>0.9</v>
      </c>
      <c r="M2" s="4">
        <v>1</v>
      </c>
      <c r="N2" s="4">
        <v>1</v>
      </c>
      <c r="O2" s="4">
        <v>1</v>
      </c>
      <c r="P2" s="4">
        <v>1</v>
      </c>
      <c r="Q2" s="4">
        <v>1</v>
      </c>
      <c r="R2" s="4">
        <v>1</v>
      </c>
    </row>
    <row r="3" spans="2:18" x14ac:dyDescent="0.25">
      <c r="B3" s="2" t="s">
        <v>1</v>
      </c>
      <c r="C3" s="6">
        <v>0.72501407165578979</v>
      </c>
      <c r="D3" s="6">
        <v>0.70589425598993671</v>
      </c>
      <c r="E3" s="6">
        <v>0.83697022260300791</v>
      </c>
      <c r="F3" s="6">
        <v>0.87627467366557954</v>
      </c>
      <c r="G3" s="6">
        <v>0.87638520686320076</v>
      </c>
      <c r="H3" s="6">
        <v>0.87890125663155427</v>
      </c>
      <c r="I3" s="6">
        <v>0.87480411851436779</v>
      </c>
      <c r="J3" s="6">
        <v>0.88414667343094799</v>
      </c>
      <c r="K3" s="6">
        <v>0.8868268203489249</v>
      </c>
      <c r="L3" s="6">
        <v>0.88049844992684201</v>
      </c>
      <c r="M3" s="6">
        <v>1</v>
      </c>
      <c r="N3" s="6">
        <v>1</v>
      </c>
      <c r="O3" s="6">
        <v>1</v>
      </c>
      <c r="P3" s="6"/>
      <c r="Q3" s="6"/>
      <c r="R3" s="6"/>
    </row>
    <row r="4" spans="2:18" x14ac:dyDescent="0.25">
      <c r="B4" s="2" t="s">
        <v>0</v>
      </c>
      <c r="C4" s="6">
        <v>0.48981257804334799</v>
      </c>
      <c r="D4" s="6">
        <v>0.45254296900375157</v>
      </c>
      <c r="E4" s="6">
        <v>0.53215156356869864</v>
      </c>
      <c r="F4" s="6">
        <v>0.62249714051650695</v>
      </c>
      <c r="G4" s="6">
        <v>0.61267967856739625</v>
      </c>
      <c r="H4" s="6">
        <v>0.61960987231924214</v>
      </c>
      <c r="I4" s="6">
        <v>0.61994302643065646</v>
      </c>
      <c r="J4" s="6">
        <v>0.68441128476177271</v>
      </c>
      <c r="K4" s="6">
        <v>0.66474650514856859</v>
      </c>
      <c r="L4" s="6">
        <v>0.64652029659026411</v>
      </c>
      <c r="M4" s="6">
        <v>0.63568773218875307</v>
      </c>
      <c r="N4" s="6">
        <v>0.60181130535297322</v>
      </c>
      <c r="O4" s="6">
        <v>0.60756700746050929</v>
      </c>
      <c r="P4" s="6"/>
      <c r="Q4" s="6"/>
      <c r="R4" s="6"/>
    </row>
    <row r="5" spans="2:18" x14ac:dyDescent="0.25">
      <c r="B5" s="2" t="s">
        <v>5</v>
      </c>
      <c r="C5" s="6">
        <f>'OR HB2021 Position_Excl. Sales'!O39</f>
        <v>0.7778386054297195</v>
      </c>
      <c r="D5" s="6">
        <f>'OR HB2021 Position_Excl. Sales'!P39</f>
        <v>0.77647797461272094</v>
      </c>
      <c r="E5" s="6">
        <f>'OR HB2021 Position_Excl. Sales'!Q39</f>
        <v>0.80843624399962566</v>
      </c>
      <c r="F5" s="6">
        <f>'OR HB2021 Position_Excl. Sales'!R39</f>
        <v>0.8122170951072033</v>
      </c>
      <c r="G5" s="6">
        <f>'OR HB2021 Position_Excl. Sales'!S39</f>
        <v>0.81079563768381102</v>
      </c>
      <c r="H5" s="6">
        <f>'OR HB2021 Position_Excl. Sales'!T39</f>
        <v>0.81096312961510775</v>
      </c>
      <c r="I5" s="6">
        <f>'OR HB2021 Position_Excl. Sales'!U39</f>
        <v>0.89164548607282546</v>
      </c>
      <c r="J5" s="6">
        <f>'OR HB2021 Position_Excl. Sales'!V39</f>
        <v>0.88850333720907282</v>
      </c>
      <c r="K5" s="6">
        <f>'OR HB2021 Position_Excl. Sales'!W39</f>
        <v>0.88565469334849756</v>
      </c>
      <c r="L5" s="6">
        <f>'OR HB2021 Position_Excl. Sales'!X39</f>
        <v>0.87777605400598635</v>
      </c>
      <c r="M5" s="6">
        <f>'OR HB2021 Position_Excl. Sales'!Y39</f>
        <v>1</v>
      </c>
      <c r="N5" s="6">
        <f>'OR HB2021 Position_Excl. Sales'!Z39</f>
        <v>1</v>
      </c>
      <c r="O5" s="6">
        <f>'OR HB2021 Position_Excl. Sales'!AA39</f>
        <v>1</v>
      </c>
      <c r="P5" s="6">
        <f>'OR HB2021 Position_Excl. Sales'!AB39</f>
        <v>1</v>
      </c>
      <c r="Q5" s="6">
        <f>'OR HB2021 Position_Excl. Sales'!AC39</f>
        <v>1</v>
      </c>
      <c r="R5" s="6">
        <f>'OR HB2021 Position_Excl. Sales'!AD39</f>
        <v>1</v>
      </c>
    </row>
    <row r="6" spans="2:18" x14ac:dyDescent="0.25">
      <c r="B6" s="2" t="s">
        <v>4</v>
      </c>
      <c r="C6" s="6">
        <f>'OR HB2021 Position_Incl. Sales'!O41</f>
        <v>0.80041041261384271</v>
      </c>
      <c r="D6" s="6">
        <f>'OR HB2021 Position_Incl. Sales'!P41</f>
        <v>0.80021248970090719</v>
      </c>
      <c r="E6" s="6">
        <f>'OR HB2021 Position_Incl. Sales'!Q41</f>
        <v>0.80843624399962566</v>
      </c>
      <c r="F6" s="6">
        <f>'OR HB2021 Position_Incl. Sales'!R41</f>
        <v>0.8122170951072033</v>
      </c>
      <c r="G6" s="6">
        <f>'OR HB2021 Position_Incl. Sales'!S41</f>
        <v>0.81079563768381102</v>
      </c>
      <c r="H6" s="6">
        <f>'OR HB2021 Position_Incl. Sales'!T41</f>
        <v>0.90025472143344698</v>
      </c>
      <c r="I6" s="6">
        <f>'OR HB2021 Position_Incl. Sales'!U41</f>
        <v>0.90040483033314589</v>
      </c>
      <c r="J6" s="6">
        <f>'OR HB2021 Position_Incl. Sales'!V41</f>
        <v>0.90028442232534922</v>
      </c>
      <c r="K6" s="6">
        <f>'OR HB2021 Position_Incl. Sales'!W41</f>
        <v>0.90024260237810028</v>
      </c>
      <c r="L6" s="6">
        <f>'OR HB2021 Position_Incl. Sales'!X41</f>
        <v>0.89959629057850687</v>
      </c>
      <c r="M6" s="6">
        <f>'OR HB2021 Position_Incl. Sales'!Y41</f>
        <v>1</v>
      </c>
      <c r="N6" s="6">
        <f>'OR HB2021 Position_Incl. Sales'!Z41</f>
        <v>1</v>
      </c>
      <c r="O6" s="6">
        <f>'OR HB2021 Position_Incl. Sales'!AA41</f>
        <v>1</v>
      </c>
      <c r="P6" s="6">
        <f>'OR HB2021 Position_Incl. Sales'!AB41</f>
        <v>1</v>
      </c>
      <c r="Q6" s="6">
        <f>'OR HB2021 Position_Incl. Sales'!AC41</f>
        <v>1</v>
      </c>
      <c r="R6" s="6">
        <f>'OR HB2021 Position_Incl. Sales'!AD41</f>
        <v>1</v>
      </c>
    </row>
    <row r="8" spans="2:18" ht="15.75" x14ac:dyDescent="0.25">
      <c r="C8" s="8" t="s">
        <v>102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DBF0-1E6A-46D3-9A4C-F8E47ADAE44F}">
  <sheetPr codeName="Sheet4"/>
  <dimension ref="A1:AD73"/>
  <sheetViews>
    <sheetView zoomScaleNormal="100" workbookViewId="0"/>
  </sheetViews>
  <sheetFormatPr defaultColWidth="9.28515625" defaultRowHeight="15" x14ac:dyDescent="0.25"/>
  <cols>
    <col min="1" max="2" width="33" style="2" customWidth="1"/>
    <col min="3" max="3" width="10.42578125" style="2" customWidth="1"/>
    <col min="4" max="4" width="8.28515625" style="2" customWidth="1"/>
    <col min="5" max="5" width="9.28515625" style="2"/>
    <col min="6" max="6" width="17.85546875" style="2" customWidth="1"/>
    <col min="7" max="7" width="8.140625" style="2" customWidth="1"/>
    <col min="8" max="8" width="73.140625" style="2" customWidth="1"/>
    <col min="9" max="9" width="27.85546875" style="2" customWidth="1"/>
    <col min="10" max="30" width="19.28515625" style="2" customWidth="1"/>
    <col min="31" max="31" width="17.28515625" style="2" customWidth="1"/>
    <col min="32" max="16384" width="9.28515625" style="2"/>
  </cols>
  <sheetData>
    <row r="1" spans="1:30" x14ac:dyDescent="0.25">
      <c r="G1" s="2" t="s">
        <v>6</v>
      </c>
      <c r="J1" s="35"/>
      <c r="K1" s="35"/>
      <c r="L1" s="35"/>
      <c r="M1" s="35"/>
      <c r="N1" s="35"/>
      <c r="O1" s="35"/>
      <c r="P1" s="35"/>
      <c r="Q1" s="35"/>
      <c r="R1" s="35"/>
      <c r="S1" s="35"/>
      <c r="T1" s="35"/>
      <c r="U1" s="35"/>
      <c r="V1" s="35"/>
      <c r="W1" s="35"/>
      <c r="X1" s="35"/>
      <c r="Y1" s="35"/>
      <c r="Z1" s="35"/>
      <c r="AA1" s="35"/>
      <c r="AB1" s="35"/>
      <c r="AC1" s="35"/>
      <c r="AD1" s="35"/>
    </row>
    <row r="2" spans="1:30" x14ac:dyDescent="0.25">
      <c r="J2" s="35">
        <f>J1-J13-J14-J15-J16-J17-J18</f>
        <v>-15769922.488184713</v>
      </c>
      <c r="K2" s="35">
        <f>K1-K13-K14-K15-K16-K17-K18</f>
        <v>-15523105.081085198</v>
      </c>
      <c r="L2" s="35">
        <f t="shared" ref="L2:AC2" si="0">L1-L13-L14-L15-L16-L17-L18</f>
        <v>-16494133.090397945</v>
      </c>
      <c r="M2" s="35">
        <f t="shared" si="0"/>
        <v>-17000322.530462038</v>
      </c>
      <c r="N2" s="35">
        <f t="shared" si="0"/>
        <v>-17610778.11708495</v>
      </c>
      <c r="O2" s="35">
        <f t="shared" si="0"/>
        <v>-17088585.867364969</v>
      </c>
      <c r="P2" s="35">
        <f t="shared" si="0"/>
        <v>-17246348.336323697</v>
      </c>
      <c r="Q2" s="35">
        <f t="shared" si="0"/>
        <v>-18694423.42390839</v>
      </c>
      <c r="R2" s="35">
        <f t="shared" si="0"/>
        <v>-18791600.584453613</v>
      </c>
      <c r="S2" s="35">
        <f t="shared" si="0"/>
        <v>-18883692.887346327</v>
      </c>
      <c r="T2" s="35">
        <f t="shared" si="0"/>
        <v>-18807812.121722668</v>
      </c>
      <c r="U2" s="35">
        <f t="shared" si="0"/>
        <v>-22514196.535162438</v>
      </c>
      <c r="V2" s="35">
        <f t="shared" si="0"/>
        <v>-22679772.746239856</v>
      </c>
      <c r="W2" s="35">
        <f t="shared" si="0"/>
        <v>-23105384.90021738</v>
      </c>
      <c r="X2" s="35">
        <f t="shared" si="0"/>
        <v>-23311855.799174853</v>
      </c>
      <c r="Y2" s="35">
        <f t="shared" si="0"/>
        <v>-19765679.024268761</v>
      </c>
      <c r="Z2" s="35">
        <f t="shared" si="0"/>
        <v>-19699914.403733086</v>
      </c>
      <c r="AA2" s="35">
        <f t="shared" si="0"/>
        <v>-20018349.041599099</v>
      </c>
      <c r="AB2" s="35">
        <f t="shared" si="0"/>
        <v>-19541496.910412461</v>
      </c>
      <c r="AC2" s="35">
        <f t="shared" si="0"/>
        <v>-19604273.996909425</v>
      </c>
      <c r="AD2" s="35">
        <f>AD1-AD13-AD14-AD15-AD16-AD17-AD18</f>
        <v>-19603209.985935859</v>
      </c>
    </row>
    <row r="3" spans="1:30" s="36" customFormat="1" x14ac:dyDescent="0.25">
      <c r="G3" s="36" t="s">
        <v>7</v>
      </c>
    </row>
    <row r="4" spans="1:30" x14ac:dyDescent="0.25">
      <c r="F4" s="31"/>
      <c r="H4" s="32"/>
      <c r="I4" s="32"/>
      <c r="J4" s="37"/>
    </row>
    <row r="5" spans="1:30" x14ac:dyDescent="0.25">
      <c r="F5" s="31"/>
      <c r="H5" s="32"/>
      <c r="I5" s="32"/>
    </row>
    <row r="6" spans="1:30" x14ac:dyDescent="0.25">
      <c r="F6" s="38"/>
      <c r="G6" s="38"/>
      <c r="H6" s="38"/>
      <c r="I6" s="38"/>
      <c r="J6" s="38"/>
      <c r="K6" s="38"/>
      <c r="L6" s="38"/>
      <c r="M6" s="38"/>
      <c r="N6" s="38"/>
      <c r="O6" s="38"/>
      <c r="P6" s="38"/>
      <c r="Q6" s="38"/>
      <c r="R6" s="38"/>
      <c r="S6" s="38"/>
      <c r="T6" s="38"/>
      <c r="U6" s="38"/>
      <c r="V6" s="38"/>
      <c r="W6" s="38"/>
      <c r="X6" s="38"/>
      <c r="Y6" s="38"/>
      <c r="Z6" s="38"/>
      <c r="AA6" s="38"/>
      <c r="AB6" s="38"/>
      <c r="AC6" s="38"/>
      <c r="AD6" s="38"/>
    </row>
    <row r="7" spans="1:30" x14ac:dyDescent="0.25">
      <c r="F7" s="31"/>
      <c r="H7" s="32"/>
      <c r="I7" s="32"/>
      <c r="J7" s="5">
        <v>2010</v>
      </c>
      <c r="K7" s="5">
        <v>2011</v>
      </c>
      <c r="L7" s="5">
        <v>2012</v>
      </c>
      <c r="O7" s="39"/>
      <c r="P7" s="39"/>
      <c r="Q7" s="39"/>
      <c r="R7" s="39"/>
    </row>
    <row r="8" spans="1:30" x14ac:dyDescent="0.25">
      <c r="F8" s="31"/>
      <c r="H8" s="40" t="s">
        <v>8</v>
      </c>
      <c r="I8" s="40"/>
      <c r="J8" s="41">
        <v>8885486.6790000014</v>
      </c>
      <c r="K8" s="41">
        <v>8973808.0640000012</v>
      </c>
      <c r="L8" s="41">
        <v>9124049.8999999985</v>
      </c>
      <c r="O8" s="38"/>
      <c r="P8" s="39"/>
      <c r="Q8" s="39"/>
      <c r="R8" s="39"/>
    </row>
    <row r="9" spans="1:30" x14ac:dyDescent="0.25">
      <c r="D9" s="42"/>
      <c r="F9" s="31"/>
      <c r="H9" s="40" t="s">
        <v>9</v>
      </c>
      <c r="I9" s="40"/>
      <c r="J9" s="43">
        <v>8994448.2143333331</v>
      </c>
      <c r="K9" s="43"/>
      <c r="L9" s="43"/>
    </row>
    <row r="10" spans="1:30" x14ac:dyDescent="0.25">
      <c r="F10" s="31"/>
      <c r="H10" s="44"/>
      <c r="I10" s="44"/>
      <c r="J10" s="45"/>
      <c r="O10" s="2" t="s">
        <v>10</v>
      </c>
      <c r="Y10" s="2" t="s">
        <v>11</v>
      </c>
    </row>
    <row r="11" spans="1:30" ht="30.75" customHeight="1" x14ac:dyDescent="0.25">
      <c r="A11" s="4" t="s">
        <v>12</v>
      </c>
      <c r="B11" s="4" t="s">
        <v>13</v>
      </c>
      <c r="E11" s="46" t="s">
        <v>14</v>
      </c>
      <c r="F11" s="46"/>
      <c r="G11" s="46"/>
      <c r="H11" s="46"/>
      <c r="I11" s="46"/>
      <c r="J11" s="4"/>
      <c r="K11" s="4"/>
      <c r="L11" s="4"/>
      <c r="M11" s="4"/>
      <c r="N11" s="4"/>
      <c r="O11" s="4"/>
      <c r="P11" s="4"/>
      <c r="Q11" s="4"/>
      <c r="R11" s="4"/>
      <c r="S11" s="4"/>
      <c r="T11" s="4"/>
      <c r="U11" s="4"/>
      <c r="V11" s="4"/>
      <c r="W11" s="4"/>
      <c r="X11" s="4"/>
      <c r="Y11" s="4"/>
      <c r="Z11" s="4"/>
      <c r="AA11" s="4"/>
      <c r="AB11" s="4"/>
      <c r="AC11" s="4"/>
      <c r="AD11" s="4"/>
    </row>
    <row r="12" spans="1:30" ht="36.75" customHeight="1" x14ac:dyDescent="0.25">
      <c r="A12" s="4"/>
      <c r="B12" s="4"/>
      <c r="G12" s="3" t="s">
        <v>15</v>
      </c>
      <c r="H12" s="3" t="s">
        <v>16</v>
      </c>
      <c r="I12" s="20" t="s">
        <v>17</v>
      </c>
      <c r="J12" s="5" t="s">
        <v>18</v>
      </c>
      <c r="K12" s="5" t="s">
        <v>19</v>
      </c>
      <c r="L12" s="5" t="s">
        <v>20</v>
      </c>
      <c r="M12" s="5" t="s">
        <v>21</v>
      </c>
      <c r="N12" s="5" t="s">
        <v>22</v>
      </c>
      <c r="O12" s="5" t="s">
        <v>23</v>
      </c>
      <c r="P12" s="5" t="s">
        <v>24</v>
      </c>
      <c r="Q12" s="5" t="s">
        <v>25</v>
      </c>
      <c r="R12" s="5" t="s">
        <v>26</v>
      </c>
      <c r="S12" s="5" t="s">
        <v>27</v>
      </c>
      <c r="T12" s="5" t="s">
        <v>28</v>
      </c>
      <c r="U12" s="5" t="s">
        <v>29</v>
      </c>
      <c r="V12" s="5" t="s">
        <v>30</v>
      </c>
      <c r="W12" s="5" t="s">
        <v>31</v>
      </c>
      <c r="X12" s="5" t="s">
        <v>32</v>
      </c>
      <c r="Y12" s="5" t="s">
        <v>33</v>
      </c>
      <c r="Z12" s="5" t="s">
        <v>34</v>
      </c>
      <c r="AA12" s="5" t="s">
        <v>35</v>
      </c>
      <c r="AB12" s="5" t="s">
        <v>36</v>
      </c>
      <c r="AC12" s="5" t="s">
        <v>37</v>
      </c>
      <c r="AD12" s="5">
        <v>2045</v>
      </c>
    </row>
    <row r="13" spans="1:30" ht="37.5" customHeight="1" x14ac:dyDescent="0.25">
      <c r="A13" s="9" t="s">
        <v>38</v>
      </c>
      <c r="B13" s="9" t="s">
        <v>39</v>
      </c>
      <c r="C13" s="9" t="s">
        <v>40</v>
      </c>
      <c r="E13" s="10"/>
      <c r="F13" s="11" t="s">
        <v>41</v>
      </c>
      <c r="G13" s="12">
        <v>1</v>
      </c>
      <c r="H13" s="10" t="s">
        <v>107</v>
      </c>
      <c r="I13" s="13" t="s">
        <v>42</v>
      </c>
      <c r="J13" s="14">
        <v>3950201.9496776396</v>
      </c>
      <c r="K13" s="14">
        <v>3318167.1101671411</v>
      </c>
      <c r="L13" s="14">
        <v>3321843.5847867406</v>
      </c>
      <c r="M13" s="14">
        <v>3496073.811255638</v>
      </c>
      <c r="N13" s="14">
        <v>3106236.8430269388</v>
      </c>
      <c r="O13" s="14">
        <v>0</v>
      </c>
      <c r="P13" s="14">
        <v>0</v>
      </c>
      <c r="Q13" s="14">
        <v>0</v>
      </c>
      <c r="R13" s="14">
        <v>0</v>
      </c>
      <c r="S13" s="14">
        <v>0</v>
      </c>
      <c r="T13" s="14">
        <v>0</v>
      </c>
      <c r="U13" s="14">
        <v>0</v>
      </c>
      <c r="V13" s="14">
        <v>0</v>
      </c>
      <c r="W13" s="14">
        <v>0</v>
      </c>
      <c r="X13" s="14">
        <v>0</v>
      </c>
      <c r="Y13" s="14">
        <v>0</v>
      </c>
      <c r="Z13" s="14">
        <v>0</v>
      </c>
      <c r="AA13" s="14">
        <v>0</v>
      </c>
      <c r="AB13" s="14">
        <v>0</v>
      </c>
      <c r="AC13" s="14">
        <v>0</v>
      </c>
      <c r="AD13" s="14">
        <v>0</v>
      </c>
    </row>
    <row r="14" spans="1:30" ht="30.75" customHeight="1" x14ac:dyDescent="0.25">
      <c r="A14" s="9" t="s">
        <v>38</v>
      </c>
      <c r="B14" s="9" t="s">
        <v>39</v>
      </c>
      <c r="C14" s="2" t="s">
        <v>43</v>
      </c>
      <c r="E14" s="10"/>
      <c r="F14" s="11"/>
      <c r="G14" s="12">
        <v>2</v>
      </c>
      <c r="H14" s="10" t="s">
        <v>44</v>
      </c>
      <c r="I14" s="13"/>
      <c r="J14" s="14">
        <v>821572.32205877977</v>
      </c>
      <c r="K14" s="14">
        <v>1019893.8075331004</v>
      </c>
      <c r="L14" s="14">
        <v>1167960.3133420991</v>
      </c>
      <c r="M14" s="14">
        <v>880729.03876390075</v>
      </c>
      <c r="N14" s="14">
        <v>658728.50236079912</v>
      </c>
      <c r="O14" s="14">
        <v>475586.15621528035</v>
      </c>
      <c r="P14" s="14">
        <v>526266.11293092009</v>
      </c>
      <c r="Q14" s="14">
        <v>446869.81536628946</v>
      </c>
      <c r="R14" s="14">
        <v>427296.18589911959</v>
      </c>
      <c r="S14" s="14">
        <v>408516.59053557966</v>
      </c>
      <c r="T14" s="14">
        <v>385648.90326929983</v>
      </c>
      <c r="U14" s="14">
        <v>219208.00463359986</v>
      </c>
      <c r="V14" s="14">
        <v>219824.79332632996</v>
      </c>
      <c r="W14" s="14">
        <v>222046.01125710999</v>
      </c>
      <c r="X14" s="14">
        <v>246969.03042861028</v>
      </c>
      <c r="Y14" s="14">
        <v>0</v>
      </c>
      <c r="Z14" s="14">
        <v>0</v>
      </c>
      <c r="AA14" s="14">
        <v>0</v>
      </c>
      <c r="AB14" s="14">
        <v>0</v>
      </c>
      <c r="AC14" s="14">
        <v>0</v>
      </c>
      <c r="AD14" s="14">
        <v>0</v>
      </c>
    </row>
    <row r="15" spans="1:30" ht="30.75" customHeight="1" x14ac:dyDescent="0.25">
      <c r="A15" s="9" t="s">
        <v>38</v>
      </c>
      <c r="B15" s="9" t="s">
        <v>39</v>
      </c>
      <c r="C15" s="9" t="s">
        <v>45</v>
      </c>
      <c r="E15" s="10"/>
      <c r="F15" s="11"/>
      <c r="G15" s="12">
        <v>3</v>
      </c>
      <c r="H15" s="10" t="s">
        <v>46</v>
      </c>
      <c r="I15" s="13"/>
      <c r="J15" s="14">
        <v>4765543.5206732601</v>
      </c>
      <c r="K15" s="14">
        <v>4678454.0946491864</v>
      </c>
      <c r="L15" s="14">
        <v>4926680.6025447212</v>
      </c>
      <c r="M15" s="14">
        <v>5077994.8285568692</v>
      </c>
      <c r="N15" s="14">
        <v>5007215.4781928416</v>
      </c>
      <c r="O15" s="14">
        <v>4645893.3542468017</v>
      </c>
      <c r="P15" s="14">
        <v>4659612.6127757914</v>
      </c>
      <c r="Q15" s="14">
        <v>4405812.3286962779</v>
      </c>
      <c r="R15" s="14">
        <v>4360046.3616265282</v>
      </c>
      <c r="S15" s="14">
        <v>4429358.1286475332</v>
      </c>
      <c r="T15" s="14">
        <v>4396908.4100660728</v>
      </c>
      <c r="U15" s="14">
        <v>3060669.4484358644</v>
      </c>
      <c r="V15" s="14">
        <v>3132170.9871232733</v>
      </c>
      <c r="W15" s="14">
        <v>3232142.7609251789</v>
      </c>
      <c r="X15" s="14">
        <v>3400468.8497667438</v>
      </c>
      <c r="Y15" s="14">
        <v>0</v>
      </c>
      <c r="Z15" s="14">
        <v>0</v>
      </c>
      <c r="AA15" s="14">
        <v>0</v>
      </c>
      <c r="AB15" s="14">
        <v>0</v>
      </c>
      <c r="AC15" s="14">
        <v>0</v>
      </c>
      <c r="AD15" s="14">
        <v>0</v>
      </c>
    </row>
    <row r="16" spans="1:30" ht="30.75" customHeight="1" x14ac:dyDescent="0.25">
      <c r="A16" s="9" t="s">
        <v>38</v>
      </c>
      <c r="B16" s="9" t="s">
        <v>39</v>
      </c>
      <c r="C16" s="2" t="s">
        <v>47</v>
      </c>
      <c r="E16" s="10"/>
      <c r="F16" s="11"/>
      <c r="G16" s="12">
        <v>4</v>
      </c>
      <c r="H16" s="10" t="s">
        <v>48</v>
      </c>
      <c r="I16" s="13"/>
      <c r="J16" s="14">
        <v>4415504.8065666603</v>
      </c>
      <c r="K16" s="14">
        <v>4696554.2803323669</v>
      </c>
      <c r="L16" s="14">
        <v>4856475.4418632574</v>
      </c>
      <c r="M16" s="14">
        <v>4884336.4554026173</v>
      </c>
      <c r="N16" s="14">
        <v>4774418.1714852983</v>
      </c>
      <c r="O16" s="14">
        <v>4196678.4320073901</v>
      </c>
      <c r="P16" s="14">
        <v>4011796.3020958956</v>
      </c>
      <c r="Q16" s="14">
        <v>4029100.7500972152</v>
      </c>
      <c r="R16" s="14">
        <v>4101117.5434290725</v>
      </c>
      <c r="S16" s="14">
        <v>4134913.4507466368</v>
      </c>
      <c r="T16" s="14">
        <v>4111250.0486838971</v>
      </c>
      <c r="U16" s="14">
        <v>3287161.0713657229</v>
      </c>
      <c r="V16" s="14">
        <v>3356842.7467241543</v>
      </c>
      <c r="W16" s="14">
        <v>3452153.3457912058</v>
      </c>
      <c r="X16" s="14">
        <v>3519749.5297416467</v>
      </c>
      <c r="Y16" s="14">
        <v>3527875.7277829801</v>
      </c>
      <c r="Z16" s="14">
        <v>3384614.5794568178</v>
      </c>
      <c r="AA16" s="14">
        <v>3795763.0300769634</v>
      </c>
      <c r="AB16" s="14">
        <v>3618449.1867537345</v>
      </c>
      <c r="AC16" s="14">
        <v>3724252.9099747934</v>
      </c>
      <c r="AD16" s="14">
        <v>3735954.0040909271</v>
      </c>
    </row>
    <row r="17" spans="1:30" ht="30.75" customHeight="1" x14ac:dyDescent="0.25">
      <c r="A17" s="9" t="s">
        <v>38</v>
      </c>
      <c r="B17" s="9" t="s">
        <v>49</v>
      </c>
      <c r="C17" s="2" t="s">
        <v>47</v>
      </c>
      <c r="E17" s="10"/>
      <c r="F17" s="11"/>
      <c r="G17" s="12">
        <v>5</v>
      </c>
      <c r="H17" s="10" t="s">
        <v>50</v>
      </c>
      <c r="I17" s="13"/>
      <c r="J17" s="14">
        <v>0</v>
      </c>
      <c r="K17" s="14">
        <v>0</v>
      </c>
      <c r="L17" s="14">
        <v>279696.88160138106</v>
      </c>
      <c r="M17" s="14">
        <v>701545.75898833049</v>
      </c>
      <c r="N17" s="14">
        <v>2075589.6667573729</v>
      </c>
      <c r="O17" s="14">
        <v>6578267.3367924355</v>
      </c>
      <c r="P17" s="14">
        <v>6861167.3929364784</v>
      </c>
      <c r="Q17" s="14">
        <v>8648514.5320565067</v>
      </c>
      <c r="R17" s="14">
        <v>8743980.9887134507</v>
      </c>
      <c r="S17" s="14">
        <v>8752816.0540388133</v>
      </c>
      <c r="T17" s="14">
        <v>8757487.3974858075</v>
      </c>
      <c r="U17" s="14">
        <v>14812230.484640319</v>
      </c>
      <c r="V17" s="14">
        <v>14898630.519475456</v>
      </c>
      <c r="W17" s="14">
        <v>15133720.322088122</v>
      </c>
      <c r="X17" s="14">
        <v>15093923.077295922</v>
      </c>
      <c r="Y17" s="14">
        <v>15204142.468383679</v>
      </c>
      <c r="Z17" s="14">
        <v>15287575.333710447</v>
      </c>
      <c r="AA17" s="14">
        <v>15196480.093983945</v>
      </c>
      <c r="AB17" s="14">
        <v>15011384.632395305</v>
      </c>
      <c r="AC17" s="14">
        <v>14990939.881303949</v>
      </c>
      <c r="AD17" s="14">
        <v>14980644.458459293</v>
      </c>
    </row>
    <row r="18" spans="1:30" ht="30.75" customHeight="1" x14ac:dyDescent="0.25">
      <c r="A18" s="9" t="s">
        <v>38</v>
      </c>
      <c r="B18" s="9" t="s">
        <v>51</v>
      </c>
      <c r="C18" s="2" t="s">
        <v>47</v>
      </c>
      <c r="E18" s="10"/>
      <c r="F18" s="11"/>
      <c r="G18" s="12">
        <v>6</v>
      </c>
      <c r="H18" s="10" t="s">
        <v>52</v>
      </c>
      <c r="I18" s="13" t="s">
        <v>53</v>
      </c>
      <c r="J18" s="14">
        <v>1817099.8892083736</v>
      </c>
      <c r="K18" s="14">
        <v>1810035.7884034037</v>
      </c>
      <c r="L18" s="14">
        <v>1941476.2662597459</v>
      </c>
      <c r="M18" s="14">
        <v>1959642.6374946816</v>
      </c>
      <c r="N18" s="14">
        <v>1988589.4552616975</v>
      </c>
      <c r="O18" s="14">
        <v>1192160.5881030606</v>
      </c>
      <c r="P18" s="14">
        <v>1187505.9155846117</v>
      </c>
      <c r="Q18" s="14">
        <v>1164125.9976921009</v>
      </c>
      <c r="R18" s="14">
        <v>1159159.5047854416</v>
      </c>
      <c r="S18" s="14">
        <v>1158088.6633777614</v>
      </c>
      <c r="T18" s="14">
        <v>1156517.3622175914</v>
      </c>
      <c r="U18" s="14">
        <v>1134927.5260869309</v>
      </c>
      <c r="V18" s="14">
        <v>1072303.6995906406</v>
      </c>
      <c r="W18" s="14">
        <v>1065322.4601557611</v>
      </c>
      <c r="X18" s="14">
        <v>1050745.311941931</v>
      </c>
      <c r="Y18" s="14">
        <v>1033660.8281021012</v>
      </c>
      <c r="Z18" s="14">
        <v>1027724.4905658206</v>
      </c>
      <c r="AA18" s="14">
        <v>1026105.9175381908</v>
      </c>
      <c r="AB18" s="14">
        <v>911663.09126342123</v>
      </c>
      <c r="AC18" s="14">
        <v>889081.20563068101</v>
      </c>
      <c r="AD18" s="14">
        <v>886611.52338564175</v>
      </c>
    </row>
    <row r="19" spans="1:30" ht="30.75" customHeight="1" x14ac:dyDescent="0.25">
      <c r="A19" s="9" t="s">
        <v>54</v>
      </c>
      <c r="B19" s="9" t="s">
        <v>54</v>
      </c>
      <c r="E19" s="10"/>
      <c r="F19" s="11"/>
      <c r="G19" s="12">
        <v>7</v>
      </c>
      <c r="H19" s="10" t="s">
        <v>108</v>
      </c>
      <c r="I19" s="13" t="s">
        <v>55</v>
      </c>
      <c r="J19" s="14">
        <f>SUM(J13:J18)</f>
        <v>15769922.488184713</v>
      </c>
      <c r="K19" s="14">
        <f t="shared" ref="K19:AD19" si="1">SUM(K13:K18)</f>
        <v>15523105.081085198</v>
      </c>
      <c r="L19" s="14">
        <f t="shared" si="1"/>
        <v>16494133.090397945</v>
      </c>
      <c r="M19" s="14">
        <f t="shared" si="1"/>
        <v>17000322.530462038</v>
      </c>
      <c r="N19" s="14">
        <f t="shared" si="1"/>
        <v>17610778.11708495</v>
      </c>
      <c r="O19" s="14">
        <f t="shared" si="1"/>
        <v>17088585.867364969</v>
      </c>
      <c r="P19" s="14">
        <f t="shared" si="1"/>
        <v>17246348.336323697</v>
      </c>
      <c r="Q19" s="14">
        <f t="shared" si="1"/>
        <v>18694423.42390839</v>
      </c>
      <c r="R19" s="14">
        <f t="shared" si="1"/>
        <v>18791600.584453613</v>
      </c>
      <c r="S19" s="14">
        <f t="shared" si="1"/>
        <v>18883692.887346327</v>
      </c>
      <c r="T19" s="14">
        <f t="shared" si="1"/>
        <v>18807812.121722668</v>
      </c>
      <c r="U19" s="14">
        <f t="shared" si="1"/>
        <v>22514196.535162438</v>
      </c>
      <c r="V19" s="14">
        <f t="shared" si="1"/>
        <v>22679772.746239856</v>
      </c>
      <c r="W19" s="14">
        <f t="shared" si="1"/>
        <v>23105384.90021738</v>
      </c>
      <c r="X19" s="14">
        <f t="shared" si="1"/>
        <v>23311855.799174853</v>
      </c>
      <c r="Y19" s="14">
        <f>SUM(Y13:Y18)</f>
        <v>19765679.024268761</v>
      </c>
      <c r="Z19" s="14">
        <f t="shared" si="1"/>
        <v>19699914.403733086</v>
      </c>
      <c r="AA19" s="14">
        <f t="shared" si="1"/>
        <v>20018349.041599099</v>
      </c>
      <c r="AB19" s="14">
        <f t="shared" si="1"/>
        <v>19541496.910412461</v>
      </c>
      <c r="AC19" s="14">
        <f t="shared" si="1"/>
        <v>19604273.996909425</v>
      </c>
      <c r="AD19" s="14">
        <f t="shared" si="1"/>
        <v>19603209.985935859</v>
      </c>
    </row>
    <row r="20" spans="1:30" ht="34.5" customHeight="1" x14ac:dyDescent="0.25">
      <c r="A20" s="9" t="s">
        <v>56</v>
      </c>
      <c r="B20" s="9"/>
      <c r="E20" s="10"/>
      <c r="F20" s="11"/>
      <c r="G20" s="12">
        <v>8</v>
      </c>
      <c r="H20" s="10" t="s">
        <v>58</v>
      </c>
      <c r="I20" s="13" t="s">
        <v>97</v>
      </c>
      <c r="J20" s="14">
        <f>J21-J35</f>
        <v>681098.97673931345</v>
      </c>
      <c r="K20" s="14">
        <f t="shared" ref="K20:AD20" si="2">K21-K35</f>
        <v>349504.0610824246</v>
      </c>
      <c r="L20" s="14">
        <f t="shared" si="2"/>
        <v>1218521.5854969863</v>
      </c>
      <c r="M20" s="14">
        <f t="shared" si="2"/>
        <v>1684849.2055596709</v>
      </c>
      <c r="N20" s="14">
        <f t="shared" si="2"/>
        <v>2316999.7536029406</v>
      </c>
      <c r="O20" s="14">
        <f t="shared" si="2"/>
        <v>1775263.326822659</v>
      </c>
      <c r="P20" s="14">
        <f t="shared" si="2"/>
        <v>1897575.9036120698</v>
      </c>
      <c r="Q20" s="14">
        <f t="shared" si="2"/>
        <v>3282586.318608854</v>
      </c>
      <c r="R20" s="14">
        <f t="shared" si="2"/>
        <v>3363681.551526146</v>
      </c>
      <c r="S20" s="14">
        <f t="shared" si="2"/>
        <v>3355570.1887299996</v>
      </c>
      <c r="T20" s="14">
        <f t="shared" si="2"/>
        <v>3143449.3464709986</v>
      </c>
      <c r="U20" s="14">
        <f t="shared" si="2"/>
        <v>6623508.8381229918</v>
      </c>
      <c r="V20" s="14">
        <f t="shared" si="2"/>
        <v>6585854.2080840673</v>
      </c>
      <c r="W20" s="14">
        <f t="shared" si="2"/>
        <v>6773562.1171146464</v>
      </c>
      <c r="X20" s="14">
        <f t="shared" si="2"/>
        <v>6712157.6314327903</v>
      </c>
      <c r="Y20" s="14">
        <f t="shared" si="2"/>
        <v>2856750.7755040787</v>
      </c>
      <c r="Z20" s="14">
        <f t="shared" si="2"/>
        <v>2542493.051203344</v>
      </c>
      <c r="AA20" s="14">
        <f t="shared" si="2"/>
        <v>2525596.4580477513</v>
      </c>
      <c r="AB20" s="14">
        <f t="shared" si="2"/>
        <v>1464692.5303390175</v>
      </c>
      <c r="AC20" s="14">
        <f t="shared" si="2"/>
        <v>1175936.1331455782</v>
      </c>
      <c r="AD20" s="14">
        <f t="shared" si="2"/>
        <v>908576.26110109314</v>
      </c>
    </row>
    <row r="21" spans="1:30" ht="34.5" customHeight="1" x14ac:dyDescent="0.25">
      <c r="A21" s="9"/>
      <c r="B21" s="9"/>
      <c r="E21" s="10"/>
      <c r="F21" s="11"/>
      <c r="G21" s="15">
        <v>9</v>
      </c>
      <c r="H21" s="10" t="s">
        <v>64</v>
      </c>
      <c r="I21" s="13" t="s">
        <v>65</v>
      </c>
      <c r="J21" s="16">
        <f>SUM(J19:J19)</f>
        <v>15769922.488184713</v>
      </c>
      <c r="K21" s="16">
        <f t="shared" ref="K21:AD21" si="3">SUM(K19:K19)</f>
        <v>15523105.081085198</v>
      </c>
      <c r="L21" s="16">
        <f t="shared" si="3"/>
        <v>16494133.090397945</v>
      </c>
      <c r="M21" s="16">
        <f t="shared" si="3"/>
        <v>17000322.530462038</v>
      </c>
      <c r="N21" s="16">
        <f t="shared" si="3"/>
        <v>17610778.11708495</v>
      </c>
      <c r="O21" s="16">
        <f t="shared" si="3"/>
        <v>17088585.867364969</v>
      </c>
      <c r="P21" s="16">
        <f t="shared" si="3"/>
        <v>17246348.336323697</v>
      </c>
      <c r="Q21" s="16">
        <f t="shared" si="3"/>
        <v>18694423.42390839</v>
      </c>
      <c r="R21" s="16">
        <f t="shared" si="3"/>
        <v>18791600.584453613</v>
      </c>
      <c r="S21" s="16">
        <f t="shared" si="3"/>
        <v>18883692.887346327</v>
      </c>
      <c r="T21" s="16">
        <f t="shared" si="3"/>
        <v>18807812.121722668</v>
      </c>
      <c r="U21" s="16">
        <f t="shared" si="3"/>
        <v>22514196.535162438</v>
      </c>
      <c r="V21" s="16">
        <f t="shared" si="3"/>
        <v>22679772.746239856</v>
      </c>
      <c r="W21" s="16">
        <f t="shared" si="3"/>
        <v>23105384.90021738</v>
      </c>
      <c r="X21" s="16">
        <f t="shared" si="3"/>
        <v>23311855.799174853</v>
      </c>
      <c r="Y21" s="16">
        <f t="shared" si="3"/>
        <v>19765679.024268761</v>
      </c>
      <c r="Z21" s="16">
        <f t="shared" si="3"/>
        <v>19699914.403733086</v>
      </c>
      <c r="AA21" s="16">
        <f t="shared" si="3"/>
        <v>20018349.041599099</v>
      </c>
      <c r="AB21" s="16">
        <f t="shared" si="3"/>
        <v>19541496.910412461</v>
      </c>
      <c r="AC21" s="16">
        <f t="shared" si="3"/>
        <v>19604273.996909425</v>
      </c>
      <c r="AD21" s="16">
        <f t="shared" si="3"/>
        <v>19603209.985935859</v>
      </c>
    </row>
    <row r="22" spans="1:30" ht="17.25" customHeight="1" x14ac:dyDescent="0.25">
      <c r="A22" s="4" t="s">
        <v>12</v>
      </c>
      <c r="B22" s="4" t="s">
        <v>13</v>
      </c>
    </row>
    <row r="23" spans="1:30" ht="30.75" customHeight="1" x14ac:dyDescent="0.25">
      <c r="A23" s="9" t="s">
        <v>66</v>
      </c>
      <c r="B23" s="9" t="s">
        <v>39</v>
      </c>
      <c r="C23" s="9" t="s">
        <v>40</v>
      </c>
      <c r="E23" s="9"/>
      <c r="F23" s="17" t="s">
        <v>67</v>
      </c>
      <c r="G23" s="12">
        <v>10</v>
      </c>
      <c r="H23" s="10" t="s">
        <v>68</v>
      </c>
      <c r="I23" s="13" t="s">
        <v>69</v>
      </c>
      <c r="J23" s="14">
        <v>4130321.1556139933</v>
      </c>
      <c r="K23" s="14">
        <v>3468622.6902160114</v>
      </c>
      <c r="L23" s="14">
        <v>3471547.9170744838</v>
      </c>
      <c r="M23" s="14">
        <v>3653373.3804020532</v>
      </c>
      <c r="N23" s="14">
        <v>3244646.176906059</v>
      </c>
      <c r="O23" s="14">
        <v>0</v>
      </c>
      <c r="P23" s="14">
        <v>0</v>
      </c>
      <c r="Q23" s="14">
        <v>0</v>
      </c>
      <c r="R23" s="14">
        <v>0</v>
      </c>
      <c r="S23" s="14">
        <v>0</v>
      </c>
      <c r="T23" s="14">
        <v>0</v>
      </c>
      <c r="U23" s="14">
        <v>0</v>
      </c>
      <c r="V23" s="14">
        <v>0</v>
      </c>
      <c r="W23" s="14">
        <v>0</v>
      </c>
      <c r="X23" s="14">
        <v>0</v>
      </c>
      <c r="Y23" s="14">
        <v>0</v>
      </c>
      <c r="Z23" s="14">
        <v>0</v>
      </c>
      <c r="AA23" s="14">
        <v>0</v>
      </c>
      <c r="AB23" s="14">
        <v>0</v>
      </c>
      <c r="AC23" s="14">
        <v>0</v>
      </c>
      <c r="AD23" s="14">
        <v>0</v>
      </c>
    </row>
    <row r="24" spans="1:30" ht="30.75" customHeight="1" x14ac:dyDescent="0.25">
      <c r="A24" s="9" t="s">
        <v>70</v>
      </c>
      <c r="B24" s="9" t="s">
        <v>39</v>
      </c>
      <c r="C24" s="2" t="s">
        <v>43</v>
      </c>
      <c r="E24" s="9"/>
      <c r="F24" s="17"/>
      <c r="G24" s="12">
        <v>11</v>
      </c>
      <c r="H24" s="10" t="s">
        <v>109</v>
      </c>
      <c r="I24" s="13" t="s">
        <v>71</v>
      </c>
      <c r="J24" s="14">
        <v>521722.5113759705</v>
      </c>
      <c r="K24" s="14">
        <v>647662.46904431819</v>
      </c>
      <c r="L24" s="14">
        <v>741689.04124861024</v>
      </c>
      <c r="M24" s="14">
        <v>559288.76084144646</v>
      </c>
      <c r="N24" s="14">
        <v>418311.91161205783</v>
      </c>
      <c r="O24" s="14">
        <v>302011.15243875573</v>
      </c>
      <c r="P24" s="14">
        <v>334194.41078807751</v>
      </c>
      <c r="Q24" s="14">
        <v>283775.43409348547</v>
      </c>
      <c r="R24" s="14">
        <v>271345.60552183905</v>
      </c>
      <c r="S24" s="14">
        <v>259420.01188536306</v>
      </c>
      <c r="T24" s="14">
        <v>244898.36003625873</v>
      </c>
      <c r="U24" s="14">
        <v>139203.50968593921</v>
      </c>
      <c r="V24" s="14">
        <v>139595.18858846446</v>
      </c>
      <c r="W24" s="14">
        <v>141005.72709623943</v>
      </c>
      <c r="X24" s="14">
        <v>156832.57496357718</v>
      </c>
      <c r="Y24" s="14">
        <v>0</v>
      </c>
      <c r="Z24" s="14">
        <v>0</v>
      </c>
      <c r="AA24" s="14">
        <v>0</v>
      </c>
      <c r="AB24" s="14">
        <v>0</v>
      </c>
      <c r="AC24" s="14">
        <v>0</v>
      </c>
      <c r="AD24" s="14">
        <v>0</v>
      </c>
    </row>
    <row r="25" spans="1:30" ht="30.75" customHeight="1" x14ac:dyDescent="0.25">
      <c r="A25" s="9" t="s">
        <v>66</v>
      </c>
      <c r="B25" s="9" t="s">
        <v>39</v>
      </c>
      <c r="C25" s="9" t="s">
        <v>45</v>
      </c>
      <c r="E25" s="9"/>
      <c r="F25" s="17"/>
      <c r="G25" s="12">
        <v>12</v>
      </c>
      <c r="H25" s="10" t="s">
        <v>72</v>
      </c>
      <c r="I25" s="13" t="s">
        <v>69</v>
      </c>
      <c r="J25" s="14">
        <v>2032016.8406953793</v>
      </c>
      <c r="K25" s="14">
        <v>1990377.8146858641</v>
      </c>
      <c r="L25" s="14">
        <v>2077126.5785052869</v>
      </c>
      <c r="M25" s="14">
        <v>2141539.6550291455</v>
      </c>
      <c r="N25" s="14">
        <v>2080656.4294704376</v>
      </c>
      <c r="O25" s="14">
        <v>1927860.228159626</v>
      </c>
      <c r="P25" s="14">
        <v>1924816.6439755412</v>
      </c>
      <c r="Q25" s="14">
        <v>1806220.9482800127</v>
      </c>
      <c r="R25" s="14">
        <v>1785904.0614385889</v>
      </c>
      <c r="S25" s="14">
        <v>1810119.1342393942</v>
      </c>
      <c r="T25" s="14">
        <v>1796588.5033256905</v>
      </c>
      <c r="U25" s="14">
        <v>1241610.8485825858</v>
      </c>
      <c r="V25" s="14">
        <v>1273636.2632101199</v>
      </c>
      <c r="W25" s="14">
        <v>1314022.4982240843</v>
      </c>
      <c r="X25" s="14">
        <v>1387025.8891652708</v>
      </c>
      <c r="Y25" s="14">
        <v>0</v>
      </c>
      <c r="Z25" s="14">
        <v>0</v>
      </c>
      <c r="AA25" s="14">
        <v>0</v>
      </c>
      <c r="AB25" s="14">
        <v>0</v>
      </c>
      <c r="AC25" s="14">
        <v>0</v>
      </c>
      <c r="AD25" s="14">
        <v>0</v>
      </c>
    </row>
    <row r="26" spans="1:30" ht="30.75" customHeight="1" x14ac:dyDescent="0.25">
      <c r="A26" s="9" t="s">
        <v>66</v>
      </c>
      <c r="B26" s="9" t="s">
        <v>39</v>
      </c>
      <c r="C26" s="9" t="s">
        <v>47</v>
      </c>
      <c r="E26" s="9"/>
      <c r="F26" s="17"/>
      <c r="G26" s="12">
        <v>13</v>
      </c>
      <c r="H26" s="10" t="s">
        <v>73</v>
      </c>
      <c r="I26" s="13" t="s">
        <v>74</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v>0</v>
      </c>
      <c r="AD26" s="14">
        <v>0</v>
      </c>
    </row>
    <row r="27" spans="1:30" ht="30.75" customHeight="1" x14ac:dyDescent="0.25">
      <c r="A27" s="9" t="s">
        <v>66</v>
      </c>
      <c r="B27" s="9" t="s">
        <v>49</v>
      </c>
      <c r="C27" s="9" t="s">
        <v>47</v>
      </c>
      <c r="E27" s="9"/>
      <c r="F27" s="17"/>
      <c r="G27" s="12">
        <v>14</v>
      </c>
      <c r="H27" s="10" t="s">
        <v>75</v>
      </c>
      <c r="I27" s="13" t="s">
        <v>74</v>
      </c>
      <c r="J27" s="14">
        <v>0</v>
      </c>
      <c r="K27" s="14">
        <v>0</v>
      </c>
      <c r="L27" s="14">
        <v>0</v>
      </c>
      <c r="M27" s="14">
        <v>0</v>
      </c>
      <c r="N27" s="14">
        <v>0</v>
      </c>
      <c r="O27" s="14">
        <v>0</v>
      </c>
      <c r="P27" s="14">
        <v>0</v>
      </c>
      <c r="Q27" s="14">
        <v>0</v>
      </c>
      <c r="R27" s="14">
        <v>0</v>
      </c>
      <c r="S27" s="14">
        <v>0</v>
      </c>
      <c r="T27" s="14">
        <v>0</v>
      </c>
      <c r="U27" s="14">
        <v>0</v>
      </c>
      <c r="V27" s="14">
        <v>0</v>
      </c>
      <c r="W27" s="14">
        <v>0</v>
      </c>
      <c r="X27" s="14">
        <v>0</v>
      </c>
      <c r="Y27" s="14">
        <v>0</v>
      </c>
      <c r="Z27" s="14">
        <v>0</v>
      </c>
      <c r="AA27" s="14">
        <v>0</v>
      </c>
      <c r="AB27" s="14">
        <v>0</v>
      </c>
      <c r="AC27" s="14">
        <v>0</v>
      </c>
      <c r="AD27" s="14">
        <v>0</v>
      </c>
    </row>
    <row r="28" spans="1:30" ht="30.75" customHeight="1" x14ac:dyDescent="0.25">
      <c r="A28" s="9" t="s">
        <v>66</v>
      </c>
      <c r="B28" s="9" t="s">
        <v>51</v>
      </c>
      <c r="C28" s="9" t="s">
        <v>47</v>
      </c>
      <c r="E28" s="9"/>
      <c r="F28" s="17"/>
      <c r="G28" s="12">
        <v>15</v>
      </c>
      <c r="H28" s="10" t="s">
        <v>76</v>
      </c>
      <c r="I28" s="13" t="s">
        <v>77</v>
      </c>
      <c r="J28" s="14">
        <v>0</v>
      </c>
      <c r="K28" s="14">
        <v>0</v>
      </c>
      <c r="L28" s="14">
        <v>0</v>
      </c>
      <c r="M28" s="14">
        <v>0</v>
      </c>
      <c r="N28" s="14">
        <v>0</v>
      </c>
      <c r="O28" s="14">
        <v>0</v>
      </c>
      <c r="P28" s="14">
        <v>0</v>
      </c>
      <c r="Q28" s="14">
        <v>0</v>
      </c>
      <c r="R28" s="14">
        <v>0</v>
      </c>
      <c r="S28" s="14">
        <v>0</v>
      </c>
      <c r="T28" s="14">
        <v>0</v>
      </c>
      <c r="U28" s="14">
        <v>0</v>
      </c>
      <c r="V28" s="14">
        <v>0</v>
      </c>
      <c r="W28" s="14">
        <v>0</v>
      </c>
      <c r="X28" s="14">
        <v>0</v>
      </c>
      <c r="Y28" s="14">
        <v>0</v>
      </c>
      <c r="Z28" s="14">
        <v>0</v>
      </c>
      <c r="AA28" s="14">
        <v>0</v>
      </c>
      <c r="AB28" s="14">
        <v>0</v>
      </c>
      <c r="AC28" s="14">
        <v>0</v>
      </c>
      <c r="AD28" s="14">
        <v>0</v>
      </c>
    </row>
    <row r="29" spans="1:30" ht="30.75" customHeight="1" x14ac:dyDescent="0.25">
      <c r="A29" s="9" t="s">
        <v>54</v>
      </c>
      <c r="B29" s="9" t="s">
        <v>54</v>
      </c>
      <c r="E29" s="9"/>
      <c r="F29" s="17"/>
      <c r="G29" s="12">
        <v>16</v>
      </c>
      <c r="H29" s="10" t="s">
        <v>78</v>
      </c>
      <c r="I29" s="13" t="s">
        <v>79</v>
      </c>
      <c r="J29" s="14">
        <f>SUM(J23:J27)</f>
        <v>6684060.5076853428</v>
      </c>
      <c r="K29" s="14">
        <f t="shared" ref="K29:P29" si="4">SUM(K23:K27)</f>
        <v>6106662.9739461942</v>
      </c>
      <c r="L29" s="14">
        <f t="shared" si="4"/>
        <v>6290363.536828381</v>
      </c>
      <c r="M29" s="14">
        <f t="shared" si="4"/>
        <v>6354201.7962726448</v>
      </c>
      <c r="N29" s="14">
        <f t="shared" si="4"/>
        <v>5743614.5179885542</v>
      </c>
      <c r="O29" s="14">
        <f t="shared" si="4"/>
        <v>2229871.3805983816</v>
      </c>
      <c r="P29" s="14">
        <f t="shared" si="4"/>
        <v>2259011.0547636189</v>
      </c>
      <c r="Q29" s="14">
        <f t="shared" ref="Q29:AC29" si="5">SUM(Q24:Q27)</f>
        <v>2089996.3823734983</v>
      </c>
      <c r="R29" s="14">
        <f t="shared" si="5"/>
        <v>2057249.666960428</v>
      </c>
      <c r="S29" s="14">
        <f t="shared" si="5"/>
        <v>2069539.1461247574</v>
      </c>
      <c r="T29" s="14">
        <f t="shared" si="5"/>
        <v>2041486.8633619493</v>
      </c>
      <c r="U29" s="14">
        <f t="shared" si="5"/>
        <v>1380814.358268525</v>
      </c>
      <c r="V29" s="14">
        <f t="shared" si="5"/>
        <v>1413231.4517985843</v>
      </c>
      <c r="W29" s="14">
        <f t="shared" si="5"/>
        <v>1455028.2253203236</v>
      </c>
      <c r="X29" s="14">
        <f t="shared" si="5"/>
        <v>1543858.4641288479</v>
      </c>
      <c r="Y29" s="14">
        <f t="shared" si="5"/>
        <v>0</v>
      </c>
      <c r="Z29" s="14">
        <f t="shared" si="5"/>
        <v>0</v>
      </c>
      <c r="AA29" s="14">
        <f t="shared" si="5"/>
        <v>0</v>
      </c>
      <c r="AB29" s="14">
        <f t="shared" si="5"/>
        <v>0</v>
      </c>
      <c r="AC29" s="14">
        <f t="shared" si="5"/>
        <v>0</v>
      </c>
      <c r="AD29" s="14">
        <f>SUM(AD24:AD27)</f>
        <v>0</v>
      </c>
    </row>
    <row r="30" spans="1:30" s="18" customFormat="1" ht="30.75" customHeight="1" x14ac:dyDescent="0.2">
      <c r="A30" s="9" t="s">
        <v>54</v>
      </c>
      <c r="B30" s="9" t="s">
        <v>54</v>
      </c>
      <c r="E30" s="3"/>
      <c r="F30" s="17"/>
      <c r="G30" s="12">
        <v>17</v>
      </c>
      <c r="H30" s="10" t="s">
        <v>110</v>
      </c>
      <c r="I30" s="13" t="s">
        <v>80</v>
      </c>
      <c r="J30" s="14">
        <f>IF(J20&lt;0,J20*0.428,0)</f>
        <v>0</v>
      </c>
      <c r="K30" s="14">
        <f t="shared" ref="K30:AD30" si="6">IF(K20&lt;0,K20*0.428,0)</f>
        <v>0</v>
      </c>
      <c r="L30" s="14">
        <f t="shared" si="6"/>
        <v>0</v>
      </c>
      <c r="M30" s="14">
        <f t="shared" si="6"/>
        <v>0</v>
      </c>
      <c r="N30" s="14">
        <f t="shared" si="6"/>
        <v>0</v>
      </c>
      <c r="O30" s="14">
        <f t="shared" si="6"/>
        <v>0</v>
      </c>
      <c r="P30" s="14">
        <f t="shared" si="6"/>
        <v>0</v>
      </c>
      <c r="Q30" s="14">
        <f t="shared" si="6"/>
        <v>0</v>
      </c>
      <c r="R30" s="14">
        <f t="shared" si="6"/>
        <v>0</v>
      </c>
      <c r="S30" s="14">
        <f t="shared" si="6"/>
        <v>0</v>
      </c>
      <c r="T30" s="14">
        <f t="shared" si="6"/>
        <v>0</v>
      </c>
      <c r="U30" s="14">
        <f t="shared" si="6"/>
        <v>0</v>
      </c>
      <c r="V30" s="14">
        <f t="shared" si="6"/>
        <v>0</v>
      </c>
      <c r="W30" s="14">
        <f t="shared" si="6"/>
        <v>0</v>
      </c>
      <c r="X30" s="14">
        <f t="shared" si="6"/>
        <v>0</v>
      </c>
      <c r="Y30" s="14">
        <f t="shared" si="6"/>
        <v>0</v>
      </c>
      <c r="Z30" s="14">
        <f t="shared" si="6"/>
        <v>0</v>
      </c>
      <c r="AA30" s="14">
        <f t="shared" si="6"/>
        <v>0</v>
      </c>
      <c r="AB30" s="14">
        <f t="shared" si="6"/>
        <v>0</v>
      </c>
      <c r="AC30" s="14">
        <f t="shared" si="6"/>
        <v>0</v>
      </c>
      <c r="AD30" s="14">
        <f t="shared" si="6"/>
        <v>0</v>
      </c>
    </row>
    <row r="31" spans="1:30" s="18" customFormat="1" ht="30.75" customHeight="1" x14ac:dyDescent="0.2">
      <c r="A31" s="9" t="s">
        <v>54</v>
      </c>
      <c r="B31" s="9" t="s">
        <v>54</v>
      </c>
      <c r="E31" s="3"/>
      <c r="F31" s="17"/>
      <c r="G31" s="15">
        <v>18</v>
      </c>
      <c r="H31" s="10" t="s">
        <v>81</v>
      </c>
      <c r="I31" s="13" t="s">
        <v>82</v>
      </c>
      <c r="J31" s="16">
        <f>J29+J30</f>
        <v>6684060.5076853428</v>
      </c>
      <c r="K31" s="16">
        <f t="shared" ref="K31:AC31" si="7">K29+K30</f>
        <v>6106662.9739461942</v>
      </c>
      <c r="L31" s="16">
        <f t="shared" si="7"/>
        <v>6290363.536828381</v>
      </c>
      <c r="M31" s="16">
        <f t="shared" si="7"/>
        <v>6354201.7962726448</v>
      </c>
      <c r="N31" s="16">
        <f t="shared" si="7"/>
        <v>5743614.5179885542</v>
      </c>
      <c r="O31" s="16">
        <f t="shared" si="7"/>
        <v>2229871.3805983816</v>
      </c>
      <c r="P31" s="16">
        <f t="shared" si="7"/>
        <v>2259011.0547636189</v>
      </c>
      <c r="Q31" s="16">
        <f t="shared" si="7"/>
        <v>2089996.3823734983</v>
      </c>
      <c r="R31" s="16">
        <f t="shared" si="7"/>
        <v>2057249.666960428</v>
      </c>
      <c r="S31" s="16">
        <f t="shared" si="7"/>
        <v>2069539.1461247574</v>
      </c>
      <c r="T31" s="16">
        <f t="shared" si="7"/>
        <v>2041486.8633619493</v>
      </c>
      <c r="U31" s="16">
        <f t="shared" si="7"/>
        <v>1380814.358268525</v>
      </c>
      <c r="V31" s="16">
        <f t="shared" si="7"/>
        <v>1413231.4517985843</v>
      </c>
      <c r="W31" s="16">
        <f t="shared" si="7"/>
        <v>1455028.2253203236</v>
      </c>
      <c r="X31" s="16">
        <f t="shared" si="7"/>
        <v>1543858.4641288479</v>
      </c>
      <c r="Y31" s="16">
        <f t="shared" si="7"/>
        <v>0</v>
      </c>
      <c r="Z31" s="16">
        <f t="shared" si="7"/>
        <v>0</v>
      </c>
      <c r="AA31" s="16">
        <f t="shared" si="7"/>
        <v>0</v>
      </c>
      <c r="AB31" s="16">
        <f t="shared" si="7"/>
        <v>0</v>
      </c>
      <c r="AC31" s="16">
        <f t="shared" si="7"/>
        <v>0</v>
      </c>
      <c r="AD31" s="16">
        <f>AD29+AD30</f>
        <v>0</v>
      </c>
    </row>
    <row r="32" spans="1:30" ht="64.5" customHeight="1" x14ac:dyDescent="0.25">
      <c r="A32" s="9" t="s">
        <v>54</v>
      </c>
      <c r="B32" s="9" t="s">
        <v>54</v>
      </c>
      <c r="E32" s="3"/>
      <c r="F32" s="19" t="s">
        <v>83</v>
      </c>
      <c r="G32" s="12">
        <v>19</v>
      </c>
      <c r="H32" s="20" t="s">
        <v>84</v>
      </c>
      <c r="I32" s="13" t="s">
        <v>85</v>
      </c>
      <c r="J32" s="21">
        <f>J31/J21</f>
        <v>0.42384865954117634</v>
      </c>
      <c r="K32" s="21">
        <f t="shared" ref="K32:AC32" si="8">K31/K21</f>
        <v>0.39339184667293936</v>
      </c>
      <c r="L32" s="21">
        <f t="shared" si="8"/>
        <v>0.381369757498217</v>
      </c>
      <c r="M32" s="21">
        <f t="shared" si="8"/>
        <v>0.37376948495458628</v>
      </c>
      <c r="N32" s="21">
        <f t="shared" si="8"/>
        <v>0.32614200688931705</v>
      </c>
      <c r="O32" s="21">
        <f t="shared" si="8"/>
        <v>0.1304889355916157</v>
      </c>
      <c r="P32" s="21">
        <f t="shared" si="8"/>
        <v>0.1309848908714063</v>
      </c>
      <c r="Q32" s="21">
        <f t="shared" si="8"/>
        <v>0.11179785195731641</v>
      </c>
      <c r="R32" s="21">
        <f t="shared" si="8"/>
        <v>0.10947708566466664</v>
      </c>
      <c r="S32" s="21">
        <f t="shared" si="8"/>
        <v>0.1095939845278634</v>
      </c>
      <c r="T32" s="21">
        <f t="shared" si="8"/>
        <v>0.10854462231702487</v>
      </c>
      <c r="U32" s="21">
        <f t="shared" si="8"/>
        <v>6.1330829910451544E-2</v>
      </c>
      <c r="V32" s="21">
        <f t="shared" si="8"/>
        <v>6.2312416778201096E-2</v>
      </c>
      <c r="W32" s="21">
        <f t="shared" si="8"/>
        <v>6.2973554935526491E-2</v>
      </c>
      <c r="X32" s="21">
        <f t="shared" si="8"/>
        <v>6.6226321809329927E-2</v>
      </c>
      <c r="Y32" s="21">
        <f t="shared" si="8"/>
        <v>0</v>
      </c>
      <c r="Z32" s="21">
        <f t="shared" si="8"/>
        <v>0</v>
      </c>
      <c r="AA32" s="21">
        <f t="shared" si="8"/>
        <v>0</v>
      </c>
      <c r="AB32" s="21">
        <f t="shared" si="8"/>
        <v>0</v>
      </c>
      <c r="AC32" s="21">
        <f t="shared" si="8"/>
        <v>0</v>
      </c>
      <c r="AD32" s="21">
        <f>AD31/AD21</f>
        <v>0</v>
      </c>
    </row>
    <row r="33" spans="1:30" ht="19.5" customHeight="1" x14ac:dyDescent="0.25">
      <c r="A33" s="9"/>
      <c r="B33" s="9"/>
      <c r="J33" s="4"/>
      <c r="K33" s="4"/>
      <c r="L33" s="4"/>
      <c r="M33" s="4"/>
      <c r="N33" s="4"/>
      <c r="O33" s="4"/>
      <c r="P33" s="4"/>
      <c r="Q33" s="4"/>
      <c r="R33" s="4"/>
      <c r="S33" s="4"/>
      <c r="T33" s="4"/>
      <c r="U33" s="4"/>
      <c r="V33" s="4"/>
      <c r="W33" s="4"/>
      <c r="X33" s="4"/>
      <c r="Y33" s="4"/>
      <c r="Z33" s="4"/>
      <c r="AA33" s="4"/>
      <c r="AB33" s="4"/>
      <c r="AC33" s="4"/>
      <c r="AD33" s="4"/>
    </row>
    <row r="34" spans="1:30" ht="30.75" customHeight="1" x14ac:dyDescent="0.25">
      <c r="A34" s="9" t="s">
        <v>86</v>
      </c>
      <c r="B34" s="9" t="s">
        <v>54</v>
      </c>
      <c r="E34" s="3"/>
      <c r="F34" s="17" t="s">
        <v>87</v>
      </c>
      <c r="G34" s="12">
        <v>20</v>
      </c>
      <c r="H34" s="10" t="s">
        <v>111</v>
      </c>
      <c r="I34" s="22" t="s">
        <v>88</v>
      </c>
      <c r="J34" s="14">
        <v>14792964.226907253</v>
      </c>
      <c r="K34" s="14">
        <v>14876079.431375267</v>
      </c>
      <c r="L34" s="14">
        <v>14976089.710687215</v>
      </c>
      <c r="M34" s="14">
        <v>15015169.926374869</v>
      </c>
      <c r="N34" s="14">
        <v>14993900.356354911</v>
      </c>
      <c r="O34" s="14">
        <v>15013061.314257167</v>
      </c>
      <c r="P34" s="14">
        <v>15047816.110501595</v>
      </c>
      <c r="Q34" s="14">
        <v>15109644.220881898</v>
      </c>
      <c r="R34" s="14">
        <v>15125410.816595554</v>
      </c>
      <c r="S34" s="14">
        <v>15223649.704525812</v>
      </c>
      <c r="T34" s="14">
        <v>15357218.40710948</v>
      </c>
      <c r="U34" s="14">
        <v>15579105.58533279</v>
      </c>
      <c r="V34" s="14">
        <v>15778351.50799587</v>
      </c>
      <c r="W34" s="14">
        <v>16011590.963826209</v>
      </c>
      <c r="X34" s="14">
        <v>16274213.889943197</v>
      </c>
      <c r="Y34" s="14">
        <v>16577380.636043807</v>
      </c>
      <c r="Z34" s="14">
        <v>16821001.326009549</v>
      </c>
      <c r="AA34" s="14">
        <v>17149757.434854262</v>
      </c>
      <c r="AB34" s="14">
        <v>17722357.235366121</v>
      </c>
      <c r="AC34" s="14">
        <v>18066997.905650828</v>
      </c>
      <c r="AD34" s="14">
        <v>18328072.279249769</v>
      </c>
    </row>
    <row r="35" spans="1:30" ht="30.75" customHeight="1" x14ac:dyDescent="0.25">
      <c r="A35" s="3"/>
      <c r="B35" s="3"/>
      <c r="E35" s="3"/>
      <c r="F35" s="17"/>
      <c r="G35" s="12">
        <v>21</v>
      </c>
      <c r="H35" s="23" t="s">
        <v>89</v>
      </c>
      <c r="I35" s="22" t="s">
        <v>90</v>
      </c>
      <c r="J35" s="14">
        <f>J34*1.02</f>
        <v>15088823.511445399</v>
      </c>
      <c r="K35" s="14">
        <f t="shared" ref="K35:AC35" si="9">K34*1.02</f>
        <v>15173601.020002773</v>
      </c>
      <c r="L35" s="14">
        <f t="shared" si="9"/>
        <v>15275611.504900958</v>
      </c>
      <c r="M35" s="14">
        <f t="shared" si="9"/>
        <v>15315473.324902367</v>
      </c>
      <c r="N35" s="14">
        <f t="shared" si="9"/>
        <v>15293778.36348201</v>
      </c>
      <c r="O35" s="14">
        <f t="shared" si="9"/>
        <v>15313322.54054231</v>
      </c>
      <c r="P35" s="14">
        <f t="shared" si="9"/>
        <v>15348772.432711627</v>
      </c>
      <c r="Q35" s="14">
        <f t="shared" si="9"/>
        <v>15411837.105299536</v>
      </c>
      <c r="R35" s="14">
        <f t="shared" si="9"/>
        <v>15427919.032927467</v>
      </c>
      <c r="S35" s="14">
        <f t="shared" si="9"/>
        <v>15528122.698616328</v>
      </c>
      <c r="T35" s="14">
        <f t="shared" si="9"/>
        <v>15664362.77525167</v>
      </c>
      <c r="U35" s="14">
        <f t="shared" si="9"/>
        <v>15890687.697039446</v>
      </c>
      <c r="V35" s="14">
        <f t="shared" si="9"/>
        <v>16093918.538155789</v>
      </c>
      <c r="W35" s="14">
        <f t="shared" si="9"/>
        <v>16331822.783102734</v>
      </c>
      <c r="X35" s="14">
        <f t="shared" si="9"/>
        <v>16599698.167742062</v>
      </c>
      <c r="Y35" s="14">
        <f t="shared" si="9"/>
        <v>16908928.248764683</v>
      </c>
      <c r="Z35" s="14">
        <f t="shared" si="9"/>
        <v>17157421.352529742</v>
      </c>
      <c r="AA35" s="14">
        <f t="shared" si="9"/>
        <v>17492752.583551347</v>
      </c>
      <c r="AB35" s="14">
        <f t="shared" si="9"/>
        <v>18076804.380073443</v>
      </c>
      <c r="AC35" s="14">
        <f t="shared" si="9"/>
        <v>18428337.863763846</v>
      </c>
      <c r="AD35" s="14">
        <f>AD34*1.02</f>
        <v>18694633.724834766</v>
      </c>
    </row>
    <row r="36" spans="1:30" ht="30.75" customHeight="1" x14ac:dyDescent="0.25">
      <c r="A36" s="3"/>
      <c r="B36" s="3"/>
      <c r="E36" s="3"/>
      <c r="F36" s="17"/>
      <c r="G36" s="12">
        <v>22</v>
      </c>
      <c r="H36" s="24" t="s">
        <v>81</v>
      </c>
      <c r="I36" s="22" t="s">
        <v>91</v>
      </c>
      <c r="J36" s="16">
        <f>J35*J32</f>
        <v>6395377.6193795176</v>
      </c>
      <c r="K36" s="16">
        <f t="shared" ref="K36:AC36" si="10">K35*K32</f>
        <v>5969170.9259372875</v>
      </c>
      <c r="L36" s="16">
        <f t="shared" si="10"/>
        <v>5825656.2552610524</v>
      </c>
      <c r="M36" s="16">
        <f t="shared" si="10"/>
        <v>5724456.5764844632</v>
      </c>
      <c r="N36" s="16">
        <f t="shared" si="10"/>
        <v>4987943.5683864374</v>
      </c>
      <c r="O36" s="16">
        <f t="shared" si="10"/>
        <v>1998219.1586864623</v>
      </c>
      <c r="P36" s="16">
        <f t="shared" si="10"/>
        <v>2010457.2821087819</v>
      </c>
      <c r="Q36" s="16">
        <f>Q35*Q32</f>
        <v>1723010.2830885535</v>
      </c>
      <c r="R36" s="16">
        <f t="shared" si="10"/>
        <v>1689003.6135953411</v>
      </c>
      <c r="S36" s="16">
        <f t="shared" si="10"/>
        <v>1701788.8387789223</v>
      </c>
      <c r="T36" s="16">
        <f t="shared" si="10"/>
        <v>1700282.341276556</v>
      </c>
      <c r="U36" s="16">
        <f t="shared" si="10"/>
        <v>974589.06430723122</v>
      </c>
      <c r="V36" s="16">
        <f t="shared" si="10"/>
        <v>1002850.9595439804</v>
      </c>
      <c r="W36" s="16">
        <f t="shared" si="10"/>
        <v>1028472.9392290032</v>
      </c>
      <c r="X36" s="16">
        <f t="shared" si="10"/>
        <v>1099336.9527946301</v>
      </c>
      <c r="Y36" s="16">
        <f t="shared" si="10"/>
        <v>0</v>
      </c>
      <c r="Z36" s="16">
        <f t="shared" si="10"/>
        <v>0</v>
      </c>
      <c r="AA36" s="16">
        <f t="shared" si="10"/>
        <v>0</v>
      </c>
      <c r="AB36" s="16">
        <f t="shared" si="10"/>
        <v>0</v>
      </c>
      <c r="AC36" s="16">
        <f t="shared" si="10"/>
        <v>0</v>
      </c>
      <c r="AD36" s="16">
        <f>AD35*AD32</f>
        <v>0</v>
      </c>
    </row>
    <row r="37" spans="1:30" ht="30.75" customHeight="1" x14ac:dyDescent="0.25">
      <c r="A37" s="3"/>
      <c r="B37" s="3"/>
      <c r="E37" s="3"/>
      <c r="F37" s="17"/>
      <c r="G37" s="12">
        <v>23</v>
      </c>
      <c r="H37" s="25" t="s">
        <v>92</v>
      </c>
      <c r="I37" s="25"/>
      <c r="J37" s="16">
        <v>8994448.2143333331</v>
      </c>
      <c r="K37" s="16">
        <v>8994448.2143333331</v>
      </c>
      <c r="L37" s="16">
        <v>8994448.2143333331</v>
      </c>
      <c r="M37" s="16">
        <v>8994448.2143333331</v>
      </c>
      <c r="N37" s="16">
        <v>8994448.2143333331</v>
      </c>
      <c r="O37" s="16">
        <v>8994448.2143333331</v>
      </c>
      <c r="P37" s="16">
        <v>8994448.2143333331</v>
      </c>
      <c r="Q37" s="16">
        <v>8994448.2143333331</v>
      </c>
      <c r="R37" s="16">
        <v>8994448.2143333331</v>
      </c>
      <c r="S37" s="16">
        <v>8994448.2143333331</v>
      </c>
      <c r="T37" s="16">
        <v>8994448.2143333331</v>
      </c>
      <c r="U37" s="16">
        <v>8994448.2143333331</v>
      </c>
      <c r="V37" s="16">
        <v>8994448.2143333331</v>
      </c>
      <c r="W37" s="16">
        <v>8994448.2143333331</v>
      </c>
      <c r="X37" s="16">
        <v>8994448.2143333331</v>
      </c>
      <c r="Y37" s="16">
        <v>8994448.2143333331</v>
      </c>
      <c r="Z37" s="16">
        <v>8994448.2143333331</v>
      </c>
      <c r="AA37" s="16">
        <v>8994448.2143333331</v>
      </c>
      <c r="AB37" s="16">
        <v>8994448.2143333331</v>
      </c>
      <c r="AC37" s="16">
        <v>8994448.2143333331</v>
      </c>
      <c r="AD37" s="16">
        <v>8994448.2143333331</v>
      </c>
    </row>
    <row r="38" spans="1:30" ht="30.75" customHeight="1" x14ac:dyDescent="0.25">
      <c r="A38" s="9"/>
      <c r="B38" s="9"/>
      <c r="E38" s="9"/>
      <c r="F38" s="26" t="s">
        <v>93</v>
      </c>
      <c r="G38" s="12">
        <v>24</v>
      </c>
      <c r="H38" s="25" t="s">
        <v>94</v>
      </c>
      <c r="I38" s="25"/>
      <c r="J38" s="4"/>
      <c r="K38" s="4"/>
      <c r="L38" s="4"/>
      <c r="M38" s="4"/>
      <c r="N38" s="4"/>
      <c r="O38" s="4">
        <v>0.8</v>
      </c>
      <c r="P38" s="4">
        <v>0.8</v>
      </c>
      <c r="Q38" s="4">
        <v>0.8</v>
      </c>
      <c r="R38" s="4">
        <v>0.8</v>
      </c>
      <c r="S38" s="4">
        <v>0.8</v>
      </c>
      <c r="T38" s="4">
        <v>0.9</v>
      </c>
      <c r="U38" s="4">
        <v>0.9</v>
      </c>
      <c r="V38" s="4">
        <v>0.9</v>
      </c>
      <c r="W38" s="4">
        <v>0.9</v>
      </c>
      <c r="X38" s="4">
        <v>0.9</v>
      </c>
      <c r="Y38" s="4">
        <v>1</v>
      </c>
      <c r="Z38" s="4">
        <v>1</v>
      </c>
      <c r="AA38" s="4">
        <v>1</v>
      </c>
      <c r="AB38" s="4">
        <v>1</v>
      </c>
      <c r="AC38" s="4">
        <v>1</v>
      </c>
      <c r="AD38" s="4">
        <v>1</v>
      </c>
    </row>
    <row r="39" spans="1:30" ht="72.75" customHeight="1" x14ac:dyDescent="0.25">
      <c r="A39" s="9"/>
      <c r="B39" s="9"/>
      <c r="E39" s="9"/>
      <c r="F39" s="26"/>
      <c r="G39" s="12">
        <v>25</v>
      </c>
      <c r="H39" s="20" t="s">
        <v>95</v>
      </c>
      <c r="I39" s="13" t="s">
        <v>96</v>
      </c>
      <c r="J39" s="27"/>
      <c r="K39" s="27"/>
      <c r="L39" s="27"/>
      <c r="M39" s="27"/>
      <c r="N39" s="27"/>
      <c r="O39" s="28">
        <f>1-(O36/O37)</f>
        <v>0.7778386054297195</v>
      </c>
      <c r="P39" s="28">
        <f>1-(P36/P37)</f>
        <v>0.77647797461272094</v>
      </c>
      <c r="Q39" s="28">
        <f>1-(Q36/Q37)</f>
        <v>0.80843624399962566</v>
      </c>
      <c r="R39" s="28">
        <f t="shared" ref="R39:AC39" si="11">1-(R36/R37)</f>
        <v>0.8122170951072033</v>
      </c>
      <c r="S39" s="28">
        <f t="shared" si="11"/>
        <v>0.81079563768381102</v>
      </c>
      <c r="T39" s="28">
        <f t="shared" si="11"/>
        <v>0.81096312961510775</v>
      </c>
      <c r="U39" s="28">
        <f t="shared" si="11"/>
        <v>0.89164548607282546</v>
      </c>
      <c r="V39" s="28">
        <f t="shared" si="11"/>
        <v>0.88850333720907282</v>
      </c>
      <c r="W39" s="28">
        <f t="shared" si="11"/>
        <v>0.88565469334849756</v>
      </c>
      <c r="X39" s="28">
        <f t="shared" si="11"/>
        <v>0.87777605400598635</v>
      </c>
      <c r="Y39" s="27">
        <f t="shared" si="11"/>
        <v>1</v>
      </c>
      <c r="Z39" s="27">
        <f t="shared" si="11"/>
        <v>1</v>
      </c>
      <c r="AA39" s="27">
        <f t="shared" si="11"/>
        <v>1</v>
      </c>
      <c r="AB39" s="27">
        <f t="shared" si="11"/>
        <v>1</v>
      </c>
      <c r="AC39" s="27">
        <f t="shared" si="11"/>
        <v>1</v>
      </c>
      <c r="AD39" s="27">
        <f>1-(AD36/AD37)</f>
        <v>1</v>
      </c>
    </row>
    <row r="41" spans="1:30" s="30" customFormat="1" x14ac:dyDescent="0.25">
      <c r="H41" s="29"/>
      <c r="K41" s="37"/>
      <c r="L41" s="37"/>
      <c r="M41" s="37"/>
      <c r="N41" s="37"/>
      <c r="O41" s="37"/>
      <c r="P41" s="37"/>
      <c r="Q41" s="37"/>
      <c r="R41" s="37"/>
      <c r="S41" s="37"/>
      <c r="T41" s="37"/>
      <c r="U41" s="37"/>
      <c r="V41" s="37"/>
      <c r="W41" s="37"/>
      <c r="X41" s="37"/>
      <c r="Y41" s="37"/>
      <c r="Z41" s="37"/>
      <c r="AA41" s="37"/>
      <c r="AB41" s="37"/>
      <c r="AC41" s="37"/>
      <c r="AD41" s="37"/>
    </row>
    <row r="42" spans="1:30" x14ac:dyDescent="0.25">
      <c r="H42" s="30" t="s">
        <v>112</v>
      </c>
      <c r="Q42" s="37"/>
      <c r="R42" s="6"/>
    </row>
    <row r="43" spans="1:30" x14ac:dyDescent="0.25">
      <c r="H43" s="30" t="s">
        <v>113</v>
      </c>
      <c r="Q43" s="37"/>
      <c r="R43" s="37"/>
    </row>
    <row r="44" spans="1:30" x14ac:dyDescent="0.25">
      <c r="H44" s="30" t="s">
        <v>114</v>
      </c>
      <c r="Q44" s="47"/>
      <c r="R44" s="47"/>
      <c r="V44" s="48"/>
    </row>
    <row r="45" spans="1:30" x14ac:dyDescent="0.25">
      <c r="H45" s="30" t="s">
        <v>115</v>
      </c>
    </row>
    <row r="46" spans="1:30" x14ac:dyDescent="0.25">
      <c r="E46" s="49"/>
      <c r="F46" s="31"/>
      <c r="G46" s="50"/>
      <c r="H46" s="30" t="s">
        <v>116</v>
      </c>
      <c r="I46" s="50"/>
      <c r="J46" s="50"/>
      <c r="K46" s="50"/>
      <c r="L46" s="50"/>
      <c r="M46" s="50"/>
      <c r="N46" s="50"/>
      <c r="O46" s="50"/>
      <c r="P46" s="50"/>
      <c r="Q46" s="51"/>
      <c r="R46" s="51"/>
      <c r="S46" s="51"/>
      <c r="T46" s="51"/>
      <c r="U46" s="51"/>
      <c r="V46" s="51"/>
      <c r="W46" s="51"/>
      <c r="X46" s="51"/>
      <c r="Y46" s="51"/>
      <c r="Z46" s="51"/>
      <c r="AA46" s="51"/>
      <c r="AB46" s="49"/>
      <c r="AC46" s="49"/>
      <c r="AD46" s="49"/>
    </row>
    <row r="47" spans="1:30" x14ac:dyDescent="0.25">
      <c r="F47" s="31"/>
      <c r="I47" s="32"/>
    </row>
    <row r="73" spans="1:30" ht="33.75" customHeight="1" x14ac:dyDescent="0.25">
      <c r="A73" s="9"/>
      <c r="B73" s="9"/>
      <c r="F73" s="33" t="s">
        <v>98</v>
      </c>
      <c r="G73" s="12"/>
      <c r="H73" s="20" t="s">
        <v>99</v>
      </c>
      <c r="I73" s="13" t="s">
        <v>100</v>
      </c>
      <c r="J73" s="34">
        <f t="shared" ref="J73:AD73" si="12">IF(SUM(J19,J20)-J35&gt;0,0,SUM(J19,J20)-J35)</f>
        <v>0</v>
      </c>
      <c r="K73" s="34">
        <f t="shared" si="12"/>
        <v>0</v>
      </c>
      <c r="L73" s="34">
        <f t="shared" si="12"/>
        <v>0</v>
      </c>
      <c r="M73" s="34">
        <f t="shared" si="12"/>
        <v>0</v>
      </c>
      <c r="N73" s="34">
        <f t="shared" si="12"/>
        <v>0</v>
      </c>
      <c r="O73" s="34">
        <f t="shared" si="12"/>
        <v>0</v>
      </c>
      <c r="P73" s="34">
        <f t="shared" si="12"/>
        <v>0</v>
      </c>
      <c r="Q73" s="34">
        <f t="shared" si="12"/>
        <v>0</v>
      </c>
      <c r="R73" s="34">
        <f t="shared" si="12"/>
        <v>0</v>
      </c>
      <c r="S73" s="34">
        <f t="shared" si="12"/>
        <v>0</v>
      </c>
      <c r="T73" s="34">
        <f t="shared" si="12"/>
        <v>0</v>
      </c>
      <c r="U73" s="34">
        <f t="shared" si="12"/>
        <v>0</v>
      </c>
      <c r="V73" s="34">
        <f t="shared" si="12"/>
        <v>0</v>
      </c>
      <c r="W73" s="34">
        <f t="shared" si="12"/>
        <v>0</v>
      </c>
      <c r="X73" s="34">
        <f t="shared" si="12"/>
        <v>0</v>
      </c>
      <c r="Y73" s="34">
        <f t="shared" si="12"/>
        <v>0</v>
      </c>
      <c r="Z73" s="34">
        <f t="shared" si="12"/>
        <v>0</v>
      </c>
      <c r="AA73" s="34">
        <f t="shared" si="12"/>
        <v>0</v>
      </c>
      <c r="AB73" s="34">
        <f t="shared" si="12"/>
        <v>0</v>
      </c>
      <c r="AC73" s="34">
        <f t="shared" si="12"/>
        <v>0</v>
      </c>
      <c r="AD73" s="34">
        <f t="shared" si="12"/>
        <v>0</v>
      </c>
    </row>
  </sheetData>
  <mergeCells count="10">
    <mergeCell ref="F38:F39"/>
    <mergeCell ref="H38:I38"/>
    <mergeCell ref="H8:I8"/>
    <mergeCell ref="H9:I9"/>
    <mergeCell ref="J9:L9"/>
    <mergeCell ref="E11:I11"/>
    <mergeCell ref="F13:F21"/>
    <mergeCell ref="F23:F31"/>
    <mergeCell ref="F34:F37"/>
    <mergeCell ref="H37:I37"/>
  </mergeCells>
  <pageMargins left="0.7" right="0.7" top="0.75" bottom="0.75" header="0.3" footer="0.3"/>
  <pageSetup scale="1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B749-4796-4923-8C33-5C7B572BCB8C}">
  <sheetPr codeName="Sheet5"/>
  <dimension ref="A1:AD52"/>
  <sheetViews>
    <sheetView zoomScaleNormal="100" workbookViewId="0"/>
  </sheetViews>
  <sheetFormatPr defaultColWidth="9.28515625" defaultRowHeight="15" x14ac:dyDescent="0.25"/>
  <cols>
    <col min="1" max="2" width="33" style="2" customWidth="1"/>
    <col min="3" max="3" width="10.42578125" style="2" customWidth="1"/>
    <col min="4" max="4" width="8.28515625" style="2" customWidth="1"/>
    <col min="5" max="5" width="9.28515625" style="2"/>
    <col min="6" max="6" width="17.85546875" style="2" customWidth="1"/>
    <col min="7" max="7" width="8.140625" style="2" customWidth="1"/>
    <col min="8" max="8" width="73.140625" style="2" customWidth="1"/>
    <col min="9" max="9" width="27.85546875" style="2" customWidth="1"/>
    <col min="10" max="30" width="19.28515625" style="2" customWidth="1"/>
    <col min="31" max="31" width="17.28515625" style="2" customWidth="1"/>
    <col min="32" max="16384" width="9.28515625" style="2"/>
  </cols>
  <sheetData>
    <row r="1" spans="1:30" x14ac:dyDescent="0.25">
      <c r="G1" s="2" t="s">
        <v>6</v>
      </c>
      <c r="J1" s="35"/>
      <c r="K1" s="35"/>
      <c r="L1" s="35"/>
      <c r="M1" s="35"/>
      <c r="N1" s="35"/>
      <c r="O1" s="35"/>
      <c r="P1" s="35"/>
      <c r="Q1" s="35"/>
      <c r="R1" s="35"/>
      <c r="S1" s="35"/>
      <c r="T1" s="35"/>
      <c r="U1" s="35"/>
      <c r="V1" s="35"/>
      <c r="W1" s="35"/>
      <c r="X1" s="35"/>
      <c r="Y1" s="35"/>
      <c r="Z1" s="35"/>
      <c r="AA1" s="35"/>
      <c r="AB1" s="35"/>
      <c r="AC1" s="35"/>
      <c r="AD1" s="35"/>
    </row>
    <row r="2" spans="1:30" x14ac:dyDescent="0.25">
      <c r="J2" s="35">
        <f>J1-J13-J14-J15-J16-J17-J18</f>
        <v>-15769922.488184713</v>
      </c>
      <c r="K2" s="35">
        <f>K1-K13-K14-K15-K16-K17-K18</f>
        <v>-15523105.081085198</v>
      </c>
      <c r="L2" s="35">
        <f t="shared" ref="L2:AC2" si="0">L1-L13-L14-L15-L16-L17-L18</f>
        <v>-16494133.090397945</v>
      </c>
      <c r="M2" s="35">
        <f t="shared" si="0"/>
        <v>-17000322.530462038</v>
      </c>
      <c r="N2" s="35">
        <f t="shared" si="0"/>
        <v>-17610778.11708495</v>
      </c>
      <c r="O2" s="35">
        <f t="shared" si="0"/>
        <v>-16651046.603646912</v>
      </c>
      <c r="P2" s="35">
        <f t="shared" si="0"/>
        <v>-16783234.156944487</v>
      </c>
      <c r="Q2" s="35">
        <f t="shared" si="0"/>
        <v>-18694423.42390839</v>
      </c>
      <c r="R2" s="35">
        <f t="shared" si="0"/>
        <v>-18791600.584453613</v>
      </c>
      <c r="S2" s="35">
        <f t="shared" si="0"/>
        <v>-18883692.887346327</v>
      </c>
      <c r="T2" s="35">
        <f t="shared" si="0"/>
        <v>-16311647.181621654</v>
      </c>
      <c r="U2" s="35">
        <f t="shared" si="0"/>
        <v>-22321293.49108487</v>
      </c>
      <c r="V2" s="35">
        <f t="shared" si="0"/>
        <v>-22397304.533171061</v>
      </c>
      <c r="W2" s="35">
        <f t="shared" si="0"/>
        <v>-22721731.750914011</v>
      </c>
      <c r="X2" s="35">
        <f t="shared" si="0"/>
        <v>-22690835.195271902</v>
      </c>
      <c r="Y2" s="35">
        <f t="shared" si="0"/>
        <v>-19765679.024268761</v>
      </c>
      <c r="Z2" s="35">
        <f t="shared" si="0"/>
        <v>-19699914.403733086</v>
      </c>
      <c r="AA2" s="35">
        <f t="shared" si="0"/>
        <v>-20018349.041599099</v>
      </c>
      <c r="AB2" s="35">
        <f t="shared" si="0"/>
        <v>-19541496.910412461</v>
      </c>
      <c r="AC2" s="35">
        <f t="shared" si="0"/>
        <v>-19604273.996909425</v>
      </c>
      <c r="AD2" s="35">
        <f>AD1-AD13-AD14-AD15-AD16-AD17-AD18</f>
        <v>-19603209.985935859</v>
      </c>
    </row>
    <row r="3" spans="1:30" s="36" customFormat="1" x14ac:dyDescent="0.25">
      <c r="G3" s="36" t="s">
        <v>7</v>
      </c>
    </row>
    <row r="4" spans="1:30" x14ac:dyDescent="0.25">
      <c r="F4" s="31"/>
      <c r="H4" s="32"/>
      <c r="I4" s="32"/>
      <c r="J4" s="37"/>
    </row>
    <row r="5" spans="1:30" x14ac:dyDescent="0.25">
      <c r="F5" s="31"/>
      <c r="H5" s="32"/>
      <c r="I5" s="32"/>
    </row>
    <row r="6" spans="1:30" x14ac:dyDescent="0.25">
      <c r="F6" s="38"/>
      <c r="G6" s="38"/>
      <c r="H6" s="38"/>
      <c r="I6" s="38"/>
      <c r="J6" s="38"/>
      <c r="K6" s="38"/>
      <c r="L6" s="38"/>
      <c r="M6" s="38"/>
      <c r="N6" s="38"/>
      <c r="O6" s="38"/>
      <c r="P6" s="38"/>
      <c r="Q6" s="38"/>
      <c r="R6" s="38"/>
      <c r="S6" s="38"/>
      <c r="T6" s="38"/>
      <c r="U6" s="38"/>
      <c r="V6" s="38"/>
      <c r="W6" s="38"/>
      <c r="X6" s="38"/>
      <c r="Y6" s="38"/>
      <c r="Z6" s="38"/>
      <c r="AA6" s="38"/>
      <c r="AB6" s="38"/>
      <c r="AC6" s="38"/>
      <c r="AD6" s="38"/>
    </row>
    <row r="7" spans="1:30" x14ac:dyDescent="0.25">
      <c r="F7" s="31"/>
      <c r="H7" s="32"/>
      <c r="I7" s="32"/>
      <c r="J7" s="5">
        <v>2010</v>
      </c>
      <c r="K7" s="5">
        <v>2011</v>
      </c>
      <c r="L7" s="5">
        <v>2012</v>
      </c>
      <c r="O7" s="39"/>
      <c r="P7" s="39"/>
      <c r="Q7" s="39"/>
      <c r="R7" s="39"/>
    </row>
    <row r="8" spans="1:30" x14ac:dyDescent="0.25">
      <c r="F8" s="31"/>
      <c r="H8" s="40" t="s">
        <v>8</v>
      </c>
      <c r="I8" s="40"/>
      <c r="J8" s="41">
        <v>8885486.6790000014</v>
      </c>
      <c r="K8" s="41">
        <v>8973808.0640000012</v>
      </c>
      <c r="L8" s="41">
        <v>9124049.8999999985</v>
      </c>
      <c r="O8" s="38"/>
      <c r="P8" s="39"/>
      <c r="Q8" s="39"/>
      <c r="R8" s="39"/>
    </row>
    <row r="9" spans="1:30" x14ac:dyDescent="0.25">
      <c r="D9" s="42"/>
      <c r="F9" s="31"/>
      <c r="H9" s="40" t="s">
        <v>9</v>
      </c>
      <c r="I9" s="40"/>
      <c r="J9" s="43">
        <v>8994448.2143333331</v>
      </c>
      <c r="K9" s="43"/>
      <c r="L9" s="43"/>
    </row>
    <row r="10" spans="1:30" x14ac:dyDescent="0.25">
      <c r="F10" s="31"/>
      <c r="H10" s="44"/>
      <c r="I10" s="44"/>
      <c r="J10" s="45"/>
      <c r="O10" s="2" t="s">
        <v>10</v>
      </c>
      <c r="Y10" s="2" t="s">
        <v>11</v>
      </c>
    </row>
    <row r="11" spans="1:30" ht="30.75" customHeight="1" x14ac:dyDescent="0.25">
      <c r="A11" s="4" t="s">
        <v>12</v>
      </c>
      <c r="B11" s="4" t="s">
        <v>13</v>
      </c>
      <c r="E11" s="46" t="s">
        <v>14</v>
      </c>
      <c r="F11" s="46"/>
      <c r="G11" s="46"/>
      <c r="H11" s="46"/>
      <c r="I11" s="46"/>
      <c r="J11" s="4"/>
      <c r="K11" s="4"/>
      <c r="L11" s="4"/>
      <c r="M11" s="4"/>
      <c r="N11" s="4"/>
      <c r="O11" s="4"/>
      <c r="P11" s="4"/>
      <c r="Q11" s="4"/>
      <c r="R11" s="4"/>
      <c r="S11" s="4"/>
      <c r="T11" s="4"/>
      <c r="U11" s="4"/>
      <c r="V11" s="4"/>
      <c r="W11" s="4"/>
      <c r="X11" s="4"/>
      <c r="Y11" s="4"/>
      <c r="Z11" s="4"/>
      <c r="AA11" s="4"/>
      <c r="AB11" s="4"/>
      <c r="AC11" s="4"/>
      <c r="AD11" s="4"/>
    </row>
    <row r="12" spans="1:30" ht="36.75" customHeight="1" x14ac:dyDescent="0.25">
      <c r="A12" s="4"/>
      <c r="B12" s="4"/>
      <c r="G12" s="3" t="s">
        <v>15</v>
      </c>
      <c r="H12" s="3" t="s">
        <v>16</v>
      </c>
      <c r="I12" s="20" t="s">
        <v>17</v>
      </c>
      <c r="J12" s="5" t="s">
        <v>18</v>
      </c>
      <c r="K12" s="5" t="s">
        <v>19</v>
      </c>
      <c r="L12" s="5" t="s">
        <v>20</v>
      </c>
      <c r="M12" s="5" t="s">
        <v>21</v>
      </c>
      <c r="N12" s="5" t="s">
        <v>22</v>
      </c>
      <c r="O12" s="5" t="s">
        <v>23</v>
      </c>
      <c r="P12" s="5" t="s">
        <v>24</v>
      </c>
      <c r="Q12" s="5" t="s">
        <v>25</v>
      </c>
      <c r="R12" s="5" t="s">
        <v>26</v>
      </c>
      <c r="S12" s="5" t="s">
        <v>27</v>
      </c>
      <c r="T12" s="5" t="s">
        <v>28</v>
      </c>
      <c r="U12" s="5" t="s">
        <v>29</v>
      </c>
      <c r="V12" s="5" t="s">
        <v>30</v>
      </c>
      <c r="W12" s="5" t="s">
        <v>31</v>
      </c>
      <c r="X12" s="5" t="s">
        <v>32</v>
      </c>
      <c r="Y12" s="5" t="s">
        <v>33</v>
      </c>
      <c r="Z12" s="5" t="s">
        <v>34</v>
      </c>
      <c r="AA12" s="5" t="s">
        <v>35</v>
      </c>
      <c r="AB12" s="5" t="s">
        <v>36</v>
      </c>
      <c r="AC12" s="5" t="s">
        <v>37</v>
      </c>
      <c r="AD12" s="5">
        <v>2045</v>
      </c>
    </row>
    <row r="13" spans="1:30" ht="37.5" customHeight="1" x14ac:dyDescent="0.25">
      <c r="A13" s="9" t="s">
        <v>38</v>
      </c>
      <c r="B13" s="9" t="s">
        <v>39</v>
      </c>
      <c r="C13" s="9" t="s">
        <v>40</v>
      </c>
      <c r="E13" s="10"/>
      <c r="F13" s="11" t="s">
        <v>41</v>
      </c>
      <c r="G13" s="12">
        <v>1</v>
      </c>
      <c r="H13" s="10" t="s">
        <v>107</v>
      </c>
      <c r="I13" s="13" t="s">
        <v>42</v>
      </c>
      <c r="J13" s="14">
        <v>3950201.9496776396</v>
      </c>
      <c r="K13" s="14">
        <v>3318167.1101671411</v>
      </c>
      <c r="L13" s="14">
        <v>3321843.5847867406</v>
      </c>
      <c r="M13" s="14">
        <v>3496073.811255638</v>
      </c>
      <c r="N13" s="14">
        <v>3106236.8430269388</v>
      </c>
      <c r="O13" s="14">
        <v>0</v>
      </c>
      <c r="P13" s="14">
        <v>0</v>
      </c>
      <c r="Q13" s="14">
        <v>0</v>
      </c>
      <c r="R13" s="14">
        <v>0</v>
      </c>
      <c r="S13" s="14">
        <v>0</v>
      </c>
      <c r="T13" s="14">
        <v>0</v>
      </c>
      <c r="U13" s="14">
        <v>0</v>
      </c>
      <c r="V13" s="14">
        <v>0</v>
      </c>
      <c r="W13" s="14">
        <v>0</v>
      </c>
      <c r="X13" s="14">
        <v>0</v>
      </c>
      <c r="Y13" s="14">
        <v>0</v>
      </c>
      <c r="Z13" s="14">
        <v>0</v>
      </c>
      <c r="AA13" s="14">
        <v>0</v>
      </c>
      <c r="AB13" s="14">
        <v>0</v>
      </c>
      <c r="AC13" s="14">
        <v>0</v>
      </c>
      <c r="AD13" s="14">
        <v>0</v>
      </c>
    </row>
    <row r="14" spans="1:30" ht="30.75" customHeight="1" x14ac:dyDescent="0.25">
      <c r="A14" s="9" t="s">
        <v>38</v>
      </c>
      <c r="B14" s="9" t="s">
        <v>39</v>
      </c>
      <c r="C14" s="2" t="s">
        <v>43</v>
      </c>
      <c r="E14" s="10"/>
      <c r="F14" s="11"/>
      <c r="G14" s="12">
        <v>2</v>
      </c>
      <c r="H14" s="10" t="s">
        <v>44</v>
      </c>
      <c r="I14" s="13"/>
      <c r="J14" s="14">
        <v>821572.32205877977</v>
      </c>
      <c r="K14" s="14">
        <v>1019893.8075331004</v>
      </c>
      <c r="L14" s="14">
        <v>1167960.3133420991</v>
      </c>
      <c r="M14" s="14">
        <v>880729.03876390075</v>
      </c>
      <c r="N14" s="14">
        <v>658728.50236079912</v>
      </c>
      <c r="O14" s="14">
        <v>38046.892497222412</v>
      </c>
      <c r="P14" s="14">
        <v>63151.933551710412</v>
      </c>
      <c r="Q14" s="14">
        <v>446869.81536628946</v>
      </c>
      <c r="R14" s="14">
        <v>427296.18589911959</v>
      </c>
      <c r="S14" s="14">
        <v>408516.59053557966</v>
      </c>
      <c r="T14" s="14">
        <v>0</v>
      </c>
      <c r="U14" s="14">
        <v>26304.960556031983</v>
      </c>
      <c r="V14" s="14">
        <v>0</v>
      </c>
      <c r="W14" s="14">
        <v>0</v>
      </c>
      <c r="X14" s="14">
        <v>0</v>
      </c>
      <c r="Y14" s="14">
        <v>0</v>
      </c>
      <c r="Z14" s="14">
        <v>0</v>
      </c>
      <c r="AA14" s="14">
        <v>0</v>
      </c>
      <c r="AB14" s="14">
        <v>0</v>
      </c>
      <c r="AC14" s="14">
        <v>0</v>
      </c>
      <c r="AD14" s="14">
        <v>0</v>
      </c>
    </row>
    <row r="15" spans="1:30" ht="30.75" customHeight="1" x14ac:dyDescent="0.25">
      <c r="A15" s="9" t="s">
        <v>38</v>
      </c>
      <c r="B15" s="9" t="s">
        <v>39</v>
      </c>
      <c r="C15" s="9" t="s">
        <v>45</v>
      </c>
      <c r="E15" s="10"/>
      <c r="F15" s="11"/>
      <c r="G15" s="12">
        <v>3</v>
      </c>
      <c r="H15" s="10" t="s">
        <v>46</v>
      </c>
      <c r="I15" s="13"/>
      <c r="J15" s="14">
        <v>4765543.5206732601</v>
      </c>
      <c r="K15" s="14">
        <v>4678454.0946491864</v>
      </c>
      <c r="L15" s="14">
        <v>4926680.6025447212</v>
      </c>
      <c r="M15" s="14">
        <v>5077994.8285568692</v>
      </c>
      <c r="N15" s="14">
        <v>5007215.4781928416</v>
      </c>
      <c r="O15" s="14">
        <v>4645893.3542468017</v>
      </c>
      <c r="P15" s="14">
        <v>4659612.6127757914</v>
      </c>
      <c r="Q15" s="14">
        <v>4405812.3286962779</v>
      </c>
      <c r="R15" s="14">
        <v>4360046.3616265282</v>
      </c>
      <c r="S15" s="14">
        <v>4429358.1286475332</v>
      </c>
      <c r="T15" s="14">
        <v>2286392.3732343582</v>
      </c>
      <c r="U15" s="14">
        <v>3060669.4484358644</v>
      </c>
      <c r="V15" s="14">
        <v>3069527.5673808078</v>
      </c>
      <c r="W15" s="14">
        <v>3070535.6228789198</v>
      </c>
      <c r="X15" s="14">
        <v>3026417.2762924018</v>
      </c>
      <c r="Y15" s="14">
        <v>0</v>
      </c>
      <c r="Z15" s="14">
        <v>0</v>
      </c>
      <c r="AA15" s="14">
        <v>0</v>
      </c>
      <c r="AB15" s="14">
        <v>0</v>
      </c>
      <c r="AC15" s="14">
        <v>0</v>
      </c>
      <c r="AD15" s="14">
        <v>0</v>
      </c>
    </row>
    <row r="16" spans="1:30" ht="30.75" customHeight="1" x14ac:dyDescent="0.25">
      <c r="A16" s="9" t="s">
        <v>38</v>
      </c>
      <c r="B16" s="9" t="s">
        <v>39</v>
      </c>
      <c r="C16" s="2" t="s">
        <v>47</v>
      </c>
      <c r="E16" s="10"/>
      <c r="F16" s="11"/>
      <c r="G16" s="12">
        <v>4</v>
      </c>
      <c r="H16" s="10" t="s">
        <v>48</v>
      </c>
      <c r="I16" s="13"/>
      <c r="J16" s="14">
        <v>4415504.8065666603</v>
      </c>
      <c r="K16" s="14">
        <v>4696554.2803323669</v>
      </c>
      <c r="L16" s="14">
        <v>4856475.4418632574</v>
      </c>
      <c r="M16" s="14">
        <v>4884336.4554026173</v>
      </c>
      <c r="N16" s="14">
        <v>4774418.1714852983</v>
      </c>
      <c r="O16" s="14">
        <v>4196678.4320073901</v>
      </c>
      <c r="P16" s="14">
        <v>4011796.3020958956</v>
      </c>
      <c r="Q16" s="14">
        <v>4029100.7500972152</v>
      </c>
      <c r="R16" s="14">
        <v>4101117.5434290725</v>
      </c>
      <c r="S16" s="14">
        <v>4134913.4507466368</v>
      </c>
      <c r="T16" s="14">
        <v>4111250.0486838971</v>
      </c>
      <c r="U16" s="14">
        <v>3287161.0713657229</v>
      </c>
      <c r="V16" s="14">
        <v>3356842.7467241543</v>
      </c>
      <c r="W16" s="14">
        <v>3452153.3457912058</v>
      </c>
      <c r="X16" s="14">
        <v>3519749.5297416467</v>
      </c>
      <c r="Y16" s="14">
        <v>3527875.7277829801</v>
      </c>
      <c r="Z16" s="14">
        <v>3384614.5794568178</v>
      </c>
      <c r="AA16" s="14">
        <v>3795763.0300769634</v>
      </c>
      <c r="AB16" s="14">
        <v>3618449.1867537345</v>
      </c>
      <c r="AC16" s="14">
        <v>3724252.9099747934</v>
      </c>
      <c r="AD16" s="14">
        <v>3735954.0040909271</v>
      </c>
    </row>
    <row r="17" spans="1:30" ht="30.75" customHeight="1" x14ac:dyDescent="0.25">
      <c r="A17" s="9" t="s">
        <v>38</v>
      </c>
      <c r="B17" s="9" t="s">
        <v>49</v>
      </c>
      <c r="C17" s="2" t="s">
        <v>47</v>
      </c>
      <c r="E17" s="10"/>
      <c r="F17" s="11"/>
      <c r="G17" s="12">
        <v>5</v>
      </c>
      <c r="H17" s="10" t="s">
        <v>50</v>
      </c>
      <c r="I17" s="13"/>
      <c r="J17" s="14">
        <v>0</v>
      </c>
      <c r="K17" s="14">
        <v>0</v>
      </c>
      <c r="L17" s="14">
        <v>279696.88160138106</v>
      </c>
      <c r="M17" s="14">
        <v>701545.75898833049</v>
      </c>
      <c r="N17" s="14">
        <v>2075589.6667573729</v>
      </c>
      <c r="O17" s="14">
        <v>6578267.3367924355</v>
      </c>
      <c r="P17" s="14">
        <v>6861167.3929364784</v>
      </c>
      <c r="Q17" s="14">
        <v>8648514.5320565067</v>
      </c>
      <c r="R17" s="14">
        <v>8743980.9887134507</v>
      </c>
      <c r="S17" s="14">
        <v>8752816.0540388133</v>
      </c>
      <c r="T17" s="14">
        <v>8757487.3974858075</v>
      </c>
      <c r="U17" s="14">
        <v>14812230.484640319</v>
      </c>
      <c r="V17" s="14">
        <v>14898630.519475456</v>
      </c>
      <c r="W17" s="14">
        <v>15133720.322088122</v>
      </c>
      <c r="X17" s="14">
        <v>15093923.077295922</v>
      </c>
      <c r="Y17" s="14">
        <v>15204142.468383679</v>
      </c>
      <c r="Z17" s="14">
        <v>15287575.333710447</v>
      </c>
      <c r="AA17" s="14">
        <v>15196480.093983945</v>
      </c>
      <c r="AB17" s="14">
        <v>15011384.632395305</v>
      </c>
      <c r="AC17" s="14">
        <v>14990939.881303949</v>
      </c>
      <c r="AD17" s="14">
        <v>14980644.458459293</v>
      </c>
    </row>
    <row r="18" spans="1:30" ht="30.75" customHeight="1" x14ac:dyDescent="0.25">
      <c r="A18" s="9" t="s">
        <v>38</v>
      </c>
      <c r="B18" s="9" t="s">
        <v>51</v>
      </c>
      <c r="C18" s="2" t="s">
        <v>47</v>
      </c>
      <c r="E18" s="10"/>
      <c r="F18" s="11"/>
      <c r="G18" s="12">
        <v>6</v>
      </c>
      <c r="H18" s="10" t="s">
        <v>52</v>
      </c>
      <c r="I18" s="13" t="s">
        <v>53</v>
      </c>
      <c r="J18" s="14">
        <v>1817099.8892083736</v>
      </c>
      <c r="K18" s="14">
        <v>1810035.7884034037</v>
      </c>
      <c r="L18" s="14">
        <v>1941476.2662597459</v>
      </c>
      <c r="M18" s="14">
        <v>1959642.6374946816</v>
      </c>
      <c r="N18" s="14">
        <v>1988589.4552616975</v>
      </c>
      <c r="O18" s="14">
        <v>1192160.5881030606</v>
      </c>
      <c r="P18" s="14">
        <v>1187505.9155846117</v>
      </c>
      <c r="Q18" s="14">
        <v>1164125.9976921009</v>
      </c>
      <c r="R18" s="14">
        <v>1159159.5047854416</v>
      </c>
      <c r="S18" s="14">
        <v>1158088.6633777614</v>
      </c>
      <c r="T18" s="14">
        <v>1156517.3622175914</v>
      </c>
      <c r="U18" s="14">
        <v>1134927.5260869309</v>
      </c>
      <c r="V18" s="14">
        <v>1072303.6995906406</v>
      </c>
      <c r="W18" s="14">
        <v>1065322.4601557611</v>
      </c>
      <c r="X18" s="14">
        <v>1050745.311941931</v>
      </c>
      <c r="Y18" s="14">
        <v>1033660.8281021012</v>
      </c>
      <c r="Z18" s="14">
        <v>1027724.4905658206</v>
      </c>
      <c r="AA18" s="14">
        <v>1026105.9175381908</v>
      </c>
      <c r="AB18" s="14">
        <v>911663.09126342123</v>
      </c>
      <c r="AC18" s="14">
        <v>889081.20563068101</v>
      </c>
      <c r="AD18" s="14">
        <v>886611.52338564175</v>
      </c>
    </row>
    <row r="19" spans="1:30" ht="30.75" customHeight="1" x14ac:dyDescent="0.25">
      <c r="A19" s="9" t="s">
        <v>54</v>
      </c>
      <c r="B19" s="9" t="s">
        <v>54</v>
      </c>
      <c r="E19" s="10"/>
      <c r="F19" s="11"/>
      <c r="G19" s="12">
        <v>7</v>
      </c>
      <c r="H19" s="10" t="s">
        <v>108</v>
      </c>
      <c r="I19" s="13" t="s">
        <v>55</v>
      </c>
      <c r="J19" s="14">
        <f>SUM(J13:J18)</f>
        <v>15769922.488184713</v>
      </c>
      <c r="K19" s="14">
        <f t="shared" ref="K19:AD19" si="1">SUM(K13:K18)</f>
        <v>15523105.081085198</v>
      </c>
      <c r="L19" s="14">
        <f t="shared" si="1"/>
        <v>16494133.090397945</v>
      </c>
      <c r="M19" s="14">
        <f t="shared" si="1"/>
        <v>17000322.530462038</v>
      </c>
      <c r="N19" s="14">
        <f t="shared" si="1"/>
        <v>17610778.11708495</v>
      </c>
      <c r="O19" s="14">
        <f t="shared" si="1"/>
        <v>16651046.603646912</v>
      </c>
      <c r="P19" s="14">
        <f t="shared" si="1"/>
        <v>16783234.156944487</v>
      </c>
      <c r="Q19" s="14">
        <f t="shared" si="1"/>
        <v>18694423.42390839</v>
      </c>
      <c r="R19" s="14">
        <f t="shared" si="1"/>
        <v>18791600.584453613</v>
      </c>
      <c r="S19" s="14">
        <f t="shared" si="1"/>
        <v>18883692.887346327</v>
      </c>
      <c r="T19" s="14">
        <f t="shared" si="1"/>
        <v>16311647.181621654</v>
      </c>
      <c r="U19" s="14">
        <f t="shared" si="1"/>
        <v>22321293.49108487</v>
      </c>
      <c r="V19" s="14">
        <f t="shared" si="1"/>
        <v>22397304.533171061</v>
      </c>
      <c r="W19" s="14">
        <f t="shared" si="1"/>
        <v>22721731.750914011</v>
      </c>
      <c r="X19" s="14">
        <f t="shared" si="1"/>
        <v>22690835.195271902</v>
      </c>
      <c r="Y19" s="14">
        <f t="shared" si="1"/>
        <v>19765679.024268761</v>
      </c>
      <c r="Z19" s="14">
        <f t="shared" si="1"/>
        <v>19699914.403733086</v>
      </c>
      <c r="AA19" s="14">
        <f t="shared" si="1"/>
        <v>20018349.041599099</v>
      </c>
      <c r="AB19" s="14">
        <f t="shared" si="1"/>
        <v>19541496.910412461</v>
      </c>
      <c r="AC19" s="14">
        <f t="shared" si="1"/>
        <v>19604273.996909425</v>
      </c>
      <c r="AD19" s="14">
        <f t="shared" si="1"/>
        <v>19603209.985935859</v>
      </c>
    </row>
    <row r="20" spans="1:30" ht="34.5" customHeight="1" x14ac:dyDescent="0.25">
      <c r="A20" s="9" t="s">
        <v>56</v>
      </c>
      <c r="B20" s="9"/>
      <c r="E20" s="10"/>
      <c r="F20" s="11"/>
      <c r="G20" s="12" t="s">
        <v>57</v>
      </c>
      <c r="H20" s="10" t="s">
        <v>58</v>
      </c>
      <c r="I20" s="13" t="s">
        <v>59</v>
      </c>
      <c r="J20" s="14">
        <f>J23-J37</f>
        <v>681098.97673931345</v>
      </c>
      <c r="K20" s="14">
        <f t="shared" ref="K20:AD20" si="2">K23-K37</f>
        <v>349504.0610824246</v>
      </c>
      <c r="L20" s="14">
        <f t="shared" si="2"/>
        <v>1218521.5854969863</v>
      </c>
      <c r="M20" s="14">
        <f t="shared" si="2"/>
        <v>1684849.2055596709</v>
      </c>
      <c r="N20" s="14">
        <f t="shared" si="2"/>
        <v>2316999.7536029406</v>
      </c>
      <c r="O20" s="14">
        <f t="shared" si="2"/>
        <v>1337724.0631046016</v>
      </c>
      <c r="P20" s="14">
        <f t="shared" si="2"/>
        <v>1434461.7242328599</v>
      </c>
      <c r="Q20" s="14">
        <f t="shared" si="2"/>
        <v>3282586.318608854</v>
      </c>
      <c r="R20" s="14">
        <f t="shared" si="2"/>
        <v>3363681.551526146</v>
      </c>
      <c r="S20" s="14">
        <f t="shared" si="2"/>
        <v>3355570.1887299996</v>
      </c>
      <c r="T20" s="14">
        <f t="shared" si="2"/>
        <v>647284.40636998415</v>
      </c>
      <c r="U20" s="14">
        <f t="shared" si="2"/>
        <v>6430605.7940454241</v>
      </c>
      <c r="V20" s="14">
        <f t="shared" si="2"/>
        <v>6303385.9950152729</v>
      </c>
      <c r="W20" s="14">
        <f t="shared" si="2"/>
        <v>6389908.9678112771</v>
      </c>
      <c r="X20" s="14">
        <f t="shared" si="2"/>
        <v>6091137.0275298394</v>
      </c>
      <c r="Y20" s="14">
        <f t="shared" si="2"/>
        <v>2856750.7755040787</v>
      </c>
      <c r="Z20" s="14">
        <f t="shared" si="2"/>
        <v>2542493.051203344</v>
      </c>
      <c r="AA20" s="14">
        <f t="shared" si="2"/>
        <v>2525596.4580477513</v>
      </c>
      <c r="AB20" s="14">
        <f t="shared" si="2"/>
        <v>1464692.5303390175</v>
      </c>
      <c r="AC20" s="14">
        <f t="shared" si="2"/>
        <v>1175936.1331455782</v>
      </c>
      <c r="AD20" s="14">
        <f t="shared" si="2"/>
        <v>908576.26110109314</v>
      </c>
    </row>
    <row r="21" spans="1:30" ht="34.5" customHeight="1" x14ac:dyDescent="0.25">
      <c r="A21" s="9"/>
      <c r="B21" s="9"/>
      <c r="E21" s="10"/>
      <c r="F21" s="11"/>
      <c r="G21" s="12" t="s">
        <v>60</v>
      </c>
      <c r="H21" s="10" t="s">
        <v>61</v>
      </c>
      <c r="I21" s="13"/>
      <c r="J21" s="27">
        <v>0</v>
      </c>
      <c r="K21" s="27">
        <v>0</v>
      </c>
      <c r="L21" s="27">
        <v>0</v>
      </c>
      <c r="M21" s="27">
        <v>0</v>
      </c>
      <c r="N21" s="27">
        <v>0</v>
      </c>
      <c r="O21" s="27">
        <v>0.92</v>
      </c>
      <c r="P21" s="27">
        <v>0.88</v>
      </c>
      <c r="Q21" s="27">
        <v>0</v>
      </c>
      <c r="R21" s="27">
        <v>0</v>
      </c>
      <c r="S21" s="27">
        <v>0</v>
      </c>
      <c r="T21" s="27">
        <v>1</v>
      </c>
      <c r="U21" s="27">
        <v>0.88</v>
      </c>
      <c r="V21" s="27">
        <v>1</v>
      </c>
      <c r="W21" s="27">
        <v>1</v>
      </c>
      <c r="X21" s="27">
        <v>1</v>
      </c>
      <c r="Y21" s="27">
        <v>0</v>
      </c>
      <c r="Z21" s="27">
        <v>0</v>
      </c>
      <c r="AA21" s="27">
        <v>0</v>
      </c>
      <c r="AB21" s="27">
        <v>0</v>
      </c>
      <c r="AC21" s="27">
        <v>0</v>
      </c>
      <c r="AD21" s="27">
        <v>0</v>
      </c>
    </row>
    <row r="22" spans="1:30" ht="34.5" customHeight="1" x14ac:dyDescent="0.25">
      <c r="A22" s="9"/>
      <c r="B22" s="9"/>
      <c r="E22" s="10"/>
      <c r="F22" s="11"/>
      <c r="G22" s="12" t="s">
        <v>62</v>
      </c>
      <c r="H22" s="10" t="s">
        <v>63</v>
      </c>
      <c r="I22" s="13"/>
      <c r="J22" s="27">
        <v>0</v>
      </c>
      <c r="K22" s="27">
        <v>0</v>
      </c>
      <c r="L22" s="27">
        <v>0</v>
      </c>
      <c r="M22" s="27">
        <v>0</v>
      </c>
      <c r="N22" s="27">
        <v>0</v>
      </c>
      <c r="O22" s="27">
        <v>0</v>
      </c>
      <c r="P22" s="27">
        <v>0</v>
      </c>
      <c r="Q22" s="27">
        <v>0</v>
      </c>
      <c r="R22" s="27">
        <v>0</v>
      </c>
      <c r="S22" s="27">
        <v>0</v>
      </c>
      <c r="T22" s="27">
        <v>0.48</v>
      </c>
      <c r="U22" s="27">
        <v>0</v>
      </c>
      <c r="V22" s="27">
        <v>0.02</v>
      </c>
      <c r="W22" s="27">
        <v>0.05</v>
      </c>
      <c r="X22" s="27">
        <v>0.11</v>
      </c>
      <c r="Y22" s="27">
        <v>0</v>
      </c>
      <c r="Z22" s="27">
        <v>0</v>
      </c>
      <c r="AA22" s="27">
        <v>0</v>
      </c>
      <c r="AB22" s="27">
        <v>0</v>
      </c>
      <c r="AC22" s="27">
        <v>0</v>
      </c>
      <c r="AD22" s="27">
        <v>0</v>
      </c>
    </row>
    <row r="23" spans="1:30" ht="34.5" customHeight="1" x14ac:dyDescent="0.25">
      <c r="A23" s="9"/>
      <c r="B23" s="9"/>
      <c r="E23" s="10"/>
      <c r="F23" s="11"/>
      <c r="G23" s="15">
        <v>9</v>
      </c>
      <c r="H23" s="10" t="s">
        <v>64</v>
      </c>
      <c r="I23" s="13" t="s">
        <v>65</v>
      </c>
      <c r="J23" s="16">
        <f>SUM(J19:J19)</f>
        <v>15769922.488184713</v>
      </c>
      <c r="K23" s="16">
        <f t="shared" ref="K23:AD23" si="3">SUM(K19:K19)</f>
        <v>15523105.081085198</v>
      </c>
      <c r="L23" s="16">
        <f t="shared" si="3"/>
        <v>16494133.090397945</v>
      </c>
      <c r="M23" s="16">
        <f t="shared" si="3"/>
        <v>17000322.530462038</v>
      </c>
      <c r="N23" s="16">
        <f t="shared" si="3"/>
        <v>17610778.11708495</v>
      </c>
      <c r="O23" s="16">
        <f t="shared" si="3"/>
        <v>16651046.603646912</v>
      </c>
      <c r="P23" s="16">
        <f t="shared" si="3"/>
        <v>16783234.156944487</v>
      </c>
      <c r="Q23" s="16">
        <f t="shared" si="3"/>
        <v>18694423.42390839</v>
      </c>
      <c r="R23" s="16">
        <f t="shared" si="3"/>
        <v>18791600.584453613</v>
      </c>
      <c r="S23" s="16">
        <f t="shared" si="3"/>
        <v>18883692.887346327</v>
      </c>
      <c r="T23" s="16">
        <f t="shared" si="3"/>
        <v>16311647.181621654</v>
      </c>
      <c r="U23" s="16">
        <f t="shared" si="3"/>
        <v>22321293.49108487</v>
      </c>
      <c r="V23" s="16">
        <f t="shared" si="3"/>
        <v>22397304.533171061</v>
      </c>
      <c r="W23" s="16">
        <f t="shared" si="3"/>
        <v>22721731.750914011</v>
      </c>
      <c r="X23" s="16">
        <f t="shared" si="3"/>
        <v>22690835.195271902</v>
      </c>
      <c r="Y23" s="16">
        <f t="shared" si="3"/>
        <v>19765679.024268761</v>
      </c>
      <c r="Z23" s="16">
        <f t="shared" si="3"/>
        <v>19699914.403733086</v>
      </c>
      <c r="AA23" s="16">
        <f t="shared" si="3"/>
        <v>20018349.041599099</v>
      </c>
      <c r="AB23" s="16">
        <f t="shared" si="3"/>
        <v>19541496.910412461</v>
      </c>
      <c r="AC23" s="16">
        <f t="shared" si="3"/>
        <v>19604273.996909425</v>
      </c>
      <c r="AD23" s="16">
        <f t="shared" si="3"/>
        <v>19603209.985935859</v>
      </c>
    </row>
    <row r="24" spans="1:30" ht="17.25" customHeight="1" x14ac:dyDescent="0.25">
      <c r="A24" s="4" t="s">
        <v>12</v>
      </c>
      <c r="B24" s="4" t="s">
        <v>13</v>
      </c>
    </row>
    <row r="25" spans="1:30" ht="30.75" customHeight="1" x14ac:dyDescent="0.25">
      <c r="A25" s="9" t="s">
        <v>66</v>
      </c>
      <c r="B25" s="9" t="s">
        <v>39</v>
      </c>
      <c r="C25" s="9" t="s">
        <v>40</v>
      </c>
      <c r="E25" s="9"/>
      <c r="F25" s="17" t="s">
        <v>67</v>
      </c>
      <c r="G25" s="12">
        <v>10</v>
      </c>
      <c r="H25" s="10" t="s">
        <v>68</v>
      </c>
      <c r="I25" s="13" t="s">
        <v>69</v>
      </c>
      <c r="J25" s="14">
        <v>4130321.1556139933</v>
      </c>
      <c r="K25" s="14">
        <v>3468622.6902160114</v>
      </c>
      <c r="L25" s="14">
        <v>3471547.9170744838</v>
      </c>
      <c r="M25" s="14">
        <v>3653373.3804020532</v>
      </c>
      <c r="N25" s="14">
        <v>3244646.176906059</v>
      </c>
      <c r="O25" s="14">
        <v>0</v>
      </c>
      <c r="P25" s="14">
        <v>0</v>
      </c>
      <c r="Q25" s="14">
        <v>0</v>
      </c>
      <c r="R25" s="14">
        <v>0</v>
      </c>
      <c r="S25" s="14">
        <v>0</v>
      </c>
      <c r="T25" s="14">
        <v>0</v>
      </c>
      <c r="U25" s="14">
        <v>0</v>
      </c>
      <c r="V25" s="14">
        <v>0</v>
      </c>
      <c r="W25" s="14">
        <v>0</v>
      </c>
      <c r="X25" s="14">
        <v>0</v>
      </c>
      <c r="Y25" s="14">
        <v>0</v>
      </c>
      <c r="Z25" s="14">
        <v>0</v>
      </c>
      <c r="AA25" s="14">
        <v>0</v>
      </c>
      <c r="AB25" s="14">
        <v>0</v>
      </c>
      <c r="AC25" s="14">
        <v>0</v>
      </c>
      <c r="AD25" s="14">
        <v>0</v>
      </c>
    </row>
    <row r="26" spans="1:30" ht="30.75" customHeight="1" x14ac:dyDescent="0.25">
      <c r="A26" s="9" t="s">
        <v>70</v>
      </c>
      <c r="B26" s="9" t="s">
        <v>39</v>
      </c>
      <c r="C26" s="2" t="s">
        <v>43</v>
      </c>
      <c r="E26" s="9"/>
      <c r="F26" s="17"/>
      <c r="G26" s="12">
        <v>11</v>
      </c>
      <c r="H26" s="10" t="s">
        <v>109</v>
      </c>
      <c r="I26" s="13" t="s">
        <v>71</v>
      </c>
      <c r="J26" s="14">
        <v>521722.5113759705</v>
      </c>
      <c r="K26" s="14">
        <v>647662.46904431819</v>
      </c>
      <c r="L26" s="14">
        <v>741689.04124861024</v>
      </c>
      <c r="M26" s="14">
        <v>559288.76084144646</v>
      </c>
      <c r="N26" s="14">
        <v>418311.91161205783</v>
      </c>
      <c r="O26" s="14">
        <v>24160.892195100445</v>
      </c>
      <c r="P26" s="14">
        <v>40103.329294569303</v>
      </c>
      <c r="Q26" s="14">
        <v>283775.43409348547</v>
      </c>
      <c r="R26" s="14">
        <v>271345.60552183905</v>
      </c>
      <c r="S26" s="14">
        <v>259420.01188536306</v>
      </c>
      <c r="T26" s="14">
        <v>0</v>
      </c>
      <c r="U26" s="14">
        <v>16704.421162312705</v>
      </c>
      <c r="V26" s="14">
        <v>0</v>
      </c>
      <c r="W26" s="14">
        <v>0</v>
      </c>
      <c r="X26" s="14">
        <v>0</v>
      </c>
      <c r="Y26" s="14">
        <v>0</v>
      </c>
      <c r="Z26" s="14">
        <v>0</v>
      </c>
      <c r="AA26" s="14">
        <v>0</v>
      </c>
      <c r="AB26" s="14">
        <v>0</v>
      </c>
      <c r="AC26" s="14">
        <v>0</v>
      </c>
      <c r="AD26" s="14">
        <v>0</v>
      </c>
    </row>
    <row r="27" spans="1:30" ht="30.75" customHeight="1" x14ac:dyDescent="0.25">
      <c r="A27" s="9" t="s">
        <v>66</v>
      </c>
      <c r="B27" s="9" t="s">
        <v>39</v>
      </c>
      <c r="C27" s="9" t="s">
        <v>45</v>
      </c>
      <c r="E27" s="9"/>
      <c r="F27" s="17"/>
      <c r="G27" s="12">
        <v>12</v>
      </c>
      <c r="H27" s="10" t="s">
        <v>72</v>
      </c>
      <c r="I27" s="13" t="s">
        <v>69</v>
      </c>
      <c r="J27" s="14">
        <v>2032016.8406953793</v>
      </c>
      <c r="K27" s="14">
        <v>1990377.8146858641</v>
      </c>
      <c r="L27" s="14">
        <v>2077126.5785052869</v>
      </c>
      <c r="M27" s="14">
        <v>2141539.6550291455</v>
      </c>
      <c r="N27" s="14">
        <v>2080656.4294704376</v>
      </c>
      <c r="O27" s="14">
        <v>1927860.228159626</v>
      </c>
      <c r="P27" s="14">
        <v>1924816.6439755412</v>
      </c>
      <c r="Q27" s="14">
        <v>1806220.9482800127</v>
      </c>
      <c r="R27" s="14">
        <v>1785904.0614385889</v>
      </c>
      <c r="S27" s="14">
        <v>1810119.1342393942</v>
      </c>
      <c r="T27" s="14">
        <v>934226.02172935905</v>
      </c>
      <c r="U27" s="14">
        <v>1241610.8485825858</v>
      </c>
      <c r="V27" s="14">
        <v>1248163.5379459176</v>
      </c>
      <c r="W27" s="14">
        <v>1248321.3733128801</v>
      </c>
      <c r="X27" s="14">
        <v>1234453.0413570912</v>
      </c>
      <c r="Y27" s="14">
        <v>0</v>
      </c>
      <c r="Z27" s="14">
        <v>0</v>
      </c>
      <c r="AA27" s="14">
        <v>0</v>
      </c>
      <c r="AB27" s="14">
        <v>0</v>
      </c>
      <c r="AC27" s="14">
        <v>0</v>
      </c>
      <c r="AD27" s="14">
        <v>0</v>
      </c>
    </row>
    <row r="28" spans="1:30" ht="30.75" customHeight="1" x14ac:dyDescent="0.25">
      <c r="A28" s="9" t="s">
        <v>66</v>
      </c>
      <c r="B28" s="9" t="s">
        <v>39</v>
      </c>
      <c r="C28" s="9" t="s">
        <v>47</v>
      </c>
      <c r="E28" s="9"/>
      <c r="F28" s="17"/>
      <c r="G28" s="12">
        <v>13</v>
      </c>
      <c r="H28" s="10" t="s">
        <v>73</v>
      </c>
      <c r="I28" s="13" t="s">
        <v>74</v>
      </c>
      <c r="J28" s="14">
        <v>0</v>
      </c>
      <c r="K28" s="14">
        <v>0</v>
      </c>
      <c r="L28" s="14">
        <v>0</v>
      </c>
      <c r="M28" s="14">
        <v>0</v>
      </c>
      <c r="N28" s="14">
        <v>0</v>
      </c>
      <c r="O28" s="14">
        <v>0</v>
      </c>
      <c r="P28" s="14">
        <v>0</v>
      </c>
      <c r="Q28" s="14">
        <v>0</v>
      </c>
      <c r="R28" s="14">
        <v>0</v>
      </c>
      <c r="S28" s="14">
        <v>0</v>
      </c>
      <c r="T28" s="14">
        <v>0</v>
      </c>
      <c r="U28" s="14">
        <v>0</v>
      </c>
      <c r="V28" s="14">
        <v>0</v>
      </c>
      <c r="W28" s="14">
        <v>0</v>
      </c>
      <c r="X28" s="14">
        <v>0</v>
      </c>
      <c r="Y28" s="14">
        <v>0</v>
      </c>
      <c r="Z28" s="14">
        <v>0</v>
      </c>
      <c r="AA28" s="14">
        <v>0</v>
      </c>
      <c r="AB28" s="14">
        <v>0</v>
      </c>
      <c r="AC28" s="14">
        <v>0</v>
      </c>
      <c r="AD28" s="14">
        <v>0</v>
      </c>
    </row>
    <row r="29" spans="1:30" ht="30.75" customHeight="1" x14ac:dyDescent="0.25">
      <c r="A29" s="9" t="s">
        <v>66</v>
      </c>
      <c r="B29" s="9" t="s">
        <v>49</v>
      </c>
      <c r="C29" s="9" t="s">
        <v>47</v>
      </c>
      <c r="E29" s="9"/>
      <c r="F29" s="17"/>
      <c r="G29" s="12">
        <v>14</v>
      </c>
      <c r="H29" s="10" t="s">
        <v>75</v>
      </c>
      <c r="I29" s="13" t="s">
        <v>74</v>
      </c>
      <c r="J29" s="14">
        <v>0</v>
      </c>
      <c r="K29" s="14">
        <v>0</v>
      </c>
      <c r="L29" s="14">
        <v>0</v>
      </c>
      <c r="M29" s="14">
        <v>0</v>
      </c>
      <c r="N29" s="14">
        <v>0</v>
      </c>
      <c r="O29" s="14">
        <v>0</v>
      </c>
      <c r="P29" s="14">
        <v>0</v>
      </c>
      <c r="Q29" s="14">
        <v>0</v>
      </c>
      <c r="R29" s="14">
        <v>0</v>
      </c>
      <c r="S29" s="14">
        <v>0</v>
      </c>
      <c r="T29" s="14">
        <v>0</v>
      </c>
      <c r="U29" s="14">
        <v>0</v>
      </c>
      <c r="V29" s="14">
        <v>0</v>
      </c>
      <c r="W29" s="14">
        <v>0</v>
      </c>
      <c r="X29" s="14">
        <v>0</v>
      </c>
      <c r="Y29" s="14">
        <v>0</v>
      </c>
      <c r="Z29" s="14">
        <v>0</v>
      </c>
      <c r="AA29" s="14">
        <v>0</v>
      </c>
      <c r="AB29" s="14">
        <v>0</v>
      </c>
      <c r="AC29" s="14">
        <v>0</v>
      </c>
      <c r="AD29" s="14">
        <v>0</v>
      </c>
    </row>
    <row r="30" spans="1:30" ht="30.75" customHeight="1" x14ac:dyDescent="0.25">
      <c r="A30" s="9" t="s">
        <v>66</v>
      </c>
      <c r="B30" s="9" t="s">
        <v>51</v>
      </c>
      <c r="C30" s="9" t="s">
        <v>47</v>
      </c>
      <c r="E30" s="9"/>
      <c r="F30" s="17"/>
      <c r="G30" s="12">
        <v>15</v>
      </c>
      <c r="H30" s="10" t="s">
        <v>76</v>
      </c>
      <c r="I30" s="13" t="s">
        <v>77</v>
      </c>
      <c r="J30" s="14">
        <v>0</v>
      </c>
      <c r="K30" s="14">
        <v>0</v>
      </c>
      <c r="L30" s="14">
        <v>0</v>
      </c>
      <c r="M30" s="14">
        <v>0</v>
      </c>
      <c r="N30" s="14">
        <v>0</v>
      </c>
      <c r="O30" s="14">
        <v>0</v>
      </c>
      <c r="P30" s="14">
        <v>0</v>
      </c>
      <c r="Q30" s="14">
        <v>0</v>
      </c>
      <c r="R30" s="14">
        <v>0</v>
      </c>
      <c r="S30" s="14">
        <v>0</v>
      </c>
      <c r="T30" s="14">
        <v>0</v>
      </c>
      <c r="U30" s="14">
        <v>0</v>
      </c>
      <c r="V30" s="14">
        <v>0</v>
      </c>
      <c r="W30" s="14">
        <v>0</v>
      </c>
      <c r="X30" s="14">
        <v>0</v>
      </c>
      <c r="Y30" s="14">
        <v>0</v>
      </c>
      <c r="Z30" s="14">
        <v>0</v>
      </c>
      <c r="AA30" s="14">
        <v>0</v>
      </c>
      <c r="AB30" s="14">
        <v>0</v>
      </c>
      <c r="AC30" s="14">
        <v>0</v>
      </c>
      <c r="AD30" s="14">
        <v>0</v>
      </c>
    </row>
    <row r="31" spans="1:30" ht="30.75" customHeight="1" x14ac:dyDescent="0.25">
      <c r="A31" s="9" t="s">
        <v>54</v>
      </c>
      <c r="B31" s="9" t="s">
        <v>54</v>
      </c>
      <c r="E31" s="9"/>
      <c r="F31" s="17"/>
      <c r="G31" s="12">
        <v>16</v>
      </c>
      <c r="H31" s="10" t="s">
        <v>78</v>
      </c>
      <c r="I31" s="13" t="s">
        <v>79</v>
      </c>
      <c r="J31" s="14">
        <f>SUM(J25:J29)</f>
        <v>6684060.5076853428</v>
      </c>
      <c r="K31" s="14">
        <f t="shared" ref="K31:AD31" si="4">SUM(K25:K29)</f>
        <v>6106662.9739461942</v>
      </c>
      <c r="L31" s="14">
        <f t="shared" si="4"/>
        <v>6290363.536828381</v>
      </c>
      <c r="M31" s="14">
        <f t="shared" si="4"/>
        <v>6354201.7962726448</v>
      </c>
      <c r="N31" s="14">
        <f t="shared" si="4"/>
        <v>5743614.5179885542</v>
      </c>
      <c r="O31" s="14">
        <f t="shared" si="4"/>
        <v>1952021.1203547264</v>
      </c>
      <c r="P31" s="14">
        <f t="shared" si="4"/>
        <v>1964919.9732701106</v>
      </c>
      <c r="Q31" s="14">
        <f t="shared" si="4"/>
        <v>2089996.3823734983</v>
      </c>
      <c r="R31" s="14">
        <f t="shared" si="4"/>
        <v>2057249.666960428</v>
      </c>
      <c r="S31" s="14">
        <f t="shared" si="4"/>
        <v>2069539.1461247574</v>
      </c>
      <c r="T31" s="14">
        <f t="shared" si="4"/>
        <v>934226.02172935905</v>
      </c>
      <c r="U31" s="14">
        <f t="shared" si="4"/>
        <v>1258315.2697448984</v>
      </c>
      <c r="V31" s="14">
        <f t="shared" si="4"/>
        <v>1248163.5379459176</v>
      </c>
      <c r="W31" s="14">
        <f t="shared" si="4"/>
        <v>1248321.3733128801</v>
      </c>
      <c r="X31" s="14">
        <f t="shared" si="4"/>
        <v>1234453.0413570912</v>
      </c>
      <c r="Y31" s="14">
        <f t="shared" si="4"/>
        <v>0</v>
      </c>
      <c r="Z31" s="14">
        <f t="shared" si="4"/>
        <v>0</v>
      </c>
      <c r="AA31" s="14">
        <f t="shared" si="4"/>
        <v>0</v>
      </c>
      <c r="AB31" s="14">
        <f t="shared" si="4"/>
        <v>0</v>
      </c>
      <c r="AC31" s="14">
        <f t="shared" si="4"/>
        <v>0</v>
      </c>
      <c r="AD31" s="14">
        <f t="shared" si="4"/>
        <v>0</v>
      </c>
    </row>
    <row r="32" spans="1:30" s="18" customFormat="1" ht="30.75" customHeight="1" x14ac:dyDescent="0.2">
      <c r="A32" s="9" t="s">
        <v>54</v>
      </c>
      <c r="B32" s="9" t="s">
        <v>54</v>
      </c>
      <c r="E32" s="3"/>
      <c r="F32" s="17"/>
      <c r="G32" s="12">
        <v>17</v>
      </c>
      <c r="H32" s="10" t="s">
        <v>110</v>
      </c>
      <c r="I32" s="13" t="s">
        <v>80</v>
      </c>
      <c r="J32" s="14">
        <f>IF(J20&gt;0,0,-J20*0.428)</f>
        <v>0</v>
      </c>
      <c r="K32" s="14">
        <f t="shared" ref="K32:AD32" si="5">IF(K20&gt;0,0,-K20*0.428)</f>
        <v>0</v>
      </c>
      <c r="L32" s="14">
        <f t="shared" si="5"/>
        <v>0</v>
      </c>
      <c r="M32" s="14">
        <f t="shared" si="5"/>
        <v>0</v>
      </c>
      <c r="N32" s="14">
        <f t="shared" si="5"/>
        <v>0</v>
      </c>
      <c r="O32" s="14">
        <f t="shared" si="5"/>
        <v>0</v>
      </c>
      <c r="P32" s="14">
        <f t="shared" si="5"/>
        <v>0</v>
      </c>
      <c r="Q32" s="14">
        <f t="shared" si="5"/>
        <v>0</v>
      </c>
      <c r="R32" s="14">
        <f t="shared" si="5"/>
        <v>0</v>
      </c>
      <c r="S32" s="14">
        <f t="shared" si="5"/>
        <v>0</v>
      </c>
      <c r="T32" s="14">
        <f t="shared" si="5"/>
        <v>0</v>
      </c>
      <c r="U32" s="14">
        <f t="shared" si="5"/>
        <v>0</v>
      </c>
      <c r="V32" s="14">
        <f t="shared" si="5"/>
        <v>0</v>
      </c>
      <c r="W32" s="14">
        <f t="shared" si="5"/>
        <v>0</v>
      </c>
      <c r="X32" s="14">
        <f t="shared" si="5"/>
        <v>0</v>
      </c>
      <c r="Y32" s="14">
        <f t="shared" si="5"/>
        <v>0</v>
      </c>
      <c r="Z32" s="14">
        <f t="shared" si="5"/>
        <v>0</v>
      </c>
      <c r="AA32" s="14">
        <f t="shared" si="5"/>
        <v>0</v>
      </c>
      <c r="AB32" s="14">
        <f t="shared" si="5"/>
        <v>0</v>
      </c>
      <c r="AC32" s="14">
        <f t="shared" si="5"/>
        <v>0</v>
      </c>
      <c r="AD32" s="14">
        <f t="shared" si="5"/>
        <v>0</v>
      </c>
    </row>
    <row r="33" spans="1:30" s="18" customFormat="1" ht="30.75" customHeight="1" x14ac:dyDescent="0.2">
      <c r="A33" s="9" t="s">
        <v>54</v>
      </c>
      <c r="B33" s="9" t="s">
        <v>54</v>
      </c>
      <c r="E33" s="3"/>
      <c r="F33" s="17"/>
      <c r="G33" s="15">
        <v>18</v>
      </c>
      <c r="H33" s="10" t="s">
        <v>81</v>
      </c>
      <c r="I33" s="13" t="s">
        <v>82</v>
      </c>
      <c r="J33" s="16">
        <f>J31+J32</f>
        <v>6684060.5076853428</v>
      </c>
      <c r="K33" s="16">
        <f t="shared" ref="K33:AD33" si="6">K31+K32</f>
        <v>6106662.9739461942</v>
      </c>
      <c r="L33" s="16">
        <f t="shared" si="6"/>
        <v>6290363.536828381</v>
      </c>
      <c r="M33" s="16">
        <f t="shared" si="6"/>
        <v>6354201.7962726448</v>
      </c>
      <c r="N33" s="16">
        <f t="shared" si="6"/>
        <v>5743614.5179885542</v>
      </c>
      <c r="O33" s="16">
        <f t="shared" si="6"/>
        <v>1952021.1203547264</v>
      </c>
      <c r="P33" s="16">
        <f t="shared" si="6"/>
        <v>1964919.9732701106</v>
      </c>
      <c r="Q33" s="16">
        <f t="shared" si="6"/>
        <v>2089996.3823734983</v>
      </c>
      <c r="R33" s="16">
        <f t="shared" si="6"/>
        <v>2057249.666960428</v>
      </c>
      <c r="S33" s="16">
        <f t="shared" si="6"/>
        <v>2069539.1461247574</v>
      </c>
      <c r="T33" s="16">
        <f t="shared" si="6"/>
        <v>934226.02172935905</v>
      </c>
      <c r="U33" s="16">
        <f t="shared" si="6"/>
        <v>1258315.2697448984</v>
      </c>
      <c r="V33" s="16">
        <f t="shared" si="6"/>
        <v>1248163.5379459176</v>
      </c>
      <c r="W33" s="16">
        <f t="shared" si="6"/>
        <v>1248321.3733128801</v>
      </c>
      <c r="X33" s="16">
        <f t="shared" si="6"/>
        <v>1234453.0413570912</v>
      </c>
      <c r="Y33" s="16">
        <f t="shared" si="6"/>
        <v>0</v>
      </c>
      <c r="Z33" s="16">
        <f t="shared" si="6"/>
        <v>0</v>
      </c>
      <c r="AA33" s="16">
        <f t="shared" si="6"/>
        <v>0</v>
      </c>
      <c r="AB33" s="16">
        <f t="shared" si="6"/>
        <v>0</v>
      </c>
      <c r="AC33" s="16">
        <f t="shared" si="6"/>
        <v>0</v>
      </c>
      <c r="AD33" s="16">
        <f t="shared" si="6"/>
        <v>0</v>
      </c>
    </row>
    <row r="34" spans="1:30" ht="64.5" customHeight="1" x14ac:dyDescent="0.25">
      <c r="A34" s="9" t="s">
        <v>54</v>
      </c>
      <c r="B34" s="9" t="s">
        <v>54</v>
      </c>
      <c r="E34" s="3"/>
      <c r="F34" s="19" t="s">
        <v>83</v>
      </c>
      <c r="G34" s="12">
        <v>19</v>
      </c>
      <c r="H34" s="20" t="s">
        <v>84</v>
      </c>
      <c r="I34" s="13" t="s">
        <v>85</v>
      </c>
      <c r="J34" s="21">
        <f>J33/J23</f>
        <v>0.42384865954117634</v>
      </c>
      <c r="K34" s="21">
        <f t="shared" ref="K34:AC34" si="7">K33/K23</f>
        <v>0.39339184667293936</v>
      </c>
      <c r="L34" s="21">
        <f t="shared" si="7"/>
        <v>0.381369757498217</v>
      </c>
      <c r="M34" s="21">
        <f t="shared" si="7"/>
        <v>0.37376948495458628</v>
      </c>
      <c r="N34" s="21">
        <f t="shared" si="7"/>
        <v>0.32614200688931705</v>
      </c>
      <c r="O34" s="21">
        <f t="shared" si="7"/>
        <v>0.11723113668585822</v>
      </c>
      <c r="P34" s="21">
        <f t="shared" si="7"/>
        <v>0.1170763605450309</v>
      </c>
      <c r="Q34" s="21">
        <f t="shared" si="7"/>
        <v>0.11179785195731641</v>
      </c>
      <c r="R34" s="21">
        <f t="shared" si="7"/>
        <v>0.10947708566466664</v>
      </c>
      <c r="S34" s="21">
        <f t="shared" si="7"/>
        <v>0.1095939845278634</v>
      </c>
      <c r="T34" s="21">
        <f t="shared" si="7"/>
        <v>5.7273554983579604E-2</v>
      </c>
      <c r="U34" s="21">
        <f t="shared" si="7"/>
        <v>5.6372865230568732E-2</v>
      </c>
      <c r="V34" s="21">
        <f t="shared" si="7"/>
        <v>5.5728292487042398E-2</v>
      </c>
      <c r="W34" s="21">
        <f t="shared" si="7"/>
        <v>5.4939534846971547E-2</v>
      </c>
      <c r="X34" s="21">
        <f t="shared" si="7"/>
        <v>5.440315575577908E-2</v>
      </c>
      <c r="Y34" s="21">
        <f t="shared" si="7"/>
        <v>0</v>
      </c>
      <c r="Z34" s="21">
        <f t="shared" si="7"/>
        <v>0</v>
      </c>
      <c r="AA34" s="21">
        <f t="shared" si="7"/>
        <v>0</v>
      </c>
      <c r="AB34" s="21">
        <f t="shared" si="7"/>
        <v>0</v>
      </c>
      <c r="AC34" s="21">
        <f t="shared" si="7"/>
        <v>0</v>
      </c>
      <c r="AD34" s="21">
        <f>AD33/AD23</f>
        <v>0</v>
      </c>
    </row>
    <row r="35" spans="1:30" ht="19.5" customHeight="1" x14ac:dyDescent="0.25">
      <c r="A35" s="9"/>
      <c r="B35" s="9"/>
      <c r="J35" s="4"/>
      <c r="K35" s="4"/>
      <c r="L35" s="4"/>
      <c r="M35" s="4"/>
      <c r="N35" s="4"/>
      <c r="O35" s="4"/>
      <c r="P35" s="4"/>
      <c r="Q35" s="4"/>
      <c r="R35" s="4"/>
      <c r="S35" s="4"/>
      <c r="T35" s="4"/>
      <c r="U35" s="4"/>
      <c r="V35" s="4"/>
      <c r="W35" s="4"/>
      <c r="X35" s="4"/>
      <c r="Y35" s="4"/>
      <c r="Z35" s="4"/>
      <c r="AA35" s="4"/>
      <c r="AB35" s="4"/>
      <c r="AC35" s="4"/>
      <c r="AD35" s="4"/>
    </row>
    <row r="36" spans="1:30" ht="30.75" customHeight="1" x14ac:dyDescent="0.25">
      <c r="A36" s="9" t="s">
        <v>86</v>
      </c>
      <c r="B36" s="9" t="s">
        <v>54</v>
      </c>
      <c r="E36" s="3"/>
      <c r="F36" s="17" t="s">
        <v>87</v>
      </c>
      <c r="G36" s="12">
        <v>20</v>
      </c>
      <c r="H36" s="10" t="s">
        <v>111</v>
      </c>
      <c r="I36" s="22" t="s">
        <v>88</v>
      </c>
      <c r="J36" s="14">
        <v>14792964.226907253</v>
      </c>
      <c r="K36" s="14">
        <v>14876079.431375267</v>
      </c>
      <c r="L36" s="14">
        <v>14976089.710687215</v>
      </c>
      <c r="M36" s="14">
        <v>15015169.926374869</v>
      </c>
      <c r="N36" s="14">
        <v>14993900.356354911</v>
      </c>
      <c r="O36" s="14">
        <v>15013061.314257167</v>
      </c>
      <c r="P36" s="14">
        <v>15047816.110501595</v>
      </c>
      <c r="Q36" s="14">
        <v>15109644.220881898</v>
      </c>
      <c r="R36" s="14">
        <v>15125410.816595554</v>
      </c>
      <c r="S36" s="14">
        <v>15223649.704525812</v>
      </c>
      <c r="T36" s="14">
        <v>15357218.40710948</v>
      </c>
      <c r="U36" s="14">
        <v>15579105.58533279</v>
      </c>
      <c r="V36" s="14">
        <v>15778351.50799587</v>
      </c>
      <c r="W36" s="14">
        <v>16011590.963826209</v>
      </c>
      <c r="X36" s="14">
        <v>16274213.889943197</v>
      </c>
      <c r="Y36" s="14">
        <v>16577380.636043807</v>
      </c>
      <c r="Z36" s="14">
        <v>16821001.326009549</v>
      </c>
      <c r="AA36" s="14">
        <v>17149757.434854262</v>
      </c>
      <c r="AB36" s="14">
        <v>17722357.235366121</v>
      </c>
      <c r="AC36" s="14">
        <v>18066997.905650828</v>
      </c>
      <c r="AD36" s="14">
        <v>18328072.279249769</v>
      </c>
    </row>
    <row r="37" spans="1:30" ht="30.75" customHeight="1" x14ac:dyDescent="0.25">
      <c r="A37" s="3"/>
      <c r="B37" s="3"/>
      <c r="E37" s="3"/>
      <c r="F37" s="17"/>
      <c r="G37" s="12">
        <v>21</v>
      </c>
      <c r="H37" s="23" t="s">
        <v>89</v>
      </c>
      <c r="I37" s="22" t="s">
        <v>90</v>
      </c>
      <c r="J37" s="14">
        <f>J36*1.02</f>
        <v>15088823.511445399</v>
      </c>
      <c r="K37" s="14">
        <f t="shared" ref="K37:AC37" si="8">K36*1.02</f>
        <v>15173601.020002773</v>
      </c>
      <c r="L37" s="14">
        <f t="shared" si="8"/>
        <v>15275611.504900958</v>
      </c>
      <c r="M37" s="14">
        <f t="shared" si="8"/>
        <v>15315473.324902367</v>
      </c>
      <c r="N37" s="14">
        <f t="shared" si="8"/>
        <v>15293778.36348201</v>
      </c>
      <c r="O37" s="14">
        <f t="shared" si="8"/>
        <v>15313322.54054231</v>
      </c>
      <c r="P37" s="14">
        <f t="shared" si="8"/>
        <v>15348772.432711627</v>
      </c>
      <c r="Q37" s="14">
        <f t="shared" si="8"/>
        <v>15411837.105299536</v>
      </c>
      <c r="R37" s="14">
        <f t="shared" si="8"/>
        <v>15427919.032927467</v>
      </c>
      <c r="S37" s="14">
        <f t="shared" si="8"/>
        <v>15528122.698616328</v>
      </c>
      <c r="T37" s="14">
        <f t="shared" si="8"/>
        <v>15664362.77525167</v>
      </c>
      <c r="U37" s="14">
        <f t="shared" si="8"/>
        <v>15890687.697039446</v>
      </c>
      <c r="V37" s="14">
        <f t="shared" si="8"/>
        <v>16093918.538155789</v>
      </c>
      <c r="W37" s="14">
        <f t="shared" si="8"/>
        <v>16331822.783102734</v>
      </c>
      <c r="X37" s="14">
        <f t="shared" si="8"/>
        <v>16599698.167742062</v>
      </c>
      <c r="Y37" s="14">
        <f t="shared" si="8"/>
        <v>16908928.248764683</v>
      </c>
      <c r="Z37" s="14">
        <f t="shared" si="8"/>
        <v>17157421.352529742</v>
      </c>
      <c r="AA37" s="14">
        <f t="shared" si="8"/>
        <v>17492752.583551347</v>
      </c>
      <c r="AB37" s="14">
        <f t="shared" si="8"/>
        <v>18076804.380073443</v>
      </c>
      <c r="AC37" s="14">
        <f t="shared" si="8"/>
        <v>18428337.863763846</v>
      </c>
      <c r="AD37" s="14">
        <f>AD36*1.02</f>
        <v>18694633.724834766</v>
      </c>
    </row>
    <row r="38" spans="1:30" ht="30.75" customHeight="1" x14ac:dyDescent="0.25">
      <c r="A38" s="3"/>
      <c r="B38" s="3"/>
      <c r="E38" s="3"/>
      <c r="F38" s="17"/>
      <c r="G38" s="12">
        <v>22</v>
      </c>
      <c r="H38" s="24" t="s">
        <v>81</v>
      </c>
      <c r="I38" s="22" t="s">
        <v>91</v>
      </c>
      <c r="J38" s="16">
        <f>J37*J34</f>
        <v>6395377.6193795176</v>
      </c>
      <c r="K38" s="16">
        <f t="shared" ref="K38:AC38" si="9">K37*K34</f>
        <v>5969170.9259372875</v>
      </c>
      <c r="L38" s="16">
        <f t="shared" si="9"/>
        <v>5825656.2552610524</v>
      </c>
      <c r="M38" s="16">
        <f t="shared" si="9"/>
        <v>5724456.5764844632</v>
      </c>
      <c r="N38" s="16">
        <f t="shared" si="9"/>
        <v>4987943.5683864374</v>
      </c>
      <c r="O38" s="16">
        <f t="shared" si="9"/>
        <v>1795198.2078649492</v>
      </c>
      <c r="P38" s="16">
        <f t="shared" si="9"/>
        <v>1796978.4152557775</v>
      </c>
      <c r="Q38" s="16">
        <f>Q37*Q34</f>
        <v>1723010.2830885535</v>
      </c>
      <c r="R38" s="16">
        <f t="shared" si="9"/>
        <v>1689003.6135953411</v>
      </c>
      <c r="S38" s="16">
        <f t="shared" si="9"/>
        <v>1701788.8387789223</v>
      </c>
      <c r="T38" s="16">
        <f t="shared" si="9"/>
        <v>897153.74269111408</v>
      </c>
      <c r="U38" s="16">
        <f t="shared" si="9"/>
        <v>895803.59596626135</v>
      </c>
      <c r="V38" s="16">
        <f t="shared" si="9"/>
        <v>896886.59955697961</v>
      </c>
      <c r="W38" s="16">
        <f t="shared" si="9"/>
        <v>897262.74690683652</v>
      </c>
      <c r="X38" s="16">
        <f t="shared" si="9"/>
        <v>903075.96491859201</v>
      </c>
      <c r="Y38" s="16">
        <f t="shared" si="9"/>
        <v>0</v>
      </c>
      <c r="Z38" s="16">
        <f t="shared" si="9"/>
        <v>0</v>
      </c>
      <c r="AA38" s="16">
        <f t="shared" si="9"/>
        <v>0</v>
      </c>
      <c r="AB38" s="16">
        <f t="shared" si="9"/>
        <v>0</v>
      </c>
      <c r="AC38" s="16">
        <f t="shared" si="9"/>
        <v>0</v>
      </c>
      <c r="AD38" s="16">
        <f>AD37*AD34</f>
        <v>0</v>
      </c>
    </row>
    <row r="39" spans="1:30" ht="30.75" customHeight="1" x14ac:dyDescent="0.25">
      <c r="A39" s="3"/>
      <c r="B39" s="3"/>
      <c r="E39" s="3"/>
      <c r="F39" s="17"/>
      <c r="G39" s="12">
        <v>23</v>
      </c>
      <c r="H39" s="25" t="s">
        <v>92</v>
      </c>
      <c r="I39" s="25"/>
      <c r="J39" s="16">
        <v>8994448.2143333331</v>
      </c>
      <c r="K39" s="16">
        <v>8994448.2143333331</v>
      </c>
      <c r="L39" s="16">
        <v>8994448.2143333331</v>
      </c>
      <c r="M39" s="16">
        <v>8994448.2143333331</v>
      </c>
      <c r="N39" s="16">
        <v>8994448.2143333331</v>
      </c>
      <c r="O39" s="16">
        <v>8994448.2143333331</v>
      </c>
      <c r="P39" s="16">
        <v>8994448.2143333331</v>
      </c>
      <c r="Q39" s="16">
        <v>8994448.2143333331</v>
      </c>
      <c r="R39" s="16">
        <v>8994448.2143333331</v>
      </c>
      <c r="S39" s="16">
        <v>8994448.2143333331</v>
      </c>
      <c r="T39" s="16">
        <v>8994448.2143333331</v>
      </c>
      <c r="U39" s="16">
        <v>8994448.2143333331</v>
      </c>
      <c r="V39" s="16">
        <v>8994448.2143333331</v>
      </c>
      <c r="W39" s="16">
        <v>8994448.2143333331</v>
      </c>
      <c r="X39" s="16">
        <v>8994448.2143333331</v>
      </c>
      <c r="Y39" s="16">
        <v>8994448.2143333331</v>
      </c>
      <c r="Z39" s="16">
        <v>8994448.2143333331</v>
      </c>
      <c r="AA39" s="16">
        <v>8994448.2143333331</v>
      </c>
      <c r="AB39" s="16">
        <v>8994448.2143333331</v>
      </c>
      <c r="AC39" s="16">
        <v>8994448.2143333331</v>
      </c>
      <c r="AD39" s="16">
        <v>8994448.2143333331</v>
      </c>
    </row>
    <row r="40" spans="1:30" ht="30.75" customHeight="1" x14ac:dyDescent="0.25">
      <c r="A40" s="9"/>
      <c r="B40" s="9"/>
      <c r="E40" s="9"/>
      <c r="F40" s="26" t="s">
        <v>93</v>
      </c>
      <c r="G40" s="12">
        <v>24</v>
      </c>
      <c r="H40" s="25" t="s">
        <v>94</v>
      </c>
      <c r="I40" s="25"/>
      <c r="J40" s="4"/>
      <c r="K40" s="4"/>
      <c r="L40" s="4"/>
      <c r="M40" s="4"/>
      <c r="N40" s="4"/>
      <c r="O40" s="4">
        <v>0.8</v>
      </c>
      <c r="P40" s="4">
        <v>0.8</v>
      </c>
      <c r="Q40" s="4">
        <v>0.8</v>
      </c>
      <c r="R40" s="4">
        <v>0.8</v>
      </c>
      <c r="S40" s="4">
        <v>0.8</v>
      </c>
      <c r="T40" s="4">
        <v>0.9</v>
      </c>
      <c r="U40" s="4">
        <v>0.9</v>
      </c>
      <c r="V40" s="4">
        <v>0.9</v>
      </c>
      <c r="W40" s="4">
        <v>0.9</v>
      </c>
      <c r="X40" s="4">
        <v>0.9</v>
      </c>
      <c r="Y40" s="4">
        <v>1</v>
      </c>
      <c r="Z40" s="4">
        <v>1</v>
      </c>
      <c r="AA40" s="4">
        <v>1</v>
      </c>
      <c r="AB40" s="4">
        <v>1</v>
      </c>
      <c r="AC40" s="4">
        <v>1</v>
      </c>
      <c r="AD40" s="4">
        <v>1</v>
      </c>
    </row>
    <row r="41" spans="1:30" ht="72.75" customHeight="1" x14ac:dyDescent="0.25">
      <c r="A41" s="9"/>
      <c r="B41" s="9"/>
      <c r="E41" s="9"/>
      <c r="F41" s="26"/>
      <c r="G41" s="12">
        <v>25</v>
      </c>
      <c r="H41" s="20" t="s">
        <v>95</v>
      </c>
      <c r="I41" s="13" t="s">
        <v>96</v>
      </c>
      <c r="J41" s="27"/>
      <c r="K41" s="27"/>
      <c r="L41" s="27"/>
      <c r="M41" s="27"/>
      <c r="N41" s="27"/>
      <c r="O41" s="28">
        <f>1-(O38/O39)</f>
        <v>0.80041041261384271</v>
      </c>
      <c r="P41" s="28">
        <f>1-(P38/P39)</f>
        <v>0.80021248970090719</v>
      </c>
      <c r="Q41" s="28">
        <f>1-(Q38/Q39)</f>
        <v>0.80843624399962566</v>
      </c>
      <c r="R41" s="28">
        <f t="shared" ref="R41:AC41" si="10">1-(R38/R39)</f>
        <v>0.8122170951072033</v>
      </c>
      <c r="S41" s="28">
        <f t="shared" si="10"/>
        <v>0.81079563768381102</v>
      </c>
      <c r="T41" s="28">
        <f t="shared" si="10"/>
        <v>0.90025472143344698</v>
      </c>
      <c r="U41" s="28">
        <f t="shared" si="10"/>
        <v>0.90040483033314589</v>
      </c>
      <c r="V41" s="28">
        <f t="shared" si="10"/>
        <v>0.90028442232534922</v>
      </c>
      <c r="W41" s="28">
        <f t="shared" si="10"/>
        <v>0.90024260237810028</v>
      </c>
      <c r="X41" s="28">
        <f t="shared" si="10"/>
        <v>0.89959629057850687</v>
      </c>
      <c r="Y41" s="27">
        <f t="shared" si="10"/>
        <v>1</v>
      </c>
      <c r="Z41" s="27">
        <f t="shared" si="10"/>
        <v>1</v>
      </c>
      <c r="AA41" s="27">
        <f t="shared" si="10"/>
        <v>1</v>
      </c>
      <c r="AB41" s="27">
        <f t="shared" si="10"/>
        <v>1</v>
      </c>
      <c r="AC41" s="27">
        <f t="shared" si="10"/>
        <v>1</v>
      </c>
      <c r="AD41" s="27">
        <f>1-(AD38/AD39)</f>
        <v>1</v>
      </c>
    </row>
    <row r="43" spans="1:30" s="30" customFormat="1" x14ac:dyDescent="0.25">
      <c r="H43" s="29"/>
      <c r="K43" s="37"/>
      <c r="L43" s="37"/>
      <c r="M43" s="37"/>
      <c r="N43" s="37"/>
      <c r="O43" s="37"/>
      <c r="P43" s="37"/>
      <c r="Q43" s="37"/>
      <c r="R43" s="37"/>
      <c r="S43" s="37"/>
      <c r="T43" s="37"/>
      <c r="U43" s="37"/>
      <c r="V43" s="37"/>
      <c r="W43" s="37"/>
      <c r="X43" s="37"/>
      <c r="Y43" s="37"/>
      <c r="Z43" s="37"/>
      <c r="AA43" s="37"/>
      <c r="AB43" s="37"/>
      <c r="AC43" s="37"/>
      <c r="AD43" s="37"/>
    </row>
    <row r="44" spans="1:30" x14ac:dyDescent="0.25">
      <c r="H44" s="30" t="s">
        <v>112</v>
      </c>
      <c r="Q44" s="37"/>
      <c r="R44" s="6"/>
    </row>
    <row r="45" spans="1:30" x14ac:dyDescent="0.25">
      <c r="H45" s="30" t="s">
        <v>113</v>
      </c>
      <c r="Q45" s="37"/>
      <c r="R45" s="37"/>
    </row>
    <row r="46" spans="1:30" x14ac:dyDescent="0.25">
      <c r="H46" s="30" t="s">
        <v>114</v>
      </c>
      <c r="Q46" s="47"/>
      <c r="R46" s="47"/>
      <c r="V46" s="48"/>
    </row>
    <row r="47" spans="1:30" x14ac:dyDescent="0.25">
      <c r="H47" s="30" t="s">
        <v>115</v>
      </c>
    </row>
    <row r="48" spans="1:30" x14ac:dyDescent="0.25">
      <c r="E48" s="49"/>
      <c r="F48" s="31"/>
      <c r="G48" s="50"/>
      <c r="H48" s="30" t="s">
        <v>116</v>
      </c>
      <c r="I48" s="50"/>
      <c r="J48" s="50"/>
      <c r="K48" s="50"/>
      <c r="L48" s="50"/>
      <c r="M48" s="50"/>
      <c r="N48" s="50"/>
      <c r="O48" s="50"/>
      <c r="P48" s="50"/>
      <c r="Q48" s="51"/>
      <c r="R48" s="51"/>
      <c r="S48" s="51"/>
      <c r="T48" s="51"/>
      <c r="U48" s="51"/>
      <c r="V48" s="51"/>
      <c r="W48" s="51"/>
      <c r="X48" s="51"/>
      <c r="Y48" s="51"/>
      <c r="Z48" s="51"/>
      <c r="AA48" s="51"/>
      <c r="AB48" s="49"/>
      <c r="AC48" s="49"/>
      <c r="AD48" s="49"/>
    </row>
    <row r="49" spans="6:30" x14ac:dyDescent="0.25">
      <c r="F49" s="31"/>
      <c r="I49" s="32"/>
    </row>
    <row r="51" spans="6:30" x14ac:dyDescent="0.25">
      <c r="H51" s="18"/>
      <c r="O51" s="52"/>
      <c r="P51" s="52"/>
      <c r="Q51" s="52"/>
      <c r="R51" s="52"/>
      <c r="S51" s="52"/>
      <c r="T51" s="52"/>
      <c r="U51" s="52"/>
      <c r="V51" s="52"/>
      <c r="W51" s="52"/>
      <c r="X51" s="52"/>
      <c r="Y51" s="52"/>
      <c r="Z51" s="52"/>
      <c r="AA51" s="52"/>
      <c r="AB51" s="52"/>
      <c r="AC51" s="52"/>
      <c r="AD51" s="52"/>
    </row>
    <row r="52" spans="6:30" x14ac:dyDescent="0.25">
      <c r="H52" s="18"/>
      <c r="O52" s="52"/>
      <c r="P52" s="52"/>
      <c r="Q52" s="52"/>
      <c r="R52" s="52"/>
      <c r="S52" s="52"/>
      <c r="T52" s="52"/>
      <c r="U52" s="52"/>
      <c r="V52" s="52"/>
      <c r="W52" s="52"/>
      <c r="X52" s="52"/>
      <c r="Y52" s="52"/>
      <c r="Z52" s="52"/>
      <c r="AA52" s="52"/>
      <c r="AB52" s="52"/>
      <c r="AC52" s="52"/>
      <c r="AD52" s="52"/>
    </row>
  </sheetData>
  <mergeCells count="10">
    <mergeCell ref="F40:F41"/>
    <mergeCell ref="H40:I40"/>
    <mergeCell ref="H8:I8"/>
    <mergeCell ref="H9:I9"/>
    <mergeCell ref="J9:L9"/>
    <mergeCell ref="E11:I11"/>
    <mergeCell ref="F13:F23"/>
    <mergeCell ref="F25:F33"/>
    <mergeCell ref="F36:F39"/>
    <mergeCell ref="H39:I39"/>
  </mergeCells>
  <pageMargins left="0.7" right="0.7" top="0.75" bottom="0.75" header="0.3" footer="0.3"/>
  <pageSetup scale="1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F08DB4955B0D342BFDD40F8F1264977" ma:contentTypeVersion="24" ma:contentTypeDescription="" ma:contentTypeScope="" ma:versionID="2d0cde048cbbdfd54a20e0eb72fbbfe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2023-10-03T07:00:00+00:00</OpenedDate>
    <SignificantOrder xmlns="dc463f71-b30c-4ab2-9473-d307f9d35888">false</SignificantOrder>
    <Date1 xmlns="dc463f71-b30c-4ab2-9473-d307f9d35888">2025-01-17T08:00:00+00:00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230812</DocketNumber>
    <DelegatedOrder xmlns="dc463f71-b30c-4ab2-9473-d307f9d35888">false</DelegatedOrder>
  </documentManagement>
</p:properties>
</file>

<file path=customXml/itemProps1.xml><?xml version="1.0" encoding="utf-8"?>
<ds:datastoreItem xmlns:ds="http://schemas.openxmlformats.org/officeDocument/2006/customXml" ds:itemID="{4C9F3526-E7D0-4B8B-8072-013873D009FC}"/>
</file>

<file path=customXml/itemProps2.xml><?xml version="1.0" encoding="utf-8"?>
<ds:datastoreItem xmlns:ds="http://schemas.openxmlformats.org/officeDocument/2006/customXml" ds:itemID="{733DE6E0-96A8-41DC-B24D-66B8B656D29F}"/>
</file>

<file path=customXml/itemProps3.xml><?xml version="1.0" encoding="utf-8"?>
<ds:datastoreItem xmlns:ds="http://schemas.openxmlformats.org/officeDocument/2006/customXml" ds:itemID="{2E6A9EF9-83B1-498D-9798-872FF2A51EDF}"/>
</file>

<file path=customXml/itemProps4.xml><?xml version="1.0" encoding="utf-8"?>
<ds:datastoreItem xmlns:ds="http://schemas.openxmlformats.org/officeDocument/2006/customXml" ds:itemID="{CD6C46FE-16C4-41DC-B8E7-F21A1B1635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of Contents</vt:lpstr>
      <vt:lpstr>OR Position_CHART_1 Scenario</vt:lpstr>
      <vt:lpstr>OR Position_CHART_2 Scenarios</vt:lpstr>
      <vt:lpstr>OR HB2021 Position_Excl. Sales</vt:lpstr>
      <vt:lpstr>OR HB2021 Position_Incl. Sales</vt:lpstr>
      <vt:lpstr>'OR HB2021 Position_Excl. Sales'!Print_Area</vt:lpstr>
      <vt:lpstr>'OR HB2021 Position_Incl.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2024-12-24T02:20:09Z</dcterms:created>
  <dcterms:modified xsi:type="dcterms:W3CDTF">2025-01-09T16:26:55Z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0x0101006E56B4D1795A2E4DB2F0B01679ED314A001F08DB4955B0D342BFDD40F8F1264977</vt:lpwstr>
  </property>
  <property fmtid="{D5CDD505-2E9C-101B-9397-08002B2CF9AE}" pid="3" name="_docset_NoMedatataSyncRequired">
    <vt:lpwstr>False</vt:lpwstr>
  </property>
</Properties>
</file>