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DAB8AE56-0F78-44F6-B0F8-07BE0068D755}" xr6:coauthVersionLast="47" xr6:coauthVersionMax="47" xr10:uidLastSave="{00000000-0000-0000-0000-000000000000}"/>
  <bookViews>
    <workbookView xWindow="-20610" yWindow="3015" windowWidth="20730" windowHeight="11160" xr2:uid="{00000000-000D-0000-FFFF-FFFF00000000}"/>
  </bookViews>
  <sheets>
    <sheet name="191 Accounts" sheetId="2" r:id="rId1"/>
    <sheet name="Migration Adjus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[6]FIA!#REF!</definedName>
    <definedName name="_Regression_Out" hidden="1">[6]FIA!#REF!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'191 Accounts'!$A$1:$D$89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" l="1"/>
  <c r="C23" i="3" s="1"/>
  <c r="D22" i="3"/>
  <c r="E22" i="3" s="1"/>
  <c r="D20" i="3"/>
  <c r="E20" i="3" s="1"/>
  <c r="A17" i="3"/>
  <c r="F13" i="3"/>
  <c r="F24" i="3" s="1"/>
  <c r="G24" i="3" s="1"/>
  <c r="D13" i="3"/>
  <c r="E13" i="3" s="1"/>
  <c r="C13" i="3"/>
  <c r="B13" i="3"/>
  <c r="B24" i="3" s="1"/>
  <c r="C24" i="3" s="1"/>
  <c r="F12" i="3"/>
  <c r="G12" i="3" s="1"/>
  <c r="D12" i="3"/>
  <c r="D23" i="3" s="1"/>
  <c r="E23" i="3" s="1"/>
  <c r="B12" i="3"/>
  <c r="C12" i="3" s="1"/>
  <c r="F11" i="3"/>
  <c r="F22" i="3" s="1"/>
  <c r="G22" i="3" s="1"/>
  <c r="D11" i="3"/>
  <c r="E11" i="3" s="1"/>
  <c r="B11" i="3"/>
  <c r="B22" i="3" s="1"/>
  <c r="C22" i="3" s="1"/>
  <c r="F10" i="3"/>
  <c r="G10" i="3" s="1"/>
  <c r="E10" i="3"/>
  <c r="D10" i="3"/>
  <c r="D21" i="3" s="1"/>
  <c r="E21" i="3" s="1"/>
  <c r="B10" i="3"/>
  <c r="C10" i="3" s="1"/>
  <c r="F9" i="3"/>
  <c r="F20" i="3" s="1"/>
  <c r="G20" i="3" s="1"/>
  <c r="D9" i="3"/>
  <c r="E9" i="3" s="1"/>
  <c r="B9" i="3"/>
  <c r="B20" i="3" s="1"/>
  <c r="C20" i="3" s="1"/>
  <c r="A6" i="3"/>
  <c r="A2" i="3"/>
  <c r="E12" i="3" l="1"/>
  <c r="C9" i="3"/>
  <c r="G11" i="3"/>
  <c r="B21" i="3"/>
  <c r="C21" i="3" s="1"/>
  <c r="F23" i="3"/>
  <c r="G23" i="3" s="1"/>
  <c r="G9" i="3"/>
  <c r="C11" i="3"/>
  <c r="G13" i="3"/>
  <c r="F21" i="3"/>
  <c r="G21" i="3" s="1"/>
  <c r="D24" i="3"/>
  <c r="E24" i="3" s="1"/>
  <c r="D24" i="2"/>
  <c r="D85" i="2" l="1"/>
  <c r="D52" i="2"/>
  <c r="D53" i="2" s="1"/>
  <c r="D67" i="2" l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68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<sst xmlns="http://schemas.openxmlformats.org/spreadsheetml/2006/main" count="96" uniqueCount="39">
  <si>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</si>
  <si>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</si>
  <si>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</si>
  <si>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</si>
  <si>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</si>
  <si>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</si>
  <si>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</si>
  <si>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</si>
  <si>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</si>
  <si>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</si>
  <si>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</si>
  <si>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</si>
  <si>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</si>
  <si>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</si>
  <si>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</si>
  <si>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</si>
  <si>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</si>
  <si>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</si>
  <si>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</si>
  <si>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</si>
  <si>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</si>
  <si>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</si>
  <si>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</si>
  <si>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</si>
  <si>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</si>
  <si>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</si>
  <si>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</si>
  <si>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</si>
  <si>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March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</si>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</sst>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1" fillId="0" borderId="0"/>
    <xf numFmtId="0" fontId="13" fillId="0" borderId="0"/>
  </cellStyleXfs>
  <cellXfs count="5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1" fillId="0" borderId="0" xfId="10"/>
    <xf numFmtId="0" fontId="14" fillId="0" borderId="0" xfId="10" applyFont="1"/>
    <xf numFmtId="0" fontId="14" fillId="0" borderId="2" xfId="10" applyFont="1" applyBorder="1" applyAlignment="1">
      <alignment horizontal="centerContinuous"/>
    </xf>
    <xf numFmtId="168" fontId="1" fillId="0" borderId="0" xfId="10" applyNumberFormat="1"/>
    <xf numFmtId="0" fontId="1" fillId="0" borderId="0" xfId="1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10" applyFont="1" applyAlignment="1">
      <alignment horizontal="center" wrapText="1"/>
    </xf>
    <xf numFmtId="0" fontId="2" fillId="0" borderId="0" xfId="11" applyFont="1" applyAlignment="1">
      <alignment wrapText="1"/>
    </xf>
    <xf numFmtId="167" fontId="14" fillId="2" borderId="0" xfId="10" applyNumberFormat="1" applyFont="1" applyFill="1" applyAlignment="1">
      <alignment horizontal="center" wrapText="1"/>
    </xf>
    <xf numFmtId="0" fontId="13" fillId="2" borderId="0" xfId="11" applyFill="1" applyAlignment="1">
      <alignment horizontal="center" wrapText="1"/>
    </xf>
  </cellXfs>
  <cellStyles count="12">
    <cellStyle name="Comma" xfId="8" builtinId="3"/>
    <cellStyle name="Comma 2" xfId="6" xr:uid="{00000000-0005-0000-0000-000001000000}"/>
    <cellStyle name="Comma 5" xfId="5" xr:uid="{00000000-0005-0000-0000-000002000000}"/>
    <cellStyle name="Currency" xfId="1" builtinId="4"/>
    <cellStyle name="Currency 2" xfId="7" xr:uid="{00000000-0005-0000-0000-000004000000}"/>
    <cellStyle name="Currency 5" xfId="4" xr:uid="{00000000-0005-0000-0000-000005000000}"/>
    <cellStyle name="Normal" xfId="0" builtinId="0"/>
    <cellStyle name="Normal 2" xfId="2" xr:uid="{00000000-0005-0000-0000-000007000000}"/>
    <cellStyle name="Normal 3" xfId="9" xr:uid="{00000000-0005-0000-0000-000008000000}"/>
    <cellStyle name="Normal 4" xfId="11" xr:uid="{00000000-0005-0000-0000-000009000000}"/>
    <cellStyle name="Normal 5" xfId="3" xr:uid="{00000000-0005-0000-0000-00000A000000}"/>
    <cellStyle name="Normal_PERSONAL" xfId="10" xr:uid="{00000000-0005-0000-0000-00000B000000}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7</xdr:col>
      <xdr:colOff>426033</xdr:colOff>
      <xdr:row>110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601450"/>
          <a:ext cx="7236408" cy="2943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4.%20April%202024/Migration%20Adjust%20-%20Ap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3) Volumes"/>
      <sheetName val="191 accounts (SAP)"/>
      <sheetName val="Conversion Factor"/>
      <sheetName val="FERC interest rate "/>
    </sheetNames>
    <sheetDataSet>
      <sheetData sheetId="0" refreshError="1"/>
      <sheetData sheetId="1">
        <row r="39">
          <cell r="G39">
            <v>-4.4350000000000001E-2</v>
          </cell>
          <cell r="H39">
            <v>-1.2829999999999999E-2</v>
          </cell>
          <cell r="I39">
            <v>-2.5770000000000001E-2</v>
          </cell>
          <cell r="J39">
            <v>-2.8369999999999999E-2</v>
          </cell>
          <cell r="K39">
            <v>-2.6460000000000001E-2</v>
          </cell>
        </row>
        <row r="40">
          <cell r="G40">
            <v>-7.2539999999999993E-2</v>
          </cell>
          <cell r="H40">
            <v>-7.2539999999999993E-2</v>
          </cell>
          <cell r="I40">
            <v>-7.2539999999999993E-2</v>
          </cell>
          <cell r="J40">
            <v>-7.2539999999999993E-2</v>
          </cell>
          <cell r="K40">
            <v>-7.2539999999999993E-2</v>
          </cell>
        </row>
        <row r="41">
          <cell r="G41">
            <v>-0.11688999999999999</v>
          </cell>
          <cell r="H41">
            <v>-8.5369999999999988E-2</v>
          </cell>
          <cell r="I41">
            <v>-9.8309999999999995E-2</v>
          </cell>
          <cell r="J41">
            <v>-0.10091</v>
          </cell>
          <cell r="K41">
            <v>-9.8999999999999991E-2</v>
          </cell>
        </row>
      </sheetData>
      <sheetData sheetId="2" refreshError="1"/>
      <sheetData sheetId="3">
        <row r="20">
          <cell r="A20">
            <v>45383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4"/>
  <sheetViews>
    <sheetView tabSelected="1" zoomScaleNormal="100" workbookViewId="0">
      <selection activeCell="F20" sqref="F20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4" t="s">
        <v>17</v>
      </c>
      <c r="B1" s="45"/>
      <c r="C1" s="45"/>
      <c r="D1" s="45"/>
    </row>
    <row r="2" spans="1:8" x14ac:dyDescent="0.2">
      <c r="A2" s="44" t="s">
        <v>18</v>
      </c>
      <c r="B2" s="45"/>
      <c r="C2" s="45"/>
      <c r="D2" s="45"/>
    </row>
    <row r="3" spans="1:8" ht="10.5" customHeight="1" x14ac:dyDescent="0.2">
      <c r="A3" s="46" t="s">
        <v>28</v>
      </c>
      <c r="B3" s="46"/>
      <c r="C3" s="46"/>
      <c r="D3" s="46"/>
    </row>
    <row r="4" spans="1:8" x14ac:dyDescent="0.2">
      <c r="A4" s="47">
        <v>2024</v>
      </c>
      <c r="B4" s="48"/>
      <c r="C4" s="48"/>
      <c r="D4" s="48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45382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-72394.31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7005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-9105.19</v>
      </c>
    </row>
    <row r="15" spans="1:8" x14ac:dyDescent="0.2">
      <c r="A15" s="4"/>
      <c r="B15" s="4" t="s">
        <v>7</v>
      </c>
      <c r="C15" s="4"/>
      <c r="D15" s="14">
        <f>SUM(D11:D14)</f>
        <v>-2100.1900000000005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-74494.5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-67954194.530000001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17218388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-376662.25</v>
      </c>
    </row>
    <row r="24" spans="1:19" x14ac:dyDescent="0.2">
      <c r="A24" s="4"/>
      <c r="B24" s="4" t="s">
        <v>7</v>
      </c>
      <c r="C24" s="4"/>
      <c r="D24" s="14">
        <f>SUM(D20:D23)</f>
        <v>16841725.75</v>
      </c>
      <c r="E24" s="11"/>
    </row>
    <row r="25" spans="1:19" x14ac:dyDescent="0.2">
      <c r="A25" s="4"/>
      <c r="B25" s="4" t="s">
        <v>8</v>
      </c>
      <c r="C25" s="4"/>
      <c r="D25" s="13">
        <f>+D24+D19</f>
        <v>-51112468.780000001</v>
      </c>
      <c r="E25" s="13"/>
      <c r="F25" s="11"/>
      <c r="S25" s="38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-13577278.929999998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3407836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-124110.58</v>
      </c>
    </row>
    <row r="42" spans="1:8" s="15" customFormat="1" x14ac:dyDescent="0.2">
      <c r="A42" s="4"/>
      <c r="B42" s="4" t="s">
        <v>7</v>
      </c>
      <c r="C42" s="4"/>
      <c r="D42" s="14">
        <f>SUM(D38:D41)</f>
        <v>3283725.42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-10293553.509999998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4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-18428937.200000003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-4421425.21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-4421425.21</v>
      </c>
      <c r="E59" s="11"/>
    </row>
    <row r="60" spans="1:9" x14ac:dyDescent="0.2">
      <c r="A60" s="4"/>
      <c r="B60" s="4" t="s">
        <v>8</v>
      </c>
      <c r="C60" s="4"/>
      <c r="D60" s="21">
        <f>+D59+D56</f>
        <v>-22850362.410000004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2105229.8100000033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-8604347.9399999995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-8604347.9399999995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-6499118.1299999962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-395132.89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-134071.43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-134071.43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-529204.32000000007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74317.949999999735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13194.28</v>
      </c>
      <c r="H80" s="11"/>
    </row>
    <row r="81" spans="1:8" x14ac:dyDescent="0.2">
      <c r="A81" s="4"/>
      <c r="B81" s="4" t="s">
        <v>7</v>
      </c>
      <c r="C81" s="4"/>
      <c r="D81" s="34">
        <f>SUM(D79:D80)</f>
        <v>13194.28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87512.229999999734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-98248390.099999994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6976700.6799999969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-91271689.419999987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-61480516.789999999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-29791172.630000003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showGridLines="0" zoomScaleNormal="100" workbookViewId="0">
      <selection activeCell="D29" sqref="D29"/>
    </sheetView>
  </sheetViews>
  <sheetFormatPr defaultColWidth="9.140625" defaultRowHeight="12.75" x14ac:dyDescent="0.2"/>
  <cols>
    <col min="1" max="1" width="17.140625" style="39" customWidth="1"/>
    <col min="2" max="2" width="12.28515625" style="39" customWidth="1"/>
    <col min="3" max="3" width="11.28515625" style="39" customWidth="1"/>
    <col min="4" max="4" width="11.42578125" style="39" customWidth="1"/>
    <col min="5" max="5" width="11.140625" style="39" customWidth="1"/>
    <col min="6" max="6" width="12.5703125" style="39" customWidth="1"/>
    <col min="7" max="7" width="9.42578125" style="39" bestFit="1" customWidth="1"/>
    <col min="8" max="16384" width="9.140625" style="39"/>
  </cols>
  <sheetData>
    <row r="1" spans="1:7" x14ac:dyDescent="0.2">
      <c r="A1" s="49" t="s">
        <v>29</v>
      </c>
      <c r="B1" s="50"/>
      <c r="C1" s="50"/>
      <c r="D1" s="50"/>
      <c r="E1" s="50"/>
      <c r="F1" s="50"/>
      <c r="G1" s="50"/>
    </row>
    <row r="2" spans="1:7" x14ac:dyDescent="0.2">
      <c r="A2" s="51">
        <f>[8]CommodAmort!A20</f>
        <v>45383</v>
      </c>
      <c r="B2" s="52"/>
      <c r="C2" s="52"/>
      <c r="D2" s="52"/>
      <c r="E2" s="52"/>
      <c r="F2" s="52"/>
      <c r="G2" s="52"/>
    </row>
    <row r="5" spans="1:7" ht="14.1" customHeight="1" x14ac:dyDescent="0.2">
      <c r="A5" s="40" t="s">
        <v>30</v>
      </c>
    </row>
    <row r="6" spans="1:7" ht="14.1" customHeight="1" x14ac:dyDescent="0.2">
      <c r="A6" s="40" t="str">
        <f>"FROM SALES TO TRANSPORT in "&amp;TEXT([8]CommodAmort!A20,"mmmm, yyyy")&amp;" are as follows:"</f>
        <v>FROM SALES TO TRANSPORT in April, 2024 are as follows:</v>
      </c>
    </row>
    <row r="7" spans="1:7" ht="14.1" customHeight="1" x14ac:dyDescent="0.2"/>
    <row r="8" spans="1:7" ht="14.1" customHeight="1" x14ac:dyDescent="0.2">
      <c r="B8" s="41" t="s">
        <v>31</v>
      </c>
      <c r="C8" s="41"/>
      <c r="D8" s="41" t="s">
        <v>32</v>
      </c>
      <c r="E8" s="41"/>
      <c r="F8" s="41" t="s">
        <v>33</v>
      </c>
      <c r="G8" s="41"/>
    </row>
    <row r="9" spans="1:7" ht="14.1" customHeight="1" x14ac:dyDescent="0.2">
      <c r="A9" s="40" t="s">
        <v>34</v>
      </c>
      <c r="B9" s="42">
        <f>'[8]Amort Exh.'!G41</f>
        <v>-0.11688999999999999</v>
      </c>
      <c r="C9" s="39" t="str">
        <f>IF(B9&gt;0,"Surcharge","Refund")</f>
        <v>Refund</v>
      </c>
      <c r="D9" s="42">
        <f>'[8]Amort Exh.'!G40</f>
        <v>-7.2539999999999993E-2</v>
      </c>
      <c r="E9" s="39" t="str">
        <f>IF(D9&gt;0,"Surcharge","Refund")</f>
        <v>Refund</v>
      </c>
      <c r="F9" s="42">
        <f>'[8]Amort Exh.'!G39</f>
        <v>-4.4350000000000001E-2</v>
      </c>
      <c r="G9" s="39" t="str">
        <f>IF(F9&gt;0,"Surcharge","Refund")</f>
        <v>Refund</v>
      </c>
    </row>
    <row r="10" spans="1:7" ht="14.1" customHeight="1" x14ac:dyDescent="0.2">
      <c r="A10" s="40" t="s">
        <v>35</v>
      </c>
      <c r="B10" s="42">
        <f>'[8]Amort Exh.'!H41</f>
        <v>-8.5369999999999988E-2</v>
      </c>
      <c r="C10" s="39" t="str">
        <f>IF(B10&gt;0,"Surcharge","Refund")</f>
        <v>Refund</v>
      </c>
      <c r="D10" s="42">
        <f>'[8]Amort Exh.'!H40</f>
        <v>-7.2539999999999993E-2</v>
      </c>
      <c r="E10" s="39" t="str">
        <f>IF(D10&gt;0,"Surcharge","Refund")</f>
        <v>Refund</v>
      </c>
      <c r="F10" s="42">
        <f>'[8]Amort Exh.'!H39</f>
        <v>-1.2829999999999999E-2</v>
      </c>
      <c r="G10" s="39" t="str">
        <f>IF(F10&gt;0,"Surcharge","Refund")</f>
        <v>Refund</v>
      </c>
    </row>
    <row r="11" spans="1:7" ht="14.1" customHeight="1" x14ac:dyDescent="0.2">
      <c r="A11" s="40" t="s">
        <v>36</v>
      </c>
      <c r="B11" s="42">
        <f>'[8]Amort Exh.'!I41</f>
        <v>-9.8309999999999995E-2</v>
      </c>
      <c r="C11" s="39" t="str">
        <f>IF(B11&gt;0,"Surcharge","Refund")</f>
        <v>Refund</v>
      </c>
      <c r="D11" s="42">
        <f>'[8]Amort Exh.'!I40</f>
        <v>-7.2539999999999993E-2</v>
      </c>
      <c r="E11" s="39" t="str">
        <f>IF(D11&gt;0,"Surcharge","Refund")</f>
        <v>Refund</v>
      </c>
      <c r="F11" s="42">
        <f>'[8]Amort Exh.'!I39</f>
        <v>-2.5770000000000001E-2</v>
      </c>
      <c r="G11" s="39" t="str">
        <f>IF(F11&gt;0,"Surcharge","Refund")</f>
        <v>Refund</v>
      </c>
    </row>
    <row r="12" spans="1:7" ht="14.1" customHeight="1" x14ac:dyDescent="0.2">
      <c r="A12" s="40" t="s">
        <v>37</v>
      </c>
      <c r="B12" s="42">
        <f>'[8]Amort Exh.'!J41</f>
        <v>-0.10091</v>
      </c>
      <c r="C12" s="39" t="str">
        <f>IF(B12&gt;0,"Surcharge","Refund")</f>
        <v>Refund</v>
      </c>
      <c r="D12" s="42">
        <f>'[8]Amort Exh.'!J40</f>
        <v>-7.2539999999999993E-2</v>
      </c>
      <c r="E12" s="39" t="str">
        <f>IF(D12&gt;0,"Surcharge","Refund")</f>
        <v>Refund</v>
      </c>
      <c r="F12" s="42">
        <f>'[8]Amort Exh.'!J39</f>
        <v>-2.8369999999999999E-2</v>
      </c>
      <c r="G12" s="39" t="str">
        <f>IF(F12&gt;0,"Surcharge","Refund")</f>
        <v>Refund</v>
      </c>
    </row>
    <row r="13" spans="1:7" ht="14.1" customHeight="1" x14ac:dyDescent="0.2">
      <c r="A13" s="40" t="s">
        <v>38</v>
      </c>
      <c r="B13" s="42">
        <f>'[8]Amort Exh.'!K41</f>
        <v>-9.8999999999999991E-2</v>
      </c>
      <c r="C13" s="39" t="str">
        <f>IF(B13&gt;0,"Surcharge","Refund")</f>
        <v>Refund</v>
      </c>
      <c r="D13" s="42">
        <f>'[8]Amort Exh.'!K40</f>
        <v>-7.2539999999999993E-2</v>
      </c>
      <c r="E13" s="39" t="str">
        <f>IF(D13&gt;0,"Surcharge","Refund")</f>
        <v>Refund</v>
      </c>
      <c r="F13" s="42">
        <f>'[8]Amort Exh.'!K39</f>
        <v>-2.6460000000000001E-2</v>
      </c>
      <c r="G13" s="39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0" t="s">
        <v>30</v>
      </c>
    </row>
    <row r="17" spans="1:7" ht="14.1" customHeight="1" x14ac:dyDescent="0.2">
      <c r="A17" s="40" t="str">
        <f>"FROM TRANSPORT TO SALES in "&amp;TEXT([8]CommodAmort!A20,"mmmm, yyyy")&amp;" are as follows:"</f>
        <v>FROM TRANSPORT TO SALES in April, 2024 are as follows:</v>
      </c>
    </row>
    <row r="18" spans="1:7" ht="14.1" customHeight="1" x14ac:dyDescent="0.2"/>
    <row r="19" spans="1:7" ht="14.1" customHeight="1" x14ac:dyDescent="0.2">
      <c r="B19" s="41" t="s">
        <v>31</v>
      </c>
      <c r="C19" s="41"/>
      <c r="D19" s="41" t="s">
        <v>32</v>
      </c>
      <c r="E19" s="41"/>
      <c r="F19" s="41" t="s">
        <v>33</v>
      </c>
      <c r="G19" s="41"/>
    </row>
    <row r="20" spans="1:7" ht="14.1" customHeight="1" x14ac:dyDescent="0.2">
      <c r="A20" s="40" t="s">
        <v>34</v>
      </c>
      <c r="B20" s="42">
        <f>-B9</f>
        <v>0.11688999999999999</v>
      </c>
      <c r="C20" s="43" t="str">
        <f>IF(B20&gt;0,"Surcharge","Refund")</f>
        <v>Surcharge</v>
      </c>
      <c r="D20" s="42">
        <f>-D9</f>
        <v>7.2539999999999993E-2</v>
      </c>
      <c r="E20" s="43" t="str">
        <f>IF(D20&gt;0,"Surcharge","Refund")</f>
        <v>Surcharge</v>
      </c>
      <c r="F20" s="42">
        <f>-F9</f>
        <v>4.4350000000000001E-2</v>
      </c>
      <c r="G20" s="43" t="str">
        <f>IF(F20&gt;0,"Surcharge","Refund")</f>
        <v>Surcharge</v>
      </c>
    </row>
    <row r="21" spans="1:7" ht="14.1" customHeight="1" x14ac:dyDescent="0.2">
      <c r="A21" s="40" t="s">
        <v>35</v>
      </c>
      <c r="B21" s="42">
        <f>-B10</f>
        <v>8.5369999999999988E-2</v>
      </c>
      <c r="C21" s="43" t="str">
        <f>IF(B21&gt;0,"Surcharge","Refund")</f>
        <v>Surcharge</v>
      </c>
      <c r="D21" s="42">
        <f>-D10</f>
        <v>7.2539999999999993E-2</v>
      </c>
      <c r="E21" s="43" t="str">
        <f>IF(D21&gt;0,"Surcharge","Refund")</f>
        <v>Surcharge</v>
      </c>
      <c r="F21" s="42">
        <f>-F10</f>
        <v>1.2829999999999999E-2</v>
      </c>
      <c r="G21" s="43" t="str">
        <f>IF(F21&gt;0,"Surcharge","Refund")</f>
        <v>Surcharge</v>
      </c>
    </row>
    <row r="22" spans="1:7" ht="14.1" customHeight="1" x14ac:dyDescent="0.2">
      <c r="A22" s="40" t="s">
        <v>36</v>
      </c>
      <c r="B22" s="42">
        <f>-B11</f>
        <v>9.8309999999999995E-2</v>
      </c>
      <c r="C22" s="43" t="str">
        <f>IF(B22&gt;0,"Surcharge","Refund")</f>
        <v>Surcharge</v>
      </c>
      <c r="D22" s="42">
        <f>-D11</f>
        <v>7.2539999999999993E-2</v>
      </c>
      <c r="E22" s="43" t="str">
        <f>IF(D22&gt;0,"Surcharge","Refund")</f>
        <v>Surcharge</v>
      </c>
      <c r="F22" s="42">
        <f>-F11</f>
        <v>2.5770000000000001E-2</v>
      </c>
      <c r="G22" s="43" t="str">
        <f>IF(F22&gt;0,"Surcharge","Refund")</f>
        <v>Surcharge</v>
      </c>
    </row>
    <row r="23" spans="1:7" ht="14.1" customHeight="1" x14ac:dyDescent="0.2">
      <c r="A23" s="40" t="s">
        <v>37</v>
      </c>
      <c r="B23" s="42">
        <f>-B12</f>
        <v>0.10091</v>
      </c>
      <c r="C23" s="43" t="str">
        <f>IF(B23&gt;0,"Surcharge","Refund")</f>
        <v>Surcharge</v>
      </c>
      <c r="D23" s="42">
        <f>-D12</f>
        <v>7.2539999999999993E-2</v>
      </c>
      <c r="E23" s="43" t="str">
        <f>IF(D23&gt;0,"Surcharge","Refund")</f>
        <v>Surcharge</v>
      </c>
      <c r="F23" s="42">
        <f>-F12</f>
        <v>2.8369999999999999E-2</v>
      </c>
      <c r="G23" s="43" t="str">
        <f>IF(F23&gt;0,"Surcharge","Refund")</f>
        <v>Surcharge</v>
      </c>
    </row>
    <row r="24" spans="1:7" ht="14.1" customHeight="1" x14ac:dyDescent="0.2">
      <c r="A24" s="40" t="s">
        <v>38</v>
      </c>
      <c r="B24" s="42">
        <f>-B13</f>
        <v>9.8999999999999991E-2</v>
      </c>
      <c r="C24" s="43" t="str">
        <f>IF(B24&gt;0,"Surcharge","Refund")</f>
        <v>Surcharge</v>
      </c>
      <c r="D24" s="42">
        <f>-D13</f>
        <v>7.2539999999999993E-2</v>
      </c>
      <c r="E24" s="43" t="str">
        <f>IF(D24&gt;0,"Surcharge","Refund")</f>
        <v>Surcharge</v>
      </c>
      <c r="F24" s="42">
        <f>-F13</f>
        <v>2.6460000000000001E-2</v>
      </c>
      <c r="G24" s="43" t="str">
        <f>IF(F24&gt;0,"Surcharge","Refund")</f>
        <v>Surcharge</v>
      </c>
    </row>
  </sheetData>
  <mergeCells count="2">
    <mergeCell ref="A1:G1"/>
    <mergeCell ref="A2:G2"/>
  </mergeCells>
  <conditionalFormatting sqref="B9:B13 D9:D13 F9:F13 B20:B24 D20:D24 F20:F24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C9:C13 E9:E13 G9:G13 C20:C24 E20:E24 G20:G24">
    <cfRule type="cellIs" dxfId="1" priority="1" stopIfTrue="1" operator="equal">
      <formula>"Surcharge"</formula>
    </cfRule>
    <cfRule type="cellIs" dxfId="0" priority="2" stopIfTrue="1" operator="equal">
      <formula>"Refund"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18CB91B-E614-4D3F-8D93-4D7243558C84}"/>
</file>

<file path=customXml/itemProps3.xml><?xml version="1.0" encoding="utf-8"?>
<ds:datastoreItem xmlns:ds="http://schemas.openxmlformats.org/officeDocument/2006/customXml" ds:itemID="{7F1E4185-AD3E-4083-9C54-0DB40478852C}"/>
</file>

<file path=customXml/itemProps4.xml><?xml version="1.0" encoding="utf-8"?>
<ds:datastoreItem xmlns:ds="http://schemas.openxmlformats.org/officeDocument/2006/customXml" ds:itemID="{926539EC-900E-42EC-97EB-8F5982EC7E0A}"/>
</file>

<file path=customXml/itemProps5.xml><?xml version="1.0" encoding="utf-8"?>
<ds:datastoreItem xmlns:ds="http://schemas.openxmlformats.org/officeDocument/2006/customXml" ds:itemID="{E1921D72-62DB-4B26-AB6C-9CC582EEB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191 Accounts</vt:lpstr>
      <vt:lpstr>Migration Adjust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Booth, Avery (UTC)</cp:lastModifiedBy>
  <cp:lastPrinted>2023-02-07T04:54:14Z</cp:lastPrinted>
  <dcterms:created xsi:type="dcterms:W3CDTF">2005-03-16T23:33:46Z</dcterms:created>
  <dcterms:modified xsi:type="dcterms:W3CDTF">2024-04-04T23:30:24Z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