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 autoCompressPictures="0"/>
  <mc:AlternateContent xmlns:mc="http://schemas.openxmlformats.org/markup-compatibility/2006">
    <mc:Choice Requires="x15">
      <x15ac:absPath xmlns:x15ac="http://schemas.microsoft.com/office/spreadsheetml/2010/11/ac" url="C:\OWSI\UTC\UTC Sep 6 Documents\Treatment Plant Loan\"/>
    </mc:Choice>
  </mc:AlternateContent>
  <bookViews>
    <workbookView xWindow="0" yWindow="0" windowWidth="25125" windowHeight="11475" activeTab="0"/>
  </bookViews>
  <sheets>
    <sheet name="OWSI PFIS" sheetId="1" r:id="rId2"/>
    <sheet name="OWSI PFIS w Agreed Deductions" sheetId="2" r:id="rId3"/>
    <sheet name="OWSI PFIS w PLVC Changes" sheetId="3" r:id="rId4"/>
    <sheet name="PFIS w PLA Corp Chg &amp; G&amp;A Acc" sheetId="6" r:id="rId5"/>
    <sheet name="Contractual Accounting PLA" sheetId="4" r:id="rId6"/>
    <sheet name="Tax Savings Sewer" sheetId="7" r:id="rId7"/>
  </sheets>
  <externalReferences>
    <externalReference r:id="rId10"/>
  </externalReferences>
  <definedNames>
    <definedName name="Bad_Debt_Percent">'[1]Int Sync, NTG, Rev Req'!$D$43</definedName>
    <definedName name="BO_Tax_Rate">'[1]Int Sync, NTG, Rev Req'!$D$44</definedName>
    <definedName name="CustomerCount_Total">'[1]Rate Design'!$AA$20</definedName>
    <definedName name="FIT_Rate">'[1]Int Sync, NTG, Rev Req'!$D$50</definedName>
    <definedName name="_xlnm.Print_Area" localSheetId="0">'OWSI PFIS'!$A$1:$L$74</definedName>
    <definedName name="_xlnm.Print_Area" localSheetId="1">'OWSI PFIS w Agreed Deductions'!$A$1:$Q$67</definedName>
    <definedName name="Prof_Int_Exp_Adj">'[1]Int Sync, NTG, Rev Req'!$D$13</definedName>
    <definedName name="Proforma_Interest_Expense">'[1]Int Sync, NTG, Rev Req'!$D$11</definedName>
  </definedNames>
  <calcPr fullCalcOnLoad="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<sst xmlns="http://schemas.openxmlformats.org/spreadsheetml/2006/main" count="348" uniqueCount="128">
  <si>
    <t>Pro Forma Income Statement (Results of Operations)</t>
  </si>
  <si>
    <t>(a)</t>
  </si>
  <si>
    <t>(b)</t>
  </si>
  <si>
    <t>(c)</t>
  </si>
  <si>
    <t>(d)</t>
  </si>
  <si>
    <t>(e)</t>
  </si>
  <si>
    <t>(f)</t>
  </si>
  <si>
    <t>(g)</t>
  </si>
  <si>
    <t>(h)</t>
  </si>
  <si>
    <t>Line No.</t>
  </si>
  <si>
    <t>Description</t>
  </si>
  <si>
    <t>Company End of Year</t>
  </si>
  <si>
    <t>Total Restating Adjustment</t>
  </si>
  <si>
    <t>Restated Results</t>
  </si>
  <si>
    <t>Total Pro Forma Adjustment</t>
  </si>
  <si>
    <t>Pro Forma Results</t>
  </si>
  <si>
    <t>Revised Revenue</t>
  </si>
  <si>
    <t>Results of Revised Rates</t>
  </si>
  <si>
    <t>Source</t>
  </si>
  <si>
    <t>Input</t>
  </si>
  <si>
    <t>Inputs Column K</t>
  </si>
  <si>
    <t>(b) + (c)</t>
  </si>
  <si>
    <t>Inputs Column N</t>
  </si>
  <si>
    <t>(d) + (e)</t>
  </si>
  <si>
    <t>Int Sync, NTG, Rev Req</t>
  </si>
  <si>
    <t>(f) + (g)</t>
  </si>
  <si>
    <t>REVENUES</t>
  </si>
  <si>
    <t>(percentage difference)</t>
  </si>
  <si>
    <t>OPERATING REVENUE</t>
  </si>
  <si>
    <t>(number check)</t>
  </si>
  <si>
    <t>EXPENSES</t>
  </si>
  <si>
    <t>OPERATING EXPENSES</t>
  </si>
  <si>
    <t>Operating Income Before Interest &amp; Taxes</t>
  </si>
  <si>
    <t>Interest Expense</t>
  </si>
  <si>
    <t>Fed Income Tax - 21%</t>
  </si>
  <si>
    <t>TOTAL OPERATING EXPENSE</t>
  </si>
  <si>
    <t>NET INCOME (LOSS)</t>
  </si>
  <si>
    <t>NET OPERATING INCOME</t>
  </si>
  <si>
    <t>RATE BASE</t>
  </si>
  <si>
    <t>Utility Plant in Service (UPIS)</t>
  </si>
  <si>
    <t xml:space="preserve">    Accumulated Depreciation</t>
  </si>
  <si>
    <t>Acquisition Adjustment</t>
  </si>
  <si>
    <t>Contributions In Aid of Construction (CIAC) Plant in Service</t>
  </si>
  <si>
    <t xml:space="preserve">    Accumulated Amortization</t>
  </si>
  <si>
    <t>NET RATE BASE</t>
  </si>
  <si>
    <t>Rate of Return</t>
  </si>
  <si>
    <t>Customer Count</t>
  </si>
  <si>
    <t>Net Plant</t>
  </si>
  <si>
    <t>Net CIAC</t>
  </si>
  <si>
    <t>Net Rate Base</t>
  </si>
  <si>
    <t>Incorrect</t>
  </si>
  <si>
    <t>$878/$1,576,513</t>
  </si>
  <si>
    <t>From OWSI</t>
  </si>
  <si>
    <t>OWSI Final</t>
  </si>
  <si>
    <t>PLVC</t>
  </si>
  <si>
    <t>PFIS</t>
  </si>
  <si>
    <t>Approved By UTC</t>
  </si>
  <si>
    <t>Changes</t>
  </si>
  <si>
    <t>Final</t>
  </si>
  <si>
    <t>Same as Col L</t>
  </si>
  <si>
    <t>Error see footnote</t>
  </si>
  <si>
    <t>Please note the rate return</t>
  </si>
  <si>
    <t>of 1.06% is incorrect.</t>
  </si>
  <si>
    <t>Should be .055%</t>
  </si>
  <si>
    <t xml:space="preserve">This is an allocation from the Parent Company to Water.  </t>
  </si>
  <si>
    <t>The breakdown is as follows:</t>
  </si>
  <si>
    <t>2022 A&amp;G Expenses</t>
  </si>
  <si>
    <t>Corp</t>
  </si>
  <si>
    <t>Basis : 65% of department is associated with OWSI due to filtration and increased duties</t>
  </si>
  <si>
    <t>Acct</t>
  </si>
  <si>
    <t>Basis : Out of approximately 2,500 bills sent out every 2 months … 1,500 are OWSI, 1 Delinquency letters and a shut off notice are also handled from this office averaging 300+ a billing cycle, Phone calls concerning OWSI account for approximately 80 percent of the telephone traffic … with 90 percent referencing water concerns</t>
  </si>
  <si>
    <t>IT</t>
  </si>
  <si>
    <t>Basis : 15% of all phones and computers are of benefit to OWSI</t>
  </si>
  <si>
    <t>HCV</t>
  </si>
  <si>
    <t>Basis:  Managing member oversite</t>
  </si>
  <si>
    <t>Wastewater</t>
  </si>
  <si>
    <t>4-0600-6458.00</t>
  </si>
  <si>
    <t>Water</t>
  </si>
  <si>
    <t>4-0500-6458.00</t>
  </si>
  <si>
    <t>4-0000-1115.00</t>
  </si>
  <si>
    <t>4-0000-1115.50</t>
  </si>
  <si>
    <t>1-0000-2005.00</t>
  </si>
  <si>
    <t>1-0300-6458.00</t>
  </si>
  <si>
    <t>A&amp;G allocation for 2022</t>
  </si>
  <si>
    <t>*Change in 2020 to 67/33 Corporate split to water &amp; sewer</t>
  </si>
  <si>
    <t>Contractual Accounting is base account 6458.  This is in the water Trans Detail and copied here for convience.</t>
  </si>
  <si>
    <t>0500-6458</t>
  </si>
  <si>
    <t>G&amp;A Year</t>
  </si>
  <si>
    <t>End Allo</t>
  </si>
  <si>
    <t>cations</t>
  </si>
  <si>
    <t>12-31-202</t>
  </si>
  <si>
    <t>2 GL</t>
  </si>
  <si>
    <t>jj</t>
  </si>
  <si>
    <t>YE entry</t>
  </si>
  <si>
    <t>2022 A&amp;G expense alloca</t>
  </si>
  <si>
    <t>tion</t>
  </si>
  <si>
    <t>Total Ac</t>
  </si>
  <si>
    <t>count 4-0500</t>
  </si>
  <si>
    <t>-6458.00 -</t>
  </si>
  <si>
    <t>G&amp;A Year End Allocations</t>
  </si>
  <si>
    <t>.00*</t>
  </si>
  <si>
    <t>285,524.00*</t>
  </si>
  <si>
    <t>Sewer</t>
  </si>
  <si>
    <t>Total</t>
  </si>
  <si>
    <t>Current Split</t>
  </si>
  <si>
    <t>Difference</t>
  </si>
  <si>
    <t>Between</t>
  </si>
  <si>
    <t>67% &amp;</t>
  </si>
  <si>
    <t>Obvious Deductions highlighted in yellow in column K (g)</t>
  </si>
  <si>
    <t>PLVC Proposed Changes</t>
  </si>
  <si>
    <t>Corp Officer %</t>
  </si>
  <si>
    <t>% to decrease additonal revenue</t>
  </si>
  <si>
    <t>% to increase or decrease</t>
  </si>
  <si>
    <t xml:space="preserve">Corp Salaries.  </t>
  </si>
  <si>
    <t xml:space="preserve">Current 65% </t>
  </si>
  <si>
    <t>Income Statement</t>
  </si>
  <si>
    <t>Water             Company       End of Year</t>
  </si>
  <si>
    <t>Waste-Water Company      End of Year</t>
  </si>
  <si>
    <t>List</t>
  </si>
  <si>
    <t>$</t>
  </si>
  <si>
    <t>OWSI Sewer</t>
  </si>
  <si>
    <t>OWSI Combined</t>
  </si>
  <si>
    <t>Fed Inc Tax</t>
  </si>
  <si>
    <t>Computation</t>
  </si>
  <si>
    <t>Operating Income before Taxes</t>
  </si>
  <si>
    <t xml:space="preserve">Fed Income Tax </t>
  </si>
  <si>
    <t>Tax Savings</t>
  </si>
  <si>
    <t>For OWSI Sewer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</si>
</sst>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"/>
    <numFmt numFmtId="166" formatCode="&quot;$&quot;#,##0.00"/>
    <numFmt numFmtId="167" formatCode="_(* #,##0_);_(* \(#,##0\);_(* &quot;-&quot;??_);_(@_)"/>
    <numFmt numFmtId="168" formatCode="0.000%"/>
    <numFmt numFmtId="169" formatCode="0.0000%"/>
    <numFmt numFmtId="170" formatCode="0.0000000%"/>
    <numFmt numFmtId="171" formatCode="_(&quot;$&quot;* #,##0_);_(&quot;$&quot;* \(#,##0\);_(&quot;$&quot;* &quot;-&quot;??_);_(@_)"/>
  </numFmts>
  <fonts count="3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2"/>
      <color rgb="FF0000FF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12"/>
      <color theme="8" tint="-0.24997"/>
      <name val="Times New Roman"/>
      <family val="1"/>
    </font>
    <font>
      <sz val="14"/>
      <name val="Arial"/>
      <family val="2"/>
    </font>
    <font>
      <b/>
      <sz val="16"/>
      <name val="Times New Roman"/>
      <family val="1"/>
    </font>
    <font>
      <b/>
      <sz val="12"/>
      <color rgb="FF00B050"/>
      <name val="Times New Roman"/>
      <family val="1"/>
    </font>
    <font>
      <sz val="11"/>
      <color rgb="FF333333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2"/>
      <name val="Arial Black"/>
      <family val="2"/>
    </font>
    <font>
      <sz val="12"/>
      <color theme="1"/>
      <name val="Arial"/>
      <family val="2"/>
    </font>
    <font>
      <u val="single"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9"/>
      <name val="Calibri"/>
      <family val="2"/>
      <scheme val="minor"/>
    </font>
    <font>
      <b/>
      <sz val="12"/>
      <color theme="9"/>
      <name val="Arial"/>
      <family val="2"/>
    </font>
    <font>
      <sz val="16"/>
      <color rgb="FF7030A0"/>
      <name val="Arial"/>
      <family val="2"/>
    </font>
    <font>
      <b/>
      <sz val="16"/>
      <color rgb="FF7030A0"/>
      <name val="Arial"/>
      <family val="2"/>
    </font>
    <font>
      <b/>
      <sz val="16"/>
      <color rgb="FF0070C0"/>
      <name val="Arial"/>
      <family val="2"/>
    </font>
    <font>
      <b/>
      <sz val="12"/>
      <color rgb="FFFF0000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</fonts>
  <fills count="12">
    <fill>
      <patternFill/>
    </fill>
    <fill>
      <patternFill patternType="gray125"/>
    </fill>
    <fill>
      <patternFill patternType="solid">
        <fgColor theme="6" tint="0.5999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 style="thin">
        <color auto="1"/>
      </right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 style="hair">
        <color auto="1"/>
      </bottom>
    </border>
    <border>
      <left/>
      <right/>
      <top/>
      <bottom style="hair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/>
      <top style="hair">
        <color auto="1"/>
      </top>
      <bottom style="hair">
        <color auto="1"/>
      </bottom>
    </border>
    <border>
      <left style="thin">
        <color auto="1"/>
      </left>
      <right/>
      <top style="hair">
        <color auto="1"/>
      </top>
      <bottom/>
    </border>
    <border>
      <left/>
      <right/>
      <top style="hair">
        <color auto="1"/>
      </top>
      <bottom/>
    </border>
    <border>
      <left/>
      <right/>
      <top style="thick">
        <color indexed="8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 style="hair">
        <color auto="1"/>
      </top>
      <bottom style="thick">
        <color auto="1"/>
      </bottom>
    </border>
    <border>
      <left/>
      <right/>
      <top/>
      <bottom style="medium">
        <color auto="1"/>
      </bottom>
    </border>
    <border>
      <left/>
      <right/>
      <top style="thick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thin">
        <color auto="1"/>
      </left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 style="thin">
        <color auto="1"/>
      </left>
      <right/>
      <top style="thick">
        <color indexed="8"/>
      </top>
      <bottom/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278">
    <xf numFmtId="0" fontId="0" fillId="0" borderId="0" xfId="0"/>
    <xf numFmtId="37" fontId="3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14" fontId="3" fillId="0" borderId="1" xfId="0" applyNumberFormat="1" applyFont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15" fontId="3" fillId="0" borderId="0" xfId="0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15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6" xfId="0" applyFont="1" applyFill="1" applyBorder="1"/>
    <xf numFmtId="37" fontId="3" fillId="2" borderId="7" xfId="0" applyNumberFormat="1" applyFont="1" applyFill="1" applyBorder="1"/>
    <xf numFmtId="0" fontId="3" fillId="0" borderId="7" xfId="0" applyFont="1" applyBorder="1"/>
    <xf numFmtId="37" fontId="3" fillId="2" borderId="7" xfId="0" applyNumberFormat="1" applyFont="1" applyFill="1" applyBorder="1" applyAlignment="1" quotePrefix="1">
      <alignment horizontal="center"/>
    </xf>
    <xf numFmtId="3" fontId="3" fillId="3" borderId="7" xfId="0" applyNumberFormat="1" applyFont="1" applyFill="1" applyBorder="1"/>
    <xf numFmtId="3" fontId="3" fillId="0" borderId="7" xfId="0" applyNumberFormat="1" applyFont="1" applyBorder="1" applyAlignment="1">
      <alignment horizontal="center"/>
    </xf>
    <xf numFmtId="37" fontId="3" fillId="2" borderId="7" xfId="0" applyNumberFormat="1" applyFont="1" applyFill="1" applyBorder="1" applyAlignment="1">
      <alignment horizontal="center"/>
    </xf>
    <xf numFmtId="3" fontId="3" fillId="0" borderId="7" xfId="0" applyNumberFormat="1" applyFont="1" applyBorder="1"/>
    <xf numFmtId="37" fontId="5" fillId="4" borderId="7" xfId="0" applyNumberFormat="1" applyFont="1" applyFill="1" applyBorder="1" applyAlignment="1">
      <alignment horizontal="center"/>
    </xf>
    <xf numFmtId="37" fontId="3" fillId="3" borderId="7" xfId="0" applyNumberFormat="1" applyFont="1" applyFill="1" applyBorder="1"/>
    <xf numFmtId="37" fontId="3" fillId="0" borderId="0" xfId="0" applyNumberFormat="1" applyFont="1"/>
    <xf numFmtId="10" fontId="6" fillId="3" borderId="0" xfId="15" applyNumberFormat="1" applyFont="1" applyFill="1" applyAlignment="1" applyProtection="1">
      <alignment/>
      <protection/>
    </xf>
    <xf numFmtId="0" fontId="6" fillId="3" borderId="0" xfId="0" applyFont="1" applyFill="1"/>
    <xf numFmtId="0" fontId="3" fillId="2" borderId="8" xfId="0" applyFont="1" applyFill="1" applyBorder="1"/>
    <xf numFmtId="37" fontId="3" fillId="2" borderId="9" xfId="0" applyNumberFormat="1" applyFont="1" applyFill="1" applyBorder="1"/>
    <xf numFmtId="3" fontId="3" fillId="0" borderId="9" xfId="0" applyNumberFormat="1" applyFont="1" applyBorder="1"/>
    <xf numFmtId="37" fontId="3" fillId="2" borderId="9" xfId="0" applyNumberFormat="1" applyFont="1" applyFill="1" applyBorder="1" applyAlignment="1" quotePrefix="1">
      <alignment horizontal="center"/>
    </xf>
    <xf numFmtId="3" fontId="3" fillId="3" borderId="9" xfId="0" applyNumberFormat="1" applyFont="1" applyFill="1" applyBorder="1"/>
    <xf numFmtId="3" fontId="3" fillId="0" borderId="9" xfId="0" applyNumberFormat="1" applyFont="1" applyBorder="1" applyAlignment="1">
      <alignment horizontal="center"/>
    </xf>
    <xf numFmtId="37" fontId="3" fillId="2" borderId="9" xfId="0" applyNumberFormat="1" applyFont="1" applyFill="1" applyBorder="1" applyAlignment="1">
      <alignment horizontal="center"/>
    </xf>
    <xf numFmtId="37" fontId="5" fillId="4" borderId="9" xfId="0" applyNumberFormat="1" applyFont="1" applyFill="1" applyBorder="1" applyAlignment="1" quotePrefix="1">
      <alignment horizontal="center"/>
    </xf>
    <xf numFmtId="37" fontId="3" fillId="3" borderId="9" xfId="0" applyNumberFormat="1" applyFont="1" applyFill="1" applyBorder="1"/>
    <xf numFmtId="37" fontId="5" fillId="4" borderId="9" xfId="0" applyNumberFormat="1" applyFont="1" applyFill="1" applyBorder="1" applyAlignment="1">
      <alignment horizontal="center"/>
    </xf>
    <xf numFmtId="37" fontId="5" fillId="0" borderId="9" xfId="0" applyNumberFormat="1" applyFont="1" applyBorder="1" applyAlignment="1">
      <alignment horizontal="center"/>
    </xf>
    <xf numFmtId="37" fontId="3" fillId="3" borderId="9" xfId="0" applyNumberFormat="1" applyFont="1" applyFill="1" applyBorder="1" applyAlignment="1" quotePrefix="1">
      <alignment horizontal="center"/>
    </xf>
    <xf numFmtId="0" fontId="3" fillId="2" borderId="10" xfId="0" applyFont="1" applyFill="1" applyBorder="1"/>
    <xf numFmtId="37" fontId="3" fillId="2" borderId="11" xfId="0" applyNumberFormat="1" applyFont="1" applyFill="1" applyBorder="1"/>
    <xf numFmtId="3" fontId="3" fillId="0" borderId="11" xfId="0" applyNumberFormat="1" applyFont="1" applyBorder="1"/>
    <xf numFmtId="37" fontId="3" fillId="3" borderId="11" xfId="0" applyNumberFormat="1" applyFont="1" applyFill="1" applyBorder="1"/>
    <xf numFmtId="3" fontId="3" fillId="0" borderId="11" xfId="0" applyNumberFormat="1" applyFont="1" applyBorder="1" applyAlignment="1">
      <alignment horizontal="center"/>
    </xf>
    <xf numFmtId="37" fontId="3" fillId="2" borderId="11" xfId="0" applyNumberFormat="1" applyFont="1" applyFill="1" applyBorder="1" applyAlignment="1">
      <alignment horizontal="center"/>
    </xf>
    <xf numFmtId="37" fontId="3" fillId="0" borderId="11" xfId="0" applyNumberFormat="1" applyFont="1" applyBorder="1"/>
    <xf numFmtId="165" fontId="3" fillId="3" borderId="12" xfId="0" applyNumberFormat="1" applyFont="1" applyFill="1" applyBorder="1"/>
    <xf numFmtId="3" fontId="3" fillId="0" borderId="0" xfId="0" applyNumberFormat="1" applyFont="1"/>
    <xf numFmtId="165" fontId="3" fillId="3" borderId="12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5" fontId="3" fillId="3" borderId="12" xfId="0" applyNumberFormat="1" applyFont="1" applyFill="1" applyBorder="1" applyAlignment="1">
      <alignment horizontal="center"/>
    </xf>
    <xf numFmtId="165" fontId="3" fillId="0" borderId="0" xfId="0" applyNumberFormat="1" applyFont="1"/>
    <xf numFmtId="165" fontId="6" fillId="4" borderId="0" xfId="0" applyNumberFormat="1" applyFont="1" applyFill="1"/>
    <xf numFmtId="10" fontId="3" fillId="0" borderId="0" xfId="0" applyNumberFormat="1" applyFont="1" applyAlignment="1">
      <alignment horizontal="center"/>
    </xf>
    <xf numFmtId="10" fontId="3" fillId="0" borderId="0" xfId="0" applyNumberFormat="1" applyFont="1"/>
    <xf numFmtId="3" fontId="5" fillId="0" borderId="0" xfId="0" applyNumberFormat="1" applyFont="1" applyAlignment="1">
      <alignment horizontal="center"/>
    </xf>
    <xf numFmtId="166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6" fillId="0" borderId="0" xfId="0" applyFont="1"/>
    <xf numFmtId="3" fontId="3" fillId="2" borderId="6" xfId="0" applyNumberFormat="1" applyFont="1" applyFill="1" applyBorder="1"/>
    <xf numFmtId="37" fontId="3" fillId="2" borderId="7" xfId="0" applyNumberFormat="1" applyFont="1" applyFill="1" applyBorder="1" applyAlignment="1">
      <alignment horizontal="right"/>
    </xf>
    <xf numFmtId="37" fontId="3" fillId="0" borderId="7" xfId="0" applyNumberFormat="1" applyFont="1" applyBorder="1"/>
    <xf numFmtId="37" fontId="3" fillId="0" borderId="7" xfId="0" applyNumberFormat="1" applyFont="1" applyBorder="1" applyAlignment="1">
      <alignment horizontal="center"/>
    </xf>
    <xf numFmtId="3" fontId="3" fillId="2" borderId="8" xfId="0" applyNumberFormat="1" applyFont="1" applyFill="1" applyBorder="1"/>
    <xf numFmtId="37" fontId="3" fillId="0" borderId="9" xfId="0" applyNumberFormat="1" applyFont="1" applyBorder="1"/>
    <xf numFmtId="37" fontId="3" fillId="0" borderId="9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44" fontId="6" fillId="0" borderId="0" xfId="16" applyFont="1" applyAlignment="1" applyProtection="1">
      <alignment/>
      <protection/>
    </xf>
    <xf numFmtId="37" fontId="8" fillId="0" borderId="9" xfId="0" applyNumberFormat="1" applyFont="1" applyBorder="1" applyAlignment="1">
      <alignment horizontal="center"/>
    </xf>
    <xf numFmtId="0" fontId="3" fillId="0" borderId="9" xfId="0" applyFont="1" applyBorder="1"/>
    <xf numFmtId="10" fontId="6" fillId="0" borderId="0" xfId="15" applyNumberFormat="1" applyFont="1" applyAlignment="1" applyProtection="1">
      <alignment/>
      <protection/>
    </xf>
    <xf numFmtId="0" fontId="3" fillId="0" borderId="9" xfId="0" applyFont="1" applyBorder="1" applyAlignment="1">
      <alignment horizontal="center"/>
    </xf>
    <xf numFmtId="37" fontId="3" fillId="3" borderId="9" xfId="0" applyNumberFormat="1" applyFont="1" applyFill="1" applyBorder="1" applyAlignment="1">
      <alignment horizontal="right"/>
    </xf>
    <xf numFmtId="37" fontId="3" fillId="3" borderId="9" xfId="0" applyNumberFormat="1" applyFont="1" applyFill="1" applyBorder="1" applyAlignment="1">
      <alignment vertical="center"/>
    </xf>
    <xf numFmtId="37" fontId="3" fillId="5" borderId="9" xfId="0" applyNumberFormat="1" applyFont="1" applyFill="1" applyBorder="1" applyAlignment="1">
      <alignment horizontal="center"/>
    </xf>
    <xf numFmtId="37" fontId="3" fillId="5" borderId="9" xfId="0" applyNumberFormat="1" applyFont="1" applyFill="1" applyBorder="1" applyAlignment="1">
      <alignment horizontal="right"/>
    </xf>
    <xf numFmtId="37" fontId="3" fillId="3" borderId="9" xfId="0" applyNumberFormat="1" applyFont="1" applyFill="1" applyBorder="1" applyAlignment="1">
      <alignment horizontal="center"/>
    </xf>
    <xf numFmtId="10" fontId="3" fillId="3" borderId="0" xfId="15" applyNumberFormat="1" applyFont="1" applyFill="1" applyAlignment="1" applyProtection="1">
      <alignment/>
      <protection/>
    </xf>
    <xf numFmtId="10" fontId="3" fillId="0" borderId="0" xfId="15" applyNumberFormat="1" applyFont="1" applyAlignment="1" applyProtection="1">
      <alignment horizontal="left"/>
      <protection/>
    </xf>
    <xf numFmtId="37" fontId="6" fillId="0" borderId="0" xfId="0" applyNumberFormat="1" applyFont="1"/>
    <xf numFmtId="3" fontId="3" fillId="2" borderId="10" xfId="0" applyNumberFormat="1" applyFont="1" applyFill="1" applyBorder="1"/>
    <xf numFmtId="37" fontId="3" fillId="0" borderId="11" xfId="0" applyNumberFormat="1" applyFont="1" applyBorder="1" applyAlignment="1">
      <alignment horizontal="center"/>
    </xf>
    <xf numFmtId="5" fontId="3" fillId="3" borderId="12" xfId="0" applyNumberFormat="1" applyFont="1" applyFill="1" applyBorder="1"/>
    <xf numFmtId="0" fontId="3" fillId="0" borderId="6" xfId="0" applyFont="1" applyBorder="1"/>
    <xf numFmtId="37" fontId="3" fillId="3" borderId="7" xfId="0" applyNumberFormat="1" applyFont="1" applyFill="1" applyBorder="1" applyAlignment="1">
      <alignment horizontal="center"/>
    </xf>
    <xf numFmtId="37" fontId="9" fillId="3" borderId="7" xfId="0" applyNumberFormat="1" applyFont="1" applyFill="1" applyBorder="1"/>
    <xf numFmtId="0" fontId="3" fillId="0" borderId="8" xfId="0" applyFont="1" applyBorder="1"/>
    <xf numFmtId="5" fontId="10" fillId="3" borderId="0" xfId="15" applyNumberFormat="1" applyFont="1" applyFill="1" applyAlignment="1" applyProtection="1">
      <alignment/>
      <protection/>
    </xf>
    <xf numFmtId="167" fontId="6" fillId="5" borderId="0" xfId="18" applyNumberFormat="1" applyFont="1" applyFill="1" applyBorder="1" applyProtection="1">
      <protection/>
    </xf>
    <xf numFmtId="0" fontId="3" fillId="0" borderId="10" xfId="0" applyFont="1" applyBorder="1"/>
    <xf numFmtId="3" fontId="3" fillId="3" borderId="11" xfId="0" applyNumberFormat="1" applyFont="1" applyFill="1" applyBorder="1"/>
    <xf numFmtId="3" fontId="7" fillId="3" borderId="11" xfId="0" applyNumberFormat="1" applyFont="1" applyFill="1" applyBorder="1"/>
    <xf numFmtId="3" fontId="7" fillId="0" borderId="0" xfId="0" applyNumberFormat="1" applyFont="1"/>
    <xf numFmtId="5" fontId="3" fillId="0" borderId="0" xfId="0" applyNumberFormat="1" applyFont="1"/>
    <xf numFmtId="5" fontId="7" fillId="0" borderId="0" xfId="0" applyNumberFormat="1" applyFont="1"/>
    <xf numFmtId="0" fontId="11" fillId="0" borderId="13" xfId="0" applyFont="1" applyBorder="1"/>
    <xf numFmtId="5" fontId="11" fillId="3" borderId="14" xfId="0" applyNumberFormat="1" applyFont="1" applyFill="1" applyBorder="1"/>
    <xf numFmtId="3" fontId="11" fillId="0" borderId="14" xfId="0" applyNumberFormat="1" applyFont="1" applyBorder="1"/>
    <xf numFmtId="3" fontId="11" fillId="0" borderId="14" xfId="0" applyNumberFormat="1" applyFont="1" applyBorder="1" applyAlignment="1">
      <alignment horizontal="center"/>
    </xf>
    <xf numFmtId="5" fontId="11" fillId="0" borderId="14" xfId="0" applyNumberFormat="1" applyFont="1" applyBorder="1"/>
    <xf numFmtId="5" fontId="11" fillId="0" borderId="14" xfId="0" applyNumberFormat="1" applyFont="1" applyBorder="1" applyAlignment="1">
      <alignment horizontal="center"/>
    </xf>
    <xf numFmtId="5" fontId="12" fillId="3" borderId="15" xfId="0" applyNumberFormat="1" applyFont="1" applyFill="1" applyBorder="1"/>
    <xf numFmtId="167" fontId="6" fillId="6" borderId="0" xfId="18" applyNumberFormat="1" applyFont="1" applyFill="1" applyBorder="1" applyProtection="1">
      <protection/>
    </xf>
    <xf numFmtId="5" fontId="6" fillId="0" borderId="0" xfId="0" applyNumberFormat="1" applyFont="1"/>
    <xf numFmtId="37" fontId="13" fillId="3" borderId="7" xfId="0" applyNumberFormat="1" applyFont="1" applyFill="1" applyBorder="1" applyAlignment="1">
      <alignment horizontal="right"/>
    </xf>
    <xf numFmtId="37" fontId="3" fillId="0" borderId="8" xfId="0" applyNumberFormat="1" applyFont="1" applyBorder="1"/>
    <xf numFmtId="37" fontId="13" fillId="3" borderId="9" xfId="0" applyNumberFormat="1" applyFont="1" applyFill="1" applyBorder="1" applyAlignment="1">
      <alignment horizontal="right"/>
    </xf>
    <xf numFmtId="37" fontId="3" fillId="3" borderId="11" xfId="0" applyNumberFormat="1" applyFont="1" applyFill="1" applyBorder="1" applyAlignment="1">
      <alignment horizontal="center"/>
    </xf>
    <xf numFmtId="37" fontId="13" fillId="3" borderId="11" xfId="0" applyNumberFormat="1" applyFont="1" applyFill="1" applyBorder="1" applyAlignment="1">
      <alignment horizontal="right"/>
    </xf>
    <xf numFmtId="165" fontId="3" fillId="0" borderId="12" xfId="0" applyNumberFormat="1" applyFont="1" applyBorder="1"/>
    <xf numFmtId="165" fontId="6" fillId="2" borderId="0" xfId="0" applyNumberFormat="1" applyFont="1" applyFill="1"/>
    <xf numFmtId="10" fontId="7" fillId="0" borderId="0" xfId="15" applyNumberFormat="1" applyFont="1" applyFill="1" applyProtection="1">
      <protection/>
    </xf>
    <xf numFmtId="10" fontId="3" fillId="3" borderId="7" xfId="0" applyNumberFormat="1" applyFont="1" applyFill="1" applyBorder="1"/>
    <xf numFmtId="10" fontId="3" fillId="0" borderId="7" xfId="0" applyNumberFormat="1" applyFont="1" applyBorder="1" applyAlignment="1">
      <alignment horizontal="center"/>
    </xf>
    <xf numFmtId="10" fontId="3" fillId="0" borderId="7" xfId="0" applyNumberFormat="1" applyFont="1" applyBorder="1"/>
    <xf numFmtId="10" fontId="7" fillId="3" borderId="7" xfId="0" applyNumberFormat="1" applyFont="1" applyFill="1" applyBorder="1"/>
    <xf numFmtId="10" fontId="7" fillId="0" borderId="0" xfId="0" applyNumberFormat="1" applyFont="1"/>
    <xf numFmtId="10" fontId="6" fillId="7" borderId="0" xfId="15" applyNumberFormat="1" applyFont="1" applyFill="1" applyBorder="1" applyProtection="1">
      <protection/>
    </xf>
    <xf numFmtId="3" fontId="3" fillId="2" borderId="9" xfId="0" applyNumberFormat="1" applyFont="1" applyFill="1" applyBorder="1"/>
    <xf numFmtId="3" fontId="3" fillId="4" borderId="9" xfId="0" applyNumberFormat="1" applyFont="1" applyFill="1" applyBorder="1"/>
    <xf numFmtId="0" fontId="14" fillId="0" borderId="0" xfId="0" applyFont="1" applyAlignment="1">
      <alignment horizontal="right"/>
    </xf>
    <xf numFmtId="37" fontId="14" fillId="3" borderId="0" xfId="0" applyNumberFormat="1" applyFont="1" applyFill="1"/>
    <xf numFmtId="0" fontId="14" fillId="0" borderId="0" xfId="0" applyFont="1"/>
    <xf numFmtId="0" fontId="14" fillId="0" borderId="0" xfId="0" applyFont="1" applyAlignment="1">
      <alignment horizontal="center"/>
    </xf>
    <xf numFmtId="10" fontId="7" fillId="0" borderId="0" xfId="15" applyNumberFormat="1" applyFont="1" applyProtection="1">
      <protection/>
    </xf>
    <xf numFmtId="37" fontId="14" fillId="3" borderId="16" xfId="0" applyNumberFormat="1" applyFont="1" applyFill="1" applyBorder="1"/>
    <xf numFmtId="37" fontId="8" fillId="0" borderId="11" xfId="0" applyNumberFormat="1" applyFont="1" applyBorder="1" applyAlignment="1">
      <alignment horizontal="center"/>
    </xf>
    <xf numFmtId="5" fontId="15" fillId="3" borderId="12" xfId="0" applyNumberFormat="1" applyFont="1" applyFill="1" applyBorder="1"/>
    <xf numFmtId="9" fontId="3" fillId="0" borderId="0" xfId="15" applyFont="1"/>
    <xf numFmtId="10" fontId="3" fillId="0" borderId="0" xfId="15" applyNumberFormat="1" applyFont="1"/>
    <xf numFmtId="168" fontId="3" fillId="0" borderId="0" xfId="15" applyNumberFormat="1" applyFont="1"/>
    <xf numFmtId="170" fontId="3" fillId="0" borderId="0" xfId="15" applyNumberFormat="1" applyFont="1"/>
    <xf numFmtId="10" fontId="8" fillId="0" borderId="7" xfId="0" applyNumberFormat="1" applyFont="1" applyBorder="1" applyAlignment="1">
      <alignment horizontal="center"/>
    </xf>
    <xf numFmtId="0" fontId="7" fillId="0" borderId="0" xfId="0" applyFont="1"/>
    <xf numFmtId="10" fontId="7" fillId="0" borderId="0" xfId="15" applyNumberFormat="1" applyFont="1"/>
    <xf numFmtId="0" fontId="3" fillId="6" borderId="0" xfId="0" applyFont="1" applyFill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 wrapText="1"/>
    </xf>
    <xf numFmtId="0" fontId="4" fillId="6" borderId="0" xfId="0" applyFont="1" applyFill="1" applyAlignment="1">
      <alignment horizontal="center"/>
    </xf>
    <xf numFmtId="37" fontId="3" fillId="6" borderId="0" xfId="0" applyNumberFormat="1" applyFont="1" applyFill="1"/>
    <xf numFmtId="37" fontId="5" fillId="0" borderId="7" xfId="0" applyNumberFormat="1" applyFont="1" applyFill="1" applyBorder="1" applyAlignment="1">
      <alignment horizontal="center"/>
    </xf>
    <xf numFmtId="37" fontId="16" fillId="0" borderId="7" xfId="0" applyNumberFormat="1" applyFont="1" applyFill="1" applyBorder="1"/>
    <xf numFmtId="37" fontId="5" fillId="0" borderId="9" xfId="0" applyNumberFormat="1" applyFont="1" applyFill="1" applyBorder="1" applyAlignment="1" quotePrefix="1">
      <alignment horizontal="center"/>
    </xf>
    <xf numFmtId="37" fontId="3" fillId="0" borderId="9" xfId="0" applyNumberFormat="1" applyFont="1" applyFill="1" applyBorder="1"/>
    <xf numFmtId="37" fontId="5" fillId="0" borderId="9" xfId="0" applyNumberFormat="1" applyFont="1" applyFill="1" applyBorder="1" applyAlignment="1">
      <alignment horizontal="center"/>
    </xf>
    <xf numFmtId="37" fontId="3" fillId="0" borderId="11" xfId="0" applyNumberFormat="1" applyFont="1" applyFill="1" applyBorder="1"/>
    <xf numFmtId="165" fontId="3" fillId="6" borderId="0" xfId="0" applyNumberFormat="1" applyFont="1" applyFill="1"/>
    <xf numFmtId="5" fontId="3" fillId="0" borderId="12" xfId="0" applyNumberFormat="1" applyFont="1" applyFill="1" applyBorder="1" applyAlignment="1">
      <alignment horizontal="center"/>
    </xf>
    <xf numFmtId="165" fontId="3" fillId="0" borderId="12" xfId="0" applyNumberFormat="1" applyFont="1" applyFill="1" applyBorder="1"/>
    <xf numFmtId="10" fontId="3" fillId="6" borderId="0" xfId="0" applyNumberFormat="1" applyFont="1" applyFill="1"/>
    <xf numFmtId="166" fontId="3" fillId="6" borderId="0" xfId="0" applyNumberFormat="1" applyFont="1" applyFill="1"/>
    <xf numFmtId="37" fontId="3" fillId="0" borderId="7" xfId="0" applyNumberFormat="1" applyFont="1" applyFill="1" applyBorder="1"/>
    <xf numFmtId="0" fontId="17" fillId="0" borderId="0" xfId="0" applyFont="1"/>
    <xf numFmtId="37" fontId="3" fillId="0" borderId="9" xfId="0" applyNumberFormat="1" applyFont="1" applyFill="1" applyBorder="1" applyAlignment="1">
      <alignment horizontal="center"/>
    </xf>
    <xf numFmtId="3" fontId="3" fillId="6" borderId="0" xfId="0" applyNumberFormat="1" applyFont="1" applyFill="1"/>
    <xf numFmtId="3" fontId="3" fillId="0" borderId="0" xfId="0" applyNumberFormat="1" applyFont="1" applyFill="1"/>
    <xf numFmtId="37" fontId="7" fillId="0" borderId="7" xfId="0" applyNumberFormat="1" applyFont="1" applyBorder="1" applyAlignment="1">
      <alignment horizontal="center"/>
    </xf>
    <xf numFmtId="37" fontId="3" fillId="3" borderId="17" xfId="0" applyNumberFormat="1" applyFont="1" applyFill="1" applyBorder="1"/>
    <xf numFmtId="3" fontId="7" fillId="6" borderId="0" xfId="0" applyNumberFormat="1" applyFont="1" applyFill="1"/>
    <xf numFmtId="3" fontId="3" fillId="0" borderId="11" xfId="0" applyNumberFormat="1" applyFont="1" applyFill="1" applyBorder="1"/>
    <xf numFmtId="5" fontId="7" fillId="6" borderId="0" xfId="0" applyNumberFormat="1" applyFont="1" applyFill="1"/>
    <xf numFmtId="7" fontId="7" fillId="0" borderId="12" xfId="0" applyNumberFormat="1" applyFont="1" applyFill="1" applyBorder="1"/>
    <xf numFmtId="5" fontId="12" fillId="0" borderId="15" xfId="0" applyNumberFormat="1" applyFont="1" applyFill="1" applyBorder="1"/>
    <xf numFmtId="0" fontId="3" fillId="0" borderId="0" xfId="0" applyFont="1" applyFill="1"/>
    <xf numFmtId="10" fontId="3" fillId="3" borderId="7" xfId="15" applyNumberFormat="1" applyFont="1" applyFill="1" applyBorder="1"/>
    <xf numFmtId="10" fontId="7" fillId="6" borderId="0" xfId="0" applyNumberFormat="1" applyFont="1" applyFill="1"/>
    <xf numFmtId="10" fontId="3" fillId="0" borderId="7" xfId="0" applyNumberFormat="1" applyFont="1" applyFill="1" applyBorder="1"/>
    <xf numFmtId="10" fontId="7" fillId="8" borderId="7" xfId="15" applyNumberFormat="1" applyFont="1" applyFill="1" applyBorder="1"/>
    <xf numFmtId="3" fontId="3" fillId="0" borderId="9" xfId="0" applyNumberFormat="1" applyFont="1" applyFill="1" applyBorder="1"/>
    <xf numFmtId="0" fontId="8" fillId="0" borderId="0" xfId="0" applyFont="1"/>
    <xf numFmtId="169" fontId="8" fillId="0" borderId="0" xfId="15" applyNumberFormat="1" applyFont="1"/>
    <xf numFmtId="0" fontId="0" fillId="0" borderId="18" xfId="0" applyBorder="1"/>
    <xf numFmtId="4" fontId="0" fillId="0" borderId="0" xfId="0" applyNumberFormat="1"/>
    <xf numFmtId="171" fontId="0" fillId="0" borderId="0" xfId="0" applyNumberFormat="1"/>
    <xf numFmtId="44" fontId="0" fillId="0" borderId="0" xfId="16" applyFont="1"/>
    <xf numFmtId="44" fontId="0" fillId="0" borderId="0" xfId="0" applyNumberFormat="1"/>
    <xf numFmtId="9" fontId="0" fillId="0" borderId="0" xfId="15" applyFont="1"/>
    <xf numFmtId="0" fontId="2" fillId="0" borderId="0" xfId="0" applyFont="1"/>
    <xf numFmtId="37" fontId="8" fillId="9" borderId="9" xfId="0" applyNumberFormat="1" applyFont="1" applyFill="1" applyBorder="1" applyAlignment="1">
      <alignment horizontal="center"/>
    </xf>
    <xf numFmtId="0" fontId="24" fillId="0" borderId="0" xfId="0" applyFont="1"/>
    <xf numFmtId="0" fontId="25" fillId="0" borderId="0" xfId="0" applyFont="1"/>
    <xf numFmtId="44" fontId="3" fillId="0" borderId="0" xfId="16" applyFont="1"/>
    <xf numFmtId="44" fontId="7" fillId="0" borderId="0" xfId="16" applyFont="1" applyAlignment="1">
      <alignment horizontal="center"/>
    </xf>
    <xf numFmtId="44" fontId="3" fillId="0" borderId="1" xfId="16" applyFont="1" applyBorder="1"/>
    <xf numFmtId="44" fontId="3" fillId="0" borderId="0" xfId="16" applyFont="1" applyAlignment="1">
      <alignment horizontal="center"/>
    </xf>
    <xf numFmtId="44" fontId="3" fillId="0" borderId="0" xfId="16" applyFont="1" applyAlignment="1">
      <alignment horizontal="center" wrapText="1"/>
    </xf>
    <xf numFmtId="44" fontId="4" fillId="0" borderId="3" xfId="16" applyFont="1" applyBorder="1" applyAlignment="1">
      <alignment horizontal="center"/>
    </xf>
    <xf numFmtId="44" fontId="3" fillId="8" borderId="7" xfId="16" applyFont="1" applyFill="1" applyBorder="1"/>
    <xf numFmtId="44" fontId="3" fillId="8" borderId="17" xfId="16" applyFont="1" applyFill="1" applyBorder="1"/>
    <xf numFmtId="44" fontId="3" fillId="0" borderId="0" xfId="16" applyFont="1" applyFill="1"/>
    <xf numFmtId="44" fontId="7" fillId="8" borderId="7" xfId="16" applyFont="1" applyFill="1" applyBorder="1"/>
    <xf numFmtId="44" fontId="7" fillId="8" borderId="0" xfId="16" applyFont="1" applyFill="1"/>
    <xf numFmtId="44" fontId="7" fillId="8" borderId="19" xfId="16" applyFont="1" applyFill="1" applyBorder="1"/>
    <xf numFmtId="44" fontId="3" fillId="0" borderId="20" xfId="16" applyFont="1" applyFill="1" applyBorder="1"/>
    <xf numFmtId="44" fontId="3" fillId="0" borderId="7" xfId="16" applyFont="1" applyFill="1" applyBorder="1"/>
    <xf numFmtId="0" fontId="27" fillId="0" borderId="0" xfId="0" applyFont="1"/>
    <xf numFmtId="44" fontId="28" fillId="0" borderId="21" xfId="16" applyFont="1" applyBorder="1"/>
    <xf numFmtId="0" fontId="2" fillId="0" borderId="22" xfId="0" applyFont="1" applyBorder="1" applyAlignment="1">
      <alignment horizontal="center"/>
    </xf>
    <xf numFmtId="9" fontId="2" fillId="0" borderId="21" xfId="0" applyNumberFormat="1" applyFont="1" applyBorder="1" applyAlignment="1">
      <alignment horizontal="center"/>
    </xf>
    <xf numFmtId="9" fontId="2" fillId="0" borderId="21" xfId="0" applyNumberFormat="1" applyFont="1" applyFill="1" applyBorder="1" applyAlignment="1">
      <alignment horizontal="center"/>
    </xf>
    <xf numFmtId="9" fontId="2" fillId="0" borderId="21" xfId="16" applyNumberFormat="1" applyFont="1" applyFill="1" applyBorder="1" applyAlignment="1">
      <alignment horizontal="center"/>
    </xf>
    <xf numFmtId="10" fontId="2" fillId="0" borderId="21" xfId="16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44" fontId="2" fillId="0" borderId="21" xfId="16" applyFont="1" applyFill="1" applyBorder="1" applyAlignment="1">
      <alignment horizontal="center"/>
    </xf>
    <xf numFmtId="9" fontId="2" fillId="0" borderId="22" xfId="0" applyNumberFormat="1" applyFont="1" applyBorder="1" applyAlignment="1">
      <alignment horizontal="center"/>
    </xf>
    <xf numFmtId="42" fontId="2" fillId="0" borderId="0" xfId="16" applyNumberFormat="1" applyFont="1"/>
    <xf numFmtId="9" fontId="2" fillId="0" borderId="0" xfId="15" applyFont="1"/>
    <xf numFmtId="171" fontId="2" fillId="0" borderId="0" xfId="16" applyNumberFormat="1" applyFont="1"/>
    <xf numFmtId="0" fontId="2" fillId="0" borderId="0" xfId="0" applyFont="1" applyAlignment="1">
      <alignment wrapText="1"/>
    </xf>
    <xf numFmtId="0" fontId="2" fillId="0" borderId="23" xfId="0" applyFont="1" applyBorder="1"/>
    <xf numFmtId="0" fontId="2" fillId="0" borderId="24" xfId="0" applyFont="1" applyBorder="1"/>
    <xf numFmtId="44" fontId="2" fillId="0" borderId="24" xfId="16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1" xfId="0" applyFont="1" applyBorder="1"/>
    <xf numFmtId="0" fontId="2" fillId="0" borderId="21" xfId="0" applyFont="1" applyFill="1" applyBorder="1"/>
    <xf numFmtId="44" fontId="2" fillId="0" borderId="21" xfId="16" applyFont="1" applyBorder="1"/>
    <xf numFmtId="171" fontId="2" fillId="0" borderId="21" xfId="16" applyNumberFormat="1" applyFont="1" applyBorder="1"/>
    <xf numFmtId="171" fontId="2" fillId="10" borderId="21" xfId="16" applyNumberFormat="1" applyFont="1" applyFill="1" applyBorder="1"/>
    <xf numFmtId="171" fontId="2" fillId="0" borderId="21" xfId="0" applyNumberFormat="1" applyFont="1" applyFill="1" applyBorder="1"/>
    <xf numFmtId="44" fontId="2" fillId="0" borderId="21" xfId="16" applyFont="1" applyFill="1" applyBorder="1"/>
    <xf numFmtId="44" fontId="2" fillId="0" borderId="22" xfId="0" applyNumberFormat="1" applyFont="1" applyBorder="1"/>
    <xf numFmtId="0" fontId="2" fillId="0" borderId="21" xfId="0" applyFont="1" applyFill="1" applyBorder="1" applyAlignment="1">
      <alignment vertical="top" wrapText="1"/>
    </xf>
    <xf numFmtId="0" fontId="2" fillId="10" borderId="21" xfId="0" applyFont="1" applyFill="1" applyBorder="1"/>
    <xf numFmtId="0" fontId="2" fillId="0" borderId="22" xfId="0" applyFont="1" applyBorder="1"/>
    <xf numFmtId="0" fontId="2" fillId="0" borderId="27" xfId="0" applyFont="1" applyBorder="1"/>
    <xf numFmtId="0" fontId="2" fillId="0" borderId="28" xfId="0" applyFont="1" applyBorder="1"/>
    <xf numFmtId="44" fontId="2" fillId="0" borderId="28" xfId="16" applyFont="1" applyBorder="1"/>
    <xf numFmtId="0" fontId="2" fillId="0" borderId="29" xfId="0" applyFont="1" applyBorder="1"/>
    <xf numFmtId="44" fontId="29" fillId="0" borderId="21" xfId="16" applyFont="1" applyBorder="1"/>
    <xf numFmtId="9" fontId="30" fillId="0" borderId="0" xfId="15" applyFont="1"/>
    <xf numFmtId="9" fontId="31" fillId="0" borderId="0" xfId="15" applyFont="1"/>
    <xf numFmtId="9" fontId="32" fillId="0" borderId="0" xfId="15" applyFont="1"/>
    <xf numFmtId="37" fontId="33" fillId="9" borderId="9" xfId="0" applyNumberFormat="1" applyFont="1" applyFill="1" applyBorder="1" applyAlignment="1">
      <alignment horizontal="center"/>
    </xf>
    <xf numFmtId="37" fontId="33" fillId="9" borderId="11" xfId="0" applyNumberFormat="1" applyFont="1" applyFill="1" applyBorder="1" applyAlignment="1">
      <alignment horizontal="center"/>
    </xf>
    <xf numFmtId="0" fontId="35" fillId="0" borderId="5" xfId="0" applyFont="1" applyBorder="1"/>
    <xf numFmtId="0" fontId="7" fillId="0" borderId="5" xfId="0" applyFont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37" fontId="3" fillId="0" borderId="31" xfId="0" applyNumberFormat="1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32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/>
    <xf numFmtId="171" fontId="5" fillId="0" borderId="35" xfId="20" applyNumberFormat="1" applyFont="1" applyFill="1" applyBorder="1" applyProtection="1">
      <protection/>
    </xf>
    <xf numFmtId="3" fontId="3" fillId="0" borderId="35" xfId="0" applyNumberFormat="1" applyFont="1" applyBorder="1"/>
    <xf numFmtId="3" fontId="3" fillId="0" borderId="0" xfId="0" applyNumberFormat="1" applyFont="1" applyAlignment="1">
      <alignment vertical="center"/>
    </xf>
    <xf numFmtId="3" fontId="5" fillId="0" borderId="34" xfId="0" applyNumberFormat="1" applyFont="1" applyBorder="1" applyAlignment="1">
      <alignment horizontal="center"/>
    </xf>
    <xf numFmtId="166" fontId="3" fillId="0" borderId="35" xfId="0" applyNumberFormat="1" applyFont="1" applyBorder="1"/>
    <xf numFmtId="166" fontId="3" fillId="0" borderId="0" xfId="0" applyNumberFormat="1" applyFont="1" applyAlignment="1">
      <alignment vertical="center"/>
    </xf>
    <xf numFmtId="171" fontId="25" fillId="0" borderId="0" xfId="16" applyNumberFormat="1" applyFont="1"/>
    <xf numFmtId="171" fontId="5" fillId="0" borderId="0" xfId="20" applyNumberFormat="1" applyFont="1" applyFill="1" applyBorder="1" applyProtection="1">
      <protection/>
    </xf>
    <xf numFmtId="171" fontId="25" fillId="0" borderId="1" xfId="16" applyNumberFormat="1" applyFont="1" applyBorder="1"/>
    <xf numFmtId="0" fontId="3" fillId="0" borderId="35" xfId="0" applyFont="1" applyBorder="1"/>
    <xf numFmtId="37" fontId="5" fillId="0" borderId="35" xfId="0" applyNumberFormat="1" applyFont="1" applyBorder="1"/>
    <xf numFmtId="9" fontId="26" fillId="0" borderId="1" xfId="15" applyFont="1" applyBorder="1"/>
    <xf numFmtId="167" fontId="3" fillId="11" borderId="36" xfId="21" applyNumberFormat="1" applyFont="1" applyFill="1" applyBorder="1" applyAlignment="1" applyProtection="1">
      <alignment/>
      <protection locked="0"/>
    </xf>
    <xf numFmtId="167" fontId="3" fillId="11" borderId="37" xfId="18" applyNumberFormat="1" applyFont="1" applyFill="1" applyBorder="1" applyAlignment="1" applyProtection="1">
      <alignment/>
      <protection locked="0"/>
    </xf>
    <xf numFmtId="167" fontId="3" fillId="11" borderId="38" xfId="18" applyNumberFormat="1" applyFont="1" applyFill="1" applyBorder="1" applyAlignment="1" applyProtection="1">
      <alignment vertical="center"/>
      <protection locked="0"/>
    </xf>
    <xf numFmtId="167" fontId="3" fillId="11" borderId="36" xfId="18" applyNumberFormat="1" applyFont="1" applyFill="1" applyBorder="1" applyAlignment="1" applyProtection="1">
      <alignment/>
      <protection locked="0"/>
    </xf>
    <xf numFmtId="167" fontId="0" fillId="0" borderId="0" xfId="0" applyNumberFormat="1"/>
    <xf numFmtId="3" fontId="7" fillId="0" borderId="35" xfId="0" applyNumberFormat="1" applyFont="1" applyBorder="1"/>
    <xf numFmtId="171" fontId="27" fillId="0" borderId="0" xfId="0" applyNumberFormat="1" applyFont="1"/>
    <xf numFmtId="5" fontId="5" fillId="0" borderId="39" xfId="0" applyNumberFormat="1" applyFont="1" applyBorder="1"/>
    <xf numFmtId="5" fontId="5" fillId="0" borderId="35" xfId="0" applyNumberFormat="1" applyFont="1" applyBorder="1"/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Currency 2" xfId="20"/>
    <cellStyle name="Comma 3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theme" Target="theme/theme1.xml"/><Relationship Id="rId6" Type="http://schemas.openxmlformats.org/officeDocument/2006/relationships/worksheet" Target="worksheets/sheet5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4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OWSI\UTC\Copy%20of%20230132-OWSI-WP(2)%20Supporting%20Data4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lculations"/>
      <sheetName val="Inputs"/>
      <sheetName val="Output"/>
      <sheetName val="PFIS"/>
      <sheetName val="Capital Structure"/>
      <sheetName val="Int Sync, NTG, Rev Req"/>
      <sheetName val="Rate Design"/>
      <sheetName val="Rate Data Calculations"/>
      <sheetName val="Resources"/>
      <sheetName val="Bill Revised"/>
    </sheetNames>
    <sheetDataSet>
      <sheetData sheetId="0"/>
      <sheetData sheetId="1">
        <row r="6">
          <cell r="B6" t="str">
            <v>Olympic Water and Sewer Inc.</v>
          </cell>
          <cell r="Y6">
            <v>6336170.00530001</v>
          </cell>
          <cell r="AC6">
            <v>164560.741676191</v>
          </cell>
          <cell r="AE6">
            <v>3002223.45753543</v>
          </cell>
          <cell r="AF6">
            <v>3333946.54776457</v>
          </cell>
          <cell r="AK6">
            <v>2187385.193</v>
          </cell>
          <cell r="AO6">
            <v>54143.9608285714</v>
          </cell>
          <cell r="AQ6">
            <v>402464.036028571</v>
          </cell>
          <cell r="AR6">
            <v>1784921.15697143</v>
          </cell>
        </row>
        <row r="7"/>
        <row r="8">
          <cell r="B8">
            <v>44926</v>
          </cell>
          <cell r="I8" t="str">
            <v>Metered Sales</v>
          </cell>
          <cell r="J8">
            <v>802430</v>
          </cell>
          <cell r="Y8">
            <v>24900</v>
          </cell>
          <cell r="AC8">
            <v>0</v>
          </cell>
          <cell r="AE8">
            <v>24900</v>
          </cell>
          <cell r="AK8">
            <v>57580</v>
          </cell>
          <cell r="AO8">
            <v>0</v>
          </cell>
          <cell r="AQ8">
            <v>57580</v>
          </cell>
        </row>
        <row r="9">
          <cell r="I9" t="str">
            <v>Un-Metered Sales</v>
          </cell>
          <cell r="J9">
            <v>12000</v>
          </cell>
          <cell r="Y9">
            <v>56266</v>
          </cell>
          <cell r="AC9">
            <v>0</v>
          </cell>
          <cell r="AE9">
            <v>56266</v>
          </cell>
          <cell r="AK9">
            <v>42315</v>
          </cell>
          <cell r="AO9">
            <v>0</v>
          </cell>
          <cell r="AQ9">
            <v>42315</v>
          </cell>
        </row>
        <row r="10">
          <cell r="I10" t="str">
            <v>Ready-to-Serve</v>
          </cell>
          <cell r="Y10">
            <v>166286</v>
          </cell>
          <cell r="AC10">
            <v>0</v>
          </cell>
          <cell r="AE10">
            <v>166286</v>
          </cell>
          <cell r="AK10">
            <v>29050</v>
          </cell>
          <cell r="AO10">
            <v>0</v>
          </cell>
          <cell r="AQ10">
            <v>29050</v>
          </cell>
        </row>
        <row r="11">
          <cell r="B11">
            <v>0</v>
          </cell>
          <cell r="I11" t="str">
            <v>Fire Protection / Irrigation</v>
          </cell>
          <cell r="Y11">
            <v>46622</v>
          </cell>
          <cell r="AC11">
            <v>0</v>
          </cell>
          <cell r="AE11">
            <v>46622</v>
          </cell>
          <cell r="AK11">
            <v>20000</v>
          </cell>
          <cell r="AO11">
            <v>0</v>
          </cell>
          <cell r="AQ11">
            <v>20000</v>
          </cell>
        </row>
        <row r="12">
          <cell r="I12" t="str">
            <v>Jobbing</v>
          </cell>
          <cell r="Y12">
            <v>58109</v>
          </cell>
          <cell r="AC12">
            <v>0</v>
          </cell>
          <cell r="AE12">
            <v>58109</v>
          </cell>
          <cell r="AK12">
            <v>17000</v>
          </cell>
          <cell r="AO12">
            <v>0</v>
          </cell>
          <cell r="AQ12">
            <v>17000</v>
          </cell>
        </row>
        <row r="13">
          <cell r="B13">
            <v>1760</v>
          </cell>
          <cell r="I13" t="str">
            <v>Other Income, Ancillary Charges</v>
          </cell>
          <cell r="J13">
            <v>10147</v>
          </cell>
          <cell r="Y13">
            <v>49857</v>
          </cell>
          <cell r="AC13">
            <v>0</v>
          </cell>
          <cell r="AE13">
            <v>49857</v>
          </cell>
          <cell r="AK13">
            <v>12750</v>
          </cell>
          <cell r="AO13">
            <v>0</v>
          </cell>
          <cell r="AQ13">
            <v>12750</v>
          </cell>
        </row>
        <row r="14">
          <cell r="Y14">
            <v>15748</v>
          </cell>
          <cell r="AC14">
            <v>314.96</v>
          </cell>
          <cell r="AE14">
            <v>15433.04</v>
          </cell>
          <cell r="AK14">
            <v>9250</v>
          </cell>
          <cell r="AO14">
            <v>0</v>
          </cell>
          <cell r="AQ14">
            <v>9250</v>
          </cell>
        </row>
        <row r="15">
          <cell r="Y15">
            <v>60728</v>
          </cell>
          <cell r="AC15">
            <v>1214.56</v>
          </cell>
          <cell r="AE15">
            <v>58298.88</v>
          </cell>
          <cell r="AK15">
            <v>14000</v>
          </cell>
          <cell r="AO15">
            <v>0</v>
          </cell>
          <cell r="AQ15">
            <v>14000</v>
          </cell>
        </row>
        <row r="16">
          <cell r="Y16">
            <v>10823</v>
          </cell>
          <cell r="AC16">
            <v>216.46</v>
          </cell>
          <cell r="AE16">
            <v>10173.62</v>
          </cell>
          <cell r="AK16">
            <v>13750</v>
          </cell>
          <cell r="AO16">
            <v>0</v>
          </cell>
          <cell r="AQ16">
            <v>13750</v>
          </cell>
        </row>
        <row r="17">
          <cell r="I17" t="str">
            <v>Salary and Wages - Employees</v>
          </cell>
          <cell r="J17">
            <v>190177</v>
          </cell>
          <cell r="Y17">
            <v>22000</v>
          </cell>
          <cell r="AC17">
            <v>440</v>
          </cell>
          <cell r="AE17">
            <v>19800</v>
          </cell>
          <cell r="AK17">
            <v>16750</v>
          </cell>
          <cell r="AO17">
            <v>0</v>
          </cell>
          <cell r="AQ17">
            <v>16750</v>
          </cell>
        </row>
        <row r="18">
          <cell r="I18" t="str">
            <v>Salary and Wages - Officers</v>
          </cell>
          <cell r="Y18">
            <v>101729</v>
          </cell>
          <cell r="AC18">
            <v>2034.58</v>
          </cell>
          <cell r="AE18">
            <v>89521.52</v>
          </cell>
          <cell r="AK18">
            <v>14000</v>
          </cell>
          <cell r="AO18">
            <v>0</v>
          </cell>
          <cell r="AQ18">
            <v>14000</v>
          </cell>
        </row>
        <row r="19">
          <cell r="I19" t="str">
            <v>Employee Pensions and Benefits</v>
          </cell>
          <cell r="J19">
            <v>9580</v>
          </cell>
          <cell r="Y19">
            <v>55315</v>
          </cell>
          <cell r="AC19">
            <v>1106.3</v>
          </cell>
          <cell r="AE19">
            <v>48677.2</v>
          </cell>
          <cell r="AK19">
            <v>10750</v>
          </cell>
          <cell r="AO19">
            <v>0</v>
          </cell>
          <cell r="AQ19">
            <v>10750</v>
          </cell>
        </row>
        <row r="20">
          <cell r="I20" t="str">
            <v>Purchased Power/Water</v>
          </cell>
          <cell r="J20">
            <v>61010</v>
          </cell>
          <cell r="Y20">
            <v>4300</v>
          </cell>
          <cell r="AC20">
            <v>0</v>
          </cell>
          <cell r="AE20">
            <v>4300</v>
          </cell>
          <cell r="AK20">
            <v>9250</v>
          </cell>
          <cell r="AO20">
            <v>0</v>
          </cell>
          <cell r="AQ20">
            <v>9250</v>
          </cell>
        </row>
        <row r="21">
          <cell r="I21" t="str">
            <v>Chemicals &amp; Testing</v>
          </cell>
          <cell r="J21">
            <v>5348</v>
          </cell>
          <cell r="Y21">
            <v>8000</v>
          </cell>
          <cell r="AC21">
            <v>0</v>
          </cell>
          <cell r="AE21">
            <v>8000</v>
          </cell>
          <cell r="AK21">
            <v>12500</v>
          </cell>
          <cell r="AO21">
            <v>0</v>
          </cell>
          <cell r="AQ21">
            <v>12500</v>
          </cell>
        </row>
        <row r="22">
          <cell r="I22" t="str">
            <v>Material &amp; Supplies</v>
          </cell>
          <cell r="J22">
            <v>7427</v>
          </cell>
          <cell r="Y22">
            <v>8000</v>
          </cell>
          <cell r="AC22">
            <v>0</v>
          </cell>
          <cell r="AE22">
            <v>8000</v>
          </cell>
          <cell r="AK22">
            <v>17750</v>
          </cell>
          <cell r="AO22">
            <v>887.5</v>
          </cell>
          <cell r="AQ22">
            <v>16862.5</v>
          </cell>
        </row>
        <row r="23">
          <cell r="I23" t="str">
            <v>Contractual Engineer</v>
          </cell>
          <cell r="J23">
            <v>8982</v>
          </cell>
          <cell r="Y23">
            <v>73581</v>
          </cell>
          <cell r="AC23">
            <v>0</v>
          </cell>
          <cell r="AE23">
            <v>73581</v>
          </cell>
          <cell r="AK23">
            <v>17000</v>
          </cell>
          <cell r="AO23">
            <v>850</v>
          </cell>
          <cell r="AQ23">
            <v>15300</v>
          </cell>
        </row>
        <row r="24">
          <cell r="I24" t="str">
            <v>Contractual Accounting</v>
          </cell>
          <cell r="J24">
            <v>285524</v>
          </cell>
          <cell r="Y24">
            <v>7000</v>
          </cell>
          <cell r="AC24">
            <v>0</v>
          </cell>
          <cell r="AE24">
            <v>7000</v>
          </cell>
          <cell r="AK24">
            <v>6750</v>
          </cell>
          <cell r="AO24">
            <v>337.5</v>
          </cell>
          <cell r="AQ24">
            <v>5737.5</v>
          </cell>
        </row>
        <row r="25">
          <cell r="I25" t="str">
            <v>Contractual Legal</v>
          </cell>
          <cell r="J25">
            <v>0</v>
          </cell>
          <cell r="Y25">
            <v>15000</v>
          </cell>
          <cell r="AC25">
            <v>0</v>
          </cell>
          <cell r="AE25">
            <v>15000</v>
          </cell>
          <cell r="AK25">
            <v>7250</v>
          </cell>
          <cell r="AO25">
            <v>362.5</v>
          </cell>
          <cell r="AQ25">
            <v>5800</v>
          </cell>
        </row>
        <row r="26">
          <cell r="I26" t="str">
            <v>Contractual Operations</v>
          </cell>
          <cell r="J26">
            <v>28164</v>
          </cell>
          <cell r="Y26">
            <v>41701</v>
          </cell>
          <cell r="AC26">
            <v>0</v>
          </cell>
          <cell r="AE26">
            <v>41701</v>
          </cell>
          <cell r="AK26">
            <v>750</v>
          </cell>
          <cell r="AO26">
            <v>37.5</v>
          </cell>
          <cell r="AQ26">
            <v>562.5</v>
          </cell>
        </row>
        <row r="27">
          <cell r="I27" t="str">
            <v>Jobbing</v>
          </cell>
          <cell r="Y27">
            <v>206509</v>
          </cell>
          <cell r="AC27">
            <v>4130.18</v>
          </cell>
          <cell r="AE27">
            <v>173467.56</v>
          </cell>
          <cell r="AK27">
            <v>750</v>
          </cell>
          <cell r="AO27">
            <v>37.5</v>
          </cell>
          <cell r="AQ27">
            <v>525</v>
          </cell>
        </row>
        <row r="28">
          <cell r="I28" t="str">
            <v>Rental of Building, Property, and Equipment</v>
          </cell>
          <cell r="Y28">
            <v>4400</v>
          </cell>
          <cell r="AC28">
            <v>0</v>
          </cell>
          <cell r="AE28">
            <v>4400</v>
          </cell>
          <cell r="AK28">
            <v>500</v>
          </cell>
          <cell r="AO28">
            <v>25</v>
          </cell>
          <cell r="AQ28">
            <v>325</v>
          </cell>
        </row>
        <row r="29">
          <cell r="I29" t="str">
            <v>Transportation</v>
          </cell>
          <cell r="J29">
            <v>18736</v>
          </cell>
          <cell r="Y29">
            <v>86258</v>
          </cell>
          <cell r="AC29">
            <v>1725.16</v>
          </cell>
          <cell r="AE29">
            <v>65556.08</v>
          </cell>
          <cell r="AK29">
            <v>250</v>
          </cell>
          <cell r="AO29">
            <v>12.5</v>
          </cell>
          <cell r="AQ29">
            <v>150</v>
          </cell>
        </row>
        <row r="30">
          <cell r="I30" t="str">
            <v>Insurance - Vehicle, General Liability, Workman's Comp.</v>
          </cell>
          <cell r="J30">
            <v>21042</v>
          </cell>
          <cell r="Y30">
            <v>53760</v>
          </cell>
          <cell r="AC30">
            <v>0</v>
          </cell>
          <cell r="AE30">
            <v>53760</v>
          </cell>
          <cell r="AK30">
            <v>8593</v>
          </cell>
          <cell r="AO30">
            <v>429.65</v>
          </cell>
          <cell r="AQ30">
            <v>4726.15</v>
          </cell>
        </row>
        <row r="31">
          <cell r="I31" t="str">
            <v>Regulatory Commission Expenses - Fees</v>
          </cell>
          <cell r="J31">
            <v>1713</v>
          </cell>
          <cell r="Y31">
            <v>47006</v>
          </cell>
          <cell r="AC31">
            <v>0</v>
          </cell>
          <cell r="AE31">
            <v>47006</v>
          </cell>
          <cell r="AK31">
            <v>4468</v>
          </cell>
          <cell r="AO31">
            <v>223.4</v>
          </cell>
          <cell r="AQ31">
            <v>2234</v>
          </cell>
        </row>
        <row r="32">
          <cell r="I32" t="str">
            <v>Regulatory Commission Expenses - Amort. Rate Case</v>
          </cell>
          <cell r="Y32">
            <v>37036</v>
          </cell>
          <cell r="AC32">
            <v>925.9</v>
          </cell>
          <cell r="AE32">
            <v>35184.2</v>
          </cell>
          <cell r="AK32">
            <v>1000</v>
          </cell>
          <cell r="AO32">
            <v>50</v>
          </cell>
          <cell r="AQ32">
            <v>450</v>
          </cell>
        </row>
        <row r="33">
          <cell r="I33" t="str">
            <v>Travel, Education, CCR, and Public Relations</v>
          </cell>
          <cell r="J33">
            <v>127</v>
          </cell>
          <cell r="Y33">
            <v>9000</v>
          </cell>
          <cell r="AC33">
            <v>0</v>
          </cell>
          <cell r="AE33">
            <v>9000</v>
          </cell>
          <cell r="AK33">
            <v>3750</v>
          </cell>
          <cell r="AO33">
            <v>187.5</v>
          </cell>
          <cell r="AQ33">
            <v>1500</v>
          </cell>
        </row>
        <row r="34">
          <cell r="I34" t="str">
            <v>Office, Postage, Phone, and Bank Charges</v>
          </cell>
          <cell r="J34">
            <v>24877</v>
          </cell>
          <cell r="Y34">
            <v>1500</v>
          </cell>
          <cell r="AC34">
            <v>30</v>
          </cell>
          <cell r="AE34">
            <v>1140</v>
          </cell>
          <cell r="AK34">
            <v>4500</v>
          </cell>
          <cell r="AO34">
            <v>225</v>
          </cell>
          <cell r="AQ34">
            <v>1575</v>
          </cell>
        </row>
        <row r="35">
          <cell r="I35" t="str">
            <v>Bad Debt</v>
          </cell>
          <cell r="J35">
            <v>359</v>
          </cell>
          <cell r="Y35">
            <v>210</v>
          </cell>
          <cell r="AC35">
            <v>0</v>
          </cell>
          <cell r="AE35">
            <v>210</v>
          </cell>
          <cell r="AK35">
            <v>6500</v>
          </cell>
          <cell r="AO35">
            <v>325</v>
          </cell>
          <cell r="AQ35">
            <v>1950</v>
          </cell>
        </row>
        <row r="36">
          <cell r="I36" t="str">
            <v>Repairs</v>
          </cell>
          <cell r="J36">
            <v>93073</v>
          </cell>
          <cell r="Y36">
            <v>2165</v>
          </cell>
          <cell r="AC36">
            <v>0</v>
          </cell>
          <cell r="AE36">
            <v>2165</v>
          </cell>
          <cell r="AK36">
            <v>5250</v>
          </cell>
          <cell r="AO36">
            <v>262.5</v>
          </cell>
          <cell r="AQ36">
            <v>1312.5</v>
          </cell>
        </row>
        <row r="37">
          <cell r="I37" t="str">
            <v>Net Depreciation/Amortization</v>
          </cell>
          <cell r="J37">
            <v>110416.780847619</v>
          </cell>
          <cell r="Y37">
            <v>411</v>
          </cell>
          <cell r="AC37">
            <v>0</v>
          </cell>
          <cell r="AE37">
            <v>411</v>
          </cell>
          <cell r="AK37">
            <v>1750</v>
          </cell>
          <cell r="AO37">
            <v>87.5</v>
          </cell>
          <cell r="AQ37">
            <v>350</v>
          </cell>
        </row>
        <row r="38">
          <cell r="I38" t="str">
            <v>Utility Excise Tax</v>
          </cell>
          <cell r="J38">
            <v>42273</v>
          </cell>
          <cell r="Y38">
            <v>12331</v>
          </cell>
          <cell r="AC38">
            <v>0</v>
          </cell>
          <cell r="AE38">
            <v>12331</v>
          </cell>
          <cell r="AK38">
            <v>3000</v>
          </cell>
          <cell r="AO38">
            <v>150</v>
          </cell>
          <cell r="AQ38">
            <v>450</v>
          </cell>
        </row>
        <row r="39">
          <cell r="I39" t="str">
            <v>Property Tax</v>
          </cell>
          <cell r="J39">
            <v>9660</v>
          </cell>
          <cell r="Y39">
            <v>6915</v>
          </cell>
          <cell r="AC39">
            <v>0</v>
          </cell>
          <cell r="AE39">
            <v>6915</v>
          </cell>
          <cell r="AK39">
            <v>234136</v>
          </cell>
          <cell r="AO39">
            <v>4682.72</v>
          </cell>
          <cell r="AQ39">
            <v>14048.16</v>
          </cell>
        </row>
        <row r="40">
          <cell r="I40" t="str">
            <v>Payroll Tax</v>
          </cell>
          <cell r="J40">
            <v>16519</v>
          </cell>
          <cell r="Y40">
            <v>900</v>
          </cell>
          <cell r="AC40">
            <v>0</v>
          </cell>
          <cell r="AE40">
            <v>900</v>
          </cell>
          <cell r="AK40">
            <v>100688.38</v>
          </cell>
          <cell r="AO40">
            <v>2013.7676</v>
          </cell>
          <cell r="AQ40">
            <v>6041.3028</v>
          </cell>
        </row>
        <row r="41">
          <cell r="I41" t="str">
            <v>Other Taxes &amp; Licenses (DOH/PWB/ESD/DOE)</v>
          </cell>
          <cell r="J41">
            <v>4255</v>
          </cell>
          <cell r="Y41">
            <v>400</v>
          </cell>
          <cell r="AC41">
            <v>0</v>
          </cell>
          <cell r="AE41">
            <v>400</v>
          </cell>
          <cell r="AK41">
            <v>13250</v>
          </cell>
          <cell r="AO41">
            <v>662.5</v>
          </cell>
          <cell r="AQ41">
            <v>1325</v>
          </cell>
        </row>
        <row r="42">
          <cell r="I42" t="str">
            <v>Miscellaneous</v>
          </cell>
          <cell r="J42">
            <v>31119</v>
          </cell>
          <cell r="Y42">
            <v>400</v>
          </cell>
          <cell r="AC42">
            <v>0</v>
          </cell>
          <cell r="AE42">
            <v>400</v>
          </cell>
          <cell r="AK42">
            <v>178086.91</v>
          </cell>
          <cell r="AO42">
            <v>5088.19742857143</v>
          </cell>
          <cell r="AQ42">
            <v>5088.19742857143</v>
          </cell>
        </row>
        <row r="43">
          <cell r="Y43">
            <v>1700</v>
          </cell>
          <cell r="AC43">
            <v>0</v>
          </cell>
          <cell r="AE43">
            <v>1700</v>
          </cell>
          <cell r="AK43">
            <v>88099.54</v>
          </cell>
          <cell r="AO43">
            <v>2517.12971428571</v>
          </cell>
          <cell r="AQ43">
            <v>2517.12971428571</v>
          </cell>
        </row>
        <row r="44">
          <cell r="Y44">
            <v>800</v>
          </cell>
          <cell r="AC44">
            <v>0</v>
          </cell>
          <cell r="AE44">
            <v>800</v>
          </cell>
          <cell r="AK44">
            <v>83688</v>
          </cell>
          <cell r="AO44">
            <v>2391.08571428571</v>
          </cell>
          <cell r="AQ44">
            <v>2391.08571428571</v>
          </cell>
        </row>
        <row r="45">
          <cell r="Y45">
            <v>1926.78</v>
          </cell>
          <cell r="AC45">
            <v>0</v>
          </cell>
          <cell r="AE45">
            <v>0</v>
          </cell>
          <cell r="AK45">
            <v>1107680.363</v>
          </cell>
          <cell r="AO45">
            <v>31648.0103714286</v>
          </cell>
          <cell r="AQ45">
            <v>31648.0103714286</v>
          </cell>
        </row>
        <row r="46">
          <cell r="J46">
            <v>44604</v>
          </cell>
          <cell r="Y46">
            <v>9902.06</v>
          </cell>
          <cell r="AC46">
            <v>198.0412</v>
          </cell>
          <cell r="AE46">
            <v>6931.442</v>
          </cell>
          <cell r="AK46">
            <v>13000</v>
          </cell>
          <cell r="AO46">
            <v>650</v>
          </cell>
          <cell r="AQ46">
            <v>650</v>
          </cell>
        </row>
        <row r="47">
          <cell r="J47">
            <v>39985.843978</v>
          </cell>
          <cell r="Y47">
            <v>11410</v>
          </cell>
          <cell r="AC47">
            <v>0</v>
          </cell>
          <cell r="AE47">
            <v>0</v>
          </cell>
          <cell r="AO47">
            <v>0</v>
          </cell>
          <cell r="AQ47">
            <v>0</v>
          </cell>
        </row>
        <row r="48">
          <cell r="Y48">
            <v>208.16</v>
          </cell>
          <cell r="AC48">
            <v>4.1632</v>
          </cell>
          <cell r="AE48">
            <v>145.712</v>
          </cell>
          <cell r="AO48">
            <v>0</v>
          </cell>
          <cell r="AQ48">
            <v>0</v>
          </cell>
        </row>
        <row r="49">
          <cell r="Y49">
            <v>1142.9</v>
          </cell>
          <cell r="AC49">
            <v>22.858</v>
          </cell>
          <cell r="AE49">
            <v>800.03</v>
          </cell>
          <cell r="AO49">
            <v>0</v>
          </cell>
          <cell r="AQ49">
            <v>0</v>
          </cell>
        </row>
        <row r="50">
          <cell r="Y50">
            <v>727.33</v>
          </cell>
          <cell r="AC50">
            <v>14.5466</v>
          </cell>
          <cell r="AE50">
            <v>509.131</v>
          </cell>
          <cell r="AO50">
            <v>0</v>
          </cell>
          <cell r="AQ50">
            <v>0</v>
          </cell>
        </row>
        <row r="51">
          <cell r="Y51">
            <v>506.25</v>
          </cell>
          <cell r="AC51">
            <v>10.125</v>
          </cell>
          <cell r="AE51">
            <v>354.375</v>
          </cell>
          <cell r="AO51">
            <v>0</v>
          </cell>
          <cell r="AQ51">
            <v>0</v>
          </cell>
        </row>
        <row r="52">
          <cell r="Y52">
            <v>8.45</v>
          </cell>
          <cell r="AC52">
            <v>0.169</v>
          </cell>
          <cell r="AE52">
            <v>5.915</v>
          </cell>
          <cell r="AO52">
            <v>0</v>
          </cell>
          <cell r="AQ52">
            <v>0</v>
          </cell>
        </row>
        <row r="53">
          <cell r="J53">
            <v>6336170.00530001</v>
          </cell>
          <cell r="Y53">
            <v>869.75</v>
          </cell>
          <cell r="AC53">
            <v>0</v>
          </cell>
          <cell r="AE53">
            <v>869.75</v>
          </cell>
          <cell r="AO53">
            <v>0</v>
          </cell>
          <cell r="AQ53">
            <v>0</v>
          </cell>
        </row>
        <row r="54">
          <cell r="J54">
            <v>-3002223.45753543</v>
          </cell>
          <cell r="Y54">
            <v>1504.25</v>
          </cell>
          <cell r="AC54">
            <v>0</v>
          </cell>
          <cell r="AE54">
            <v>1504.25</v>
          </cell>
          <cell r="AO54">
            <v>0</v>
          </cell>
          <cell r="AQ54">
            <v>0</v>
          </cell>
        </row>
        <row r="55">
          <cell r="J55">
            <v>0</v>
          </cell>
          <cell r="Y55">
            <v>6219</v>
          </cell>
          <cell r="AC55">
            <v>0</v>
          </cell>
          <cell r="AE55">
            <v>6219</v>
          </cell>
          <cell r="AO55">
            <v>0</v>
          </cell>
          <cell r="AQ55">
            <v>0</v>
          </cell>
        </row>
        <row r="56">
          <cell r="J56">
            <v>-2187385.193</v>
          </cell>
          <cell r="Y56">
            <v>217.2</v>
          </cell>
          <cell r="AC56">
            <v>0</v>
          </cell>
          <cell r="AE56">
            <v>217.2</v>
          </cell>
          <cell r="AO56">
            <v>0</v>
          </cell>
          <cell r="AQ56">
            <v>0</v>
          </cell>
        </row>
        <row r="57">
          <cell r="J57">
            <v>402464.036028571</v>
          </cell>
          <cell r="Y57">
            <v>46.36</v>
          </cell>
          <cell r="AC57">
            <v>0.9272</v>
          </cell>
          <cell r="AE57">
            <v>32.452</v>
          </cell>
          <cell r="AO57">
            <v>0</v>
          </cell>
          <cell r="AQ57">
            <v>0</v>
          </cell>
        </row>
        <row r="58">
          <cell r="Y58">
            <v>599.03</v>
          </cell>
          <cell r="AC58">
            <v>11.9806</v>
          </cell>
          <cell r="AE58">
            <v>419.321</v>
          </cell>
          <cell r="AO58">
            <v>0</v>
          </cell>
          <cell r="AQ58">
            <v>0</v>
          </cell>
        </row>
        <row r="59">
          <cell r="Y59">
            <v>1687.6</v>
          </cell>
          <cell r="AC59">
            <v>33.752</v>
          </cell>
          <cell r="AE59">
            <v>1181.32</v>
          </cell>
          <cell r="AO59">
            <v>0</v>
          </cell>
          <cell r="AQ59">
            <v>0</v>
          </cell>
        </row>
        <row r="60">
          <cell r="Y60">
            <v>898.23</v>
          </cell>
          <cell r="AC60">
            <v>17.9646</v>
          </cell>
          <cell r="AE60">
            <v>628.761</v>
          </cell>
          <cell r="AO60">
            <v>0</v>
          </cell>
          <cell r="AQ60">
            <v>0</v>
          </cell>
        </row>
        <row r="61">
          <cell r="Y61">
            <v>17493.83</v>
          </cell>
          <cell r="AC61">
            <v>0</v>
          </cell>
          <cell r="AE61">
            <v>17493.83</v>
          </cell>
          <cell r="AO61">
            <v>0</v>
          </cell>
          <cell r="AQ61">
            <v>0</v>
          </cell>
        </row>
        <row r="62">
          <cell r="Y62">
            <v>23.22</v>
          </cell>
          <cell r="AC62">
            <v>0.4644</v>
          </cell>
          <cell r="AE62">
            <v>16.254</v>
          </cell>
          <cell r="AO62">
            <v>0</v>
          </cell>
          <cell r="AQ62">
            <v>0</v>
          </cell>
        </row>
        <row r="63">
          <cell r="Y63">
            <v>213.1</v>
          </cell>
          <cell r="AC63">
            <v>4.262</v>
          </cell>
          <cell r="AE63">
            <v>149.17</v>
          </cell>
          <cell r="AO63">
            <v>0</v>
          </cell>
          <cell r="AQ63">
            <v>0</v>
          </cell>
        </row>
        <row r="64">
          <cell r="Y64">
            <v>171.42</v>
          </cell>
          <cell r="AC64">
            <v>3.4284</v>
          </cell>
          <cell r="AE64">
            <v>119.994</v>
          </cell>
          <cell r="AO64">
            <v>0</v>
          </cell>
          <cell r="AQ64">
            <v>0</v>
          </cell>
        </row>
        <row r="65">
          <cell r="Y65">
            <v>114.83</v>
          </cell>
          <cell r="AC65">
            <v>2.2966</v>
          </cell>
          <cell r="AE65">
            <v>80.381</v>
          </cell>
          <cell r="AO65">
            <v>0</v>
          </cell>
          <cell r="AQ65">
            <v>0</v>
          </cell>
        </row>
        <row r="66">
          <cell r="Y66">
            <v>30.08</v>
          </cell>
          <cell r="AC66">
            <v>0.6016</v>
          </cell>
          <cell r="AE66">
            <v>21.056</v>
          </cell>
          <cell r="AO66">
            <v>0</v>
          </cell>
          <cell r="AQ66">
            <v>0</v>
          </cell>
        </row>
        <row r="67">
          <cell r="Y67">
            <v>546.38</v>
          </cell>
          <cell r="AC67">
            <v>10.9276</v>
          </cell>
          <cell r="AE67">
            <v>382.466</v>
          </cell>
          <cell r="AO67">
            <v>0</v>
          </cell>
          <cell r="AQ67">
            <v>0</v>
          </cell>
        </row>
        <row r="68">
          <cell r="Y68">
            <v>1470.7</v>
          </cell>
          <cell r="AC68">
            <v>0</v>
          </cell>
          <cell r="AE68">
            <v>1470.7</v>
          </cell>
          <cell r="AO68">
            <v>0</v>
          </cell>
          <cell r="AQ68">
            <v>0</v>
          </cell>
        </row>
        <row r="69">
          <cell r="Y69">
            <v>852.55</v>
          </cell>
          <cell r="AC69">
            <v>0</v>
          </cell>
          <cell r="AE69">
            <v>852.55</v>
          </cell>
          <cell r="AO69">
            <v>0</v>
          </cell>
          <cell r="AQ69">
            <v>0</v>
          </cell>
        </row>
        <row r="70">
          <cell r="Y70">
            <v>11856.65</v>
          </cell>
          <cell r="AC70">
            <v>0</v>
          </cell>
          <cell r="AE70">
            <v>11856.65</v>
          </cell>
          <cell r="AO70">
            <v>0</v>
          </cell>
          <cell r="AQ70">
            <v>0</v>
          </cell>
        </row>
        <row r="71">
          <cell r="Y71">
            <v>1432.4</v>
          </cell>
          <cell r="AC71">
            <v>0</v>
          </cell>
          <cell r="AE71">
            <v>1432.4</v>
          </cell>
          <cell r="AO71">
            <v>0</v>
          </cell>
          <cell r="AQ71">
            <v>0</v>
          </cell>
        </row>
        <row r="72">
          <cell r="Y72">
            <v>2928.7</v>
          </cell>
          <cell r="AC72">
            <v>0</v>
          </cell>
          <cell r="AE72">
            <v>2928.7</v>
          </cell>
          <cell r="AO72">
            <v>0</v>
          </cell>
          <cell r="AQ72">
            <v>0</v>
          </cell>
        </row>
        <row r="73">
          <cell r="Y73">
            <v>14570.46</v>
          </cell>
          <cell r="AC73">
            <v>291.4092</v>
          </cell>
          <cell r="AE73">
            <v>10199.322</v>
          </cell>
          <cell r="AO73">
            <v>0</v>
          </cell>
          <cell r="AQ73">
            <v>0</v>
          </cell>
        </row>
        <row r="74">
          <cell r="Y74">
            <v>133.22</v>
          </cell>
          <cell r="AC74">
            <v>2.6644</v>
          </cell>
          <cell r="AE74">
            <v>93.254</v>
          </cell>
          <cell r="AO74">
            <v>0</v>
          </cell>
          <cell r="AQ74">
            <v>0</v>
          </cell>
        </row>
        <row r="75">
          <cell r="Y75">
            <v>95.58</v>
          </cell>
          <cell r="AC75">
            <v>1.9116</v>
          </cell>
          <cell r="AE75">
            <v>66.906</v>
          </cell>
          <cell r="AO75">
            <v>0</v>
          </cell>
          <cell r="AQ75">
            <v>0</v>
          </cell>
        </row>
        <row r="76">
          <cell r="Y76">
            <v>59.72</v>
          </cell>
          <cell r="AC76">
            <v>1.1944</v>
          </cell>
          <cell r="AE76">
            <v>41.804</v>
          </cell>
          <cell r="AO76">
            <v>0</v>
          </cell>
          <cell r="AQ76">
            <v>0</v>
          </cell>
        </row>
        <row r="77">
          <cell r="Y77">
            <v>1263.11</v>
          </cell>
          <cell r="AC77">
            <v>0</v>
          </cell>
          <cell r="AE77">
            <v>1263.11</v>
          </cell>
          <cell r="AO77">
            <v>0</v>
          </cell>
          <cell r="AQ77">
            <v>0</v>
          </cell>
        </row>
        <row r="78">
          <cell r="Y78">
            <v>10697.87</v>
          </cell>
          <cell r="AC78">
            <v>0</v>
          </cell>
          <cell r="AE78">
            <v>10697.87</v>
          </cell>
          <cell r="AO78">
            <v>0</v>
          </cell>
          <cell r="AQ78">
            <v>0</v>
          </cell>
        </row>
        <row r="79">
          <cell r="Y79">
            <v>598.27</v>
          </cell>
          <cell r="AC79">
            <v>0</v>
          </cell>
          <cell r="AE79">
            <v>598.27</v>
          </cell>
          <cell r="AO79">
            <v>0</v>
          </cell>
          <cell r="AQ79">
            <v>0</v>
          </cell>
        </row>
        <row r="80">
          <cell r="Y80">
            <v>4215.04</v>
          </cell>
          <cell r="AC80">
            <v>0</v>
          </cell>
          <cell r="AE80">
            <v>4215.04</v>
          </cell>
          <cell r="AO80">
            <v>0</v>
          </cell>
          <cell r="AQ80">
            <v>0</v>
          </cell>
        </row>
        <row r="81">
          <cell r="Y81">
            <v>12037.2</v>
          </cell>
          <cell r="AC81">
            <v>240.744</v>
          </cell>
          <cell r="AE81">
            <v>8426.04</v>
          </cell>
          <cell r="AO81">
            <v>0</v>
          </cell>
          <cell r="AQ81">
            <v>0</v>
          </cell>
        </row>
        <row r="82">
          <cell r="Y82">
            <v>824.02</v>
          </cell>
          <cell r="AC82">
            <v>16.4804</v>
          </cell>
          <cell r="AE82">
            <v>576.814</v>
          </cell>
          <cell r="AO82">
            <v>0</v>
          </cell>
          <cell r="AQ82">
            <v>0</v>
          </cell>
        </row>
        <row r="83">
          <cell r="Y83">
            <v>3973.51</v>
          </cell>
          <cell r="AC83">
            <v>79.4702</v>
          </cell>
          <cell r="AE83">
            <v>2781.457</v>
          </cell>
          <cell r="AO83">
            <v>0</v>
          </cell>
          <cell r="AQ83">
            <v>0</v>
          </cell>
        </row>
        <row r="84">
          <cell r="Y84">
            <v>368.84</v>
          </cell>
          <cell r="AC84">
            <v>7.3768</v>
          </cell>
          <cell r="AE84">
            <v>258.188</v>
          </cell>
          <cell r="AO84">
            <v>0</v>
          </cell>
          <cell r="AQ84">
            <v>0</v>
          </cell>
        </row>
        <row r="85">
          <cell r="Y85">
            <v>2730.83</v>
          </cell>
          <cell r="AC85">
            <v>54.6166</v>
          </cell>
          <cell r="AE85">
            <v>1911.581</v>
          </cell>
          <cell r="AO85">
            <v>0</v>
          </cell>
          <cell r="AQ85">
            <v>0</v>
          </cell>
        </row>
        <row r="86">
          <cell r="Y86">
            <v>2959.78</v>
          </cell>
          <cell r="AC86">
            <v>59.1956</v>
          </cell>
          <cell r="AE86">
            <v>2071.846</v>
          </cell>
          <cell r="AO86">
            <v>0</v>
          </cell>
          <cell r="AQ86">
            <v>0</v>
          </cell>
        </row>
        <row r="87">
          <cell r="Y87">
            <v>6203.1</v>
          </cell>
          <cell r="AC87">
            <v>124.062</v>
          </cell>
          <cell r="AE87">
            <v>4342.17</v>
          </cell>
          <cell r="AO87">
            <v>0</v>
          </cell>
          <cell r="AQ87">
            <v>0</v>
          </cell>
        </row>
        <row r="88">
          <cell r="Y88">
            <v>1230.43</v>
          </cell>
          <cell r="AC88">
            <v>24.6086</v>
          </cell>
          <cell r="AE88">
            <v>861.301</v>
          </cell>
          <cell r="AO88">
            <v>0</v>
          </cell>
          <cell r="AQ88">
            <v>0</v>
          </cell>
        </row>
        <row r="89">
          <cell r="Y89">
            <v>2059.74</v>
          </cell>
          <cell r="AC89">
            <v>0</v>
          </cell>
          <cell r="AE89">
            <v>2059.74</v>
          </cell>
          <cell r="AO89">
            <v>0</v>
          </cell>
          <cell r="AQ89">
            <v>0</v>
          </cell>
        </row>
        <row r="90">
          <cell r="Y90">
            <v>672.67</v>
          </cell>
          <cell r="AC90">
            <v>13.4534</v>
          </cell>
          <cell r="AE90">
            <v>470.869</v>
          </cell>
          <cell r="AO90">
            <v>0</v>
          </cell>
          <cell r="AQ90">
            <v>0</v>
          </cell>
        </row>
        <row r="91">
          <cell r="Y91">
            <v>150.75</v>
          </cell>
          <cell r="AC91">
            <v>3.015</v>
          </cell>
          <cell r="AE91">
            <v>105.525</v>
          </cell>
          <cell r="AO91">
            <v>0</v>
          </cell>
          <cell r="AQ91">
            <v>0</v>
          </cell>
        </row>
        <row r="92">
          <cell r="Y92">
            <v>177.38</v>
          </cell>
          <cell r="AC92">
            <v>3.5476</v>
          </cell>
          <cell r="AE92">
            <v>124.166</v>
          </cell>
          <cell r="AO92">
            <v>0</v>
          </cell>
          <cell r="AQ92">
            <v>0</v>
          </cell>
        </row>
        <row r="93">
          <cell r="Y93">
            <v>2032.68</v>
          </cell>
          <cell r="AC93">
            <v>40.6536</v>
          </cell>
          <cell r="AE93">
            <v>1422.876</v>
          </cell>
          <cell r="AO93">
            <v>0</v>
          </cell>
          <cell r="AQ93">
            <v>0</v>
          </cell>
        </row>
        <row r="94">
          <cell r="Y94">
            <v>1949.81</v>
          </cell>
          <cell r="AC94">
            <v>0</v>
          </cell>
          <cell r="AE94">
            <v>1949.81</v>
          </cell>
          <cell r="AO94">
            <v>0</v>
          </cell>
          <cell r="AQ94">
            <v>0</v>
          </cell>
        </row>
        <row r="95">
          <cell r="Y95">
            <v>8207.98</v>
          </cell>
          <cell r="AC95">
            <v>0</v>
          </cell>
          <cell r="AE95">
            <v>0</v>
          </cell>
          <cell r="AO95">
            <v>0</v>
          </cell>
          <cell r="AQ95">
            <v>0</v>
          </cell>
        </row>
        <row r="96">
          <cell r="Y96">
            <v>1205.75</v>
          </cell>
          <cell r="AC96">
            <v>0</v>
          </cell>
          <cell r="AE96">
            <v>1205.75</v>
          </cell>
          <cell r="AO96">
            <v>0</v>
          </cell>
          <cell r="AQ96">
            <v>0</v>
          </cell>
        </row>
        <row r="97">
          <cell r="Y97">
            <v>2655.14</v>
          </cell>
          <cell r="AC97">
            <v>0</v>
          </cell>
          <cell r="AE97">
            <v>2655.14</v>
          </cell>
          <cell r="AO97">
            <v>0</v>
          </cell>
          <cell r="AQ97">
            <v>0</v>
          </cell>
        </row>
        <row r="98">
          <cell r="Y98">
            <v>3136.71</v>
          </cell>
          <cell r="AC98">
            <v>0</v>
          </cell>
          <cell r="AE98">
            <v>3136.71</v>
          </cell>
          <cell r="AO98">
            <v>0</v>
          </cell>
          <cell r="AQ98">
            <v>0</v>
          </cell>
        </row>
        <row r="99">
          <cell r="Y99">
            <v>5353.35</v>
          </cell>
          <cell r="AC99">
            <v>107.067</v>
          </cell>
          <cell r="AE99">
            <v>3640.278</v>
          </cell>
          <cell r="AO99">
            <v>0</v>
          </cell>
          <cell r="AQ99">
            <v>0</v>
          </cell>
        </row>
        <row r="100">
          <cell r="Y100">
            <v>3389.45</v>
          </cell>
          <cell r="AC100">
            <v>0</v>
          </cell>
          <cell r="AE100">
            <v>3389.45</v>
          </cell>
          <cell r="AO100">
            <v>0</v>
          </cell>
          <cell r="AQ100">
            <v>0</v>
          </cell>
        </row>
        <row r="101">
          <cell r="Y101">
            <v>610.82</v>
          </cell>
          <cell r="AC101">
            <v>12.2164</v>
          </cell>
          <cell r="AE101">
            <v>415.3576</v>
          </cell>
          <cell r="AO101">
            <v>0</v>
          </cell>
          <cell r="AQ101">
            <v>0</v>
          </cell>
        </row>
        <row r="102">
          <cell r="Y102">
            <v>4611.3</v>
          </cell>
          <cell r="AC102">
            <v>0</v>
          </cell>
          <cell r="AE102">
            <v>4611.3</v>
          </cell>
          <cell r="AO102">
            <v>0</v>
          </cell>
          <cell r="AQ102">
            <v>0</v>
          </cell>
        </row>
        <row r="103">
          <cell r="Y103">
            <v>11382.98</v>
          </cell>
          <cell r="AC103">
            <v>0</v>
          </cell>
          <cell r="AE103">
            <v>11382.98</v>
          </cell>
          <cell r="AO103">
            <v>0</v>
          </cell>
          <cell r="AQ103">
            <v>0</v>
          </cell>
        </row>
        <row r="104">
          <cell r="Y104">
            <v>2027</v>
          </cell>
          <cell r="AC104">
            <v>0</v>
          </cell>
          <cell r="AE104">
            <v>2027</v>
          </cell>
          <cell r="AO104">
            <v>0</v>
          </cell>
          <cell r="AQ104">
            <v>0</v>
          </cell>
        </row>
        <row r="105">
          <cell r="Y105">
            <v>695</v>
          </cell>
          <cell r="AC105">
            <v>0</v>
          </cell>
          <cell r="AE105">
            <v>695</v>
          </cell>
          <cell r="AO105">
            <v>0</v>
          </cell>
          <cell r="AQ105">
            <v>0</v>
          </cell>
        </row>
        <row r="106">
          <cell r="Y106">
            <v>3740.5</v>
          </cell>
          <cell r="AC106">
            <v>0</v>
          </cell>
          <cell r="AE106">
            <v>3740.5</v>
          </cell>
          <cell r="AO106">
            <v>0</v>
          </cell>
          <cell r="AQ106">
            <v>0</v>
          </cell>
        </row>
        <row r="107">
          <cell r="Y107">
            <v>4208</v>
          </cell>
          <cell r="AC107">
            <v>0</v>
          </cell>
          <cell r="AE107">
            <v>4208</v>
          </cell>
          <cell r="AO107">
            <v>0</v>
          </cell>
          <cell r="AQ107">
            <v>0</v>
          </cell>
        </row>
        <row r="108">
          <cell r="Y108">
            <v>1241.4</v>
          </cell>
          <cell r="AC108">
            <v>0</v>
          </cell>
          <cell r="AE108">
            <v>1241.4</v>
          </cell>
          <cell r="AO108">
            <v>0</v>
          </cell>
          <cell r="AQ108">
            <v>0</v>
          </cell>
        </row>
        <row r="109">
          <cell r="Y109">
            <v>634.42</v>
          </cell>
          <cell r="AC109">
            <v>0</v>
          </cell>
          <cell r="AE109">
            <v>634.42</v>
          </cell>
          <cell r="AO109">
            <v>0</v>
          </cell>
          <cell r="AQ109">
            <v>0</v>
          </cell>
        </row>
        <row r="110">
          <cell r="Y110">
            <v>11696.55</v>
          </cell>
          <cell r="AC110">
            <v>0</v>
          </cell>
          <cell r="AE110">
            <v>11696.55</v>
          </cell>
          <cell r="AO110">
            <v>0</v>
          </cell>
          <cell r="AQ110">
            <v>0</v>
          </cell>
        </row>
        <row r="111">
          <cell r="Y111">
            <v>4975.9</v>
          </cell>
          <cell r="AC111">
            <v>0</v>
          </cell>
          <cell r="AE111">
            <v>4975.9</v>
          </cell>
          <cell r="AO111">
            <v>0</v>
          </cell>
          <cell r="AQ111">
            <v>0</v>
          </cell>
        </row>
        <row r="112">
          <cell r="Y112">
            <v>5063.74</v>
          </cell>
          <cell r="AC112">
            <v>0</v>
          </cell>
          <cell r="AE112">
            <v>5063.74</v>
          </cell>
          <cell r="AO112">
            <v>0</v>
          </cell>
          <cell r="AQ112">
            <v>0</v>
          </cell>
        </row>
        <row r="113">
          <cell r="Y113">
            <v>6579.69</v>
          </cell>
          <cell r="AC113">
            <v>0</v>
          </cell>
          <cell r="AE113">
            <v>6579.69</v>
          </cell>
          <cell r="AO113">
            <v>0</v>
          </cell>
          <cell r="AQ113">
            <v>0</v>
          </cell>
        </row>
        <row r="114">
          <cell r="Y114">
            <v>4010.88</v>
          </cell>
          <cell r="AC114">
            <v>0</v>
          </cell>
          <cell r="AE114">
            <v>4010.88</v>
          </cell>
          <cell r="AO114">
            <v>0</v>
          </cell>
          <cell r="AQ114">
            <v>0</v>
          </cell>
        </row>
        <row r="115">
          <cell r="Y115">
            <v>3342.31</v>
          </cell>
          <cell r="AC115">
            <v>0</v>
          </cell>
          <cell r="AE115">
            <v>3342.31</v>
          </cell>
          <cell r="AO115">
            <v>0</v>
          </cell>
          <cell r="AQ115">
            <v>0</v>
          </cell>
        </row>
        <row r="116">
          <cell r="Y116">
            <v>3424.88</v>
          </cell>
          <cell r="AC116">
            <v>0</v>
          </cell>
          <cell r="AE116">
            <v>3424.88</v>
          </cell>
          <cell r="AO116">
            <v>0</v>
          </cell>
          <cell r="AQ116">
            <v>0</v>
          </cell>
        </row>
        <row r="117">
          <cell r="Y117">
            <v>1234.72</v>
          </cell>
          <cell r="AC117">
            <v>0</v>
          </cell>
          <cell r="AE117">
            <v>1234.72</v>
          </cell>
          <cell r="AO117">
            <v>0</v>
          </cell>
          <cell r="AQ117">
            <v>0</v>
          </cell>
        </row>
        <row r="118">
          <cell r="Y118">
            <v>418.53</v>
          </cell>
          <cell r="AC118">
            <v>0</v>
          </cell>
          <cell r="AE118">
            <v>418.53</v>
          </cell>
          <cell r="AO118">
            <v>0</v>
          </cell>
          <cell r="AQ118">
            <v>0</v>
          </cell>
        </row>
        <row r="119">
          <cell r="Y119">
            <v>5943.88</v>
          </cell>
          <cell r="AC119">
            <v>0</v>
          </cell>
          <cell r="AE119">
            <v>5943.88</v>
          </cell>
          <cell r="AO119">
            <v>0</v>
          </cell>
          <cell r="AQ119">
            <v>0</v>
          </cell>
        </row>
        <row r="120">
          <cell r="Y120">
            <v>1790.35</v>
          </cell>
          <cell r="AC120">
            <v>0</v>
          </cell>
          <cell r="AE120">
            <v>1790.35</v>
          </cell>
          <cell r="AO120">
            <v>0</v>
          </cell>
          <cell r="AQ120">
            <v>0</v>
          </cell>
        </row>
        <row r="121">
          <cell r="Y121">
            <v>867</v>
          </cell>
          <cell r="AC121">
            <v>0</v>
          </cell>
          <cell r="AE121">
            <v>867</v>
          </cell>
          <cell r="AO121">
            <v>0</v>
          </cell>
          <cell r="AQ121">
            <v>0</v>
          </cell>
        </row>
        <row r="122">
          <cell r="Y122">
            <v>20205.2</v>
          </cell>
          <cell r="AC122">
            <v>0</v>
          </cell>
          <cell r="AE122">
            <v>20205.2</v>
          </cell>
          <cell r="AO122">
            <v>0</v>
          </cell>
          <cell r="AQ122">
            <v>0</v>
          </cell>
        </row>
        <row r="123">
          <cell r="Y123">
            <v>3175.4</v>
          </cell>
          <cell r="AC123">
            <v>0</v>
          </cell>
          <cell r="AE123">
            <v>3175.4</v>
          </cell>
          <cell r="AO123">
            <v>0</v>
          </cell>
          <cell r="AQ123">
            <v>0</v>
          </cell>
        </row>
        <row r="124">
          <cell r="Y124">
            <v>4282.74</v>
          </cell>
          <cell r="AC124">
            <v>85.6548</v>
          </cell>
          <cell r="AE124">
            <v>2655.2988</v>
          </cell>
          <cell r="AO124">
            <v>0</v>
          </cell>
          <cell r="AQ124">
            <v>0</v>
          </cell>
        </row>
        <row r="125">
          <cell r="Y125">
            <v>340</v>
          </cell>
          <cell r="AC125">
            <v>6.8</v>
          </cell>
          <cell r="AE125">
            <v>210.8</v>
          </cell>
          <cell r="AO125">
            <v>0</v>
          </cell>
          <cell r="AQ125">
            <v>0</v>
          </cell>
        </row>
        <row r="126">
          <cell r="Y126">
            <v>976</v>
          </cell>
          <cell r="AC126">
            <v>0</v>
          </cell>
          <cell r="AE126">
            <v>976</v>
          </cell>
          <cell r="AO126">
            <v>0</v>
          </cell>
          <cell r="AQ126">
            <v>0</v>
          </cell>
        </row>
        <row r="127">
          <cell r="Y127">
            <v>5961.03</v>
          </cell>
          <cell r="AC127">
            <v>0</v>
          </cell>
          <cell r="AE127">
            <v>5961.03</v>
          </cell>
          <cell r="AO127">
            <v>0</v>
          </cell>
          <cell r="AQ127">
            <v>0</v>
          </cell>
        </row>
        <row r="128">
          <cell r="Y128">
            <v>52683.26</v>
          </cell>
          <cell r="AC128">
            <v>1053.6652</v>
          </cell>
          <cell r="AE128">
            <v>32663.6212</v>
          </cell>
          <cell r="AO128">
            <v>0</v>
          </cell>
          <cell r="AQ128">
            <v>0</v>
          </cell>
        </row>
        <row r="129">
          <cell r="Y129">
            <v>1749.84</v>
          </cell>
          <cell r="AC129">
            <v>34.9968</v>
          </cell>
          <cell r="AE129">
            <v>1084.9008</v>
          </cell>
          <cell r="AO129">
            <v>0</v>
          </cell>
          <cell r="AQ129">
            <v>0</v>
          </cell>
        </row>
        <row r="130">
          <cell r="Y130">
            <v>2111.71</v>
          </cell>
          <cell r="AC130">
            <v>42.2342</v>
          </cell>
          <cell r="AE130">
            <v>1309.2602</v>
          </cell>
          <cell r="AO130">
            <v>0</v>
          </cell>
          <cell r="AQ130">
            <v>0</v>
          </cell>
        </row>
        <row r="131">
          <cell r="Y131">
            <v>19484.09</v>
          </cell>
          <cell r="AC131">
            <v>0</v>
          </cell>
          <cell r="AE131">
            <v>19484.09</v>
          </cell>
          <cell r="AO131">
            <v>0</v>
          </cell>
          <cell r="AQ131">
            <v>0</v>
          </cell>
        </row>
        <row r="132">
          <cell r="Y132">
            <v>2461.27</v>
          </cell>
          <cell r="AC132">
            <v>0</v>
          </cell>
          <cell r="AE132">
            <v>2461.27</v>
          </cell>
          <cell r="AO132">
            <v>0</v>
          </cell>
          <cell r="AQ132">
            <v>0</v>
          </cell>
        </row>
        <row r="133">
          <cell r="Y133">
            <v>12149.06</v>
          </cell>
          <cell r="AC133">
            <v>0</v>
          </cell>
          <cell r="AE133">
            <v>12149.06</v>
          </cell>
          <cell r="AO133">
            <v>0</v>
          </cell>
          <cell r="AQ133">
            <v>0</v>
          </cell>
        </row>
        <row r="134">
          <cell r="Y134">
            <v>10398.15</v>
          </cell>
          <cell r="AC134">
            <v>207.963</v>
          </cell>
          <cell r="AE134">
            <v>6238.89</v>
          </cell>
          <cell r="AO134">
            <v>0</v>
          </cell>
          <cell r="AQ134">
            <v>0</v>
          </cell>
        </row>
        <row r="135">
          <cell r="Y135">
            <v>1832.6</v>
          </cell>
          <cell r="AC135">
            <v>52.36</v>
          </cell>
          <cell r="AE135">
            <v>1570.8</v>
          </cell>
          <cell r="AO135">
            <v>0</v>
          </cell>
          <cell r="AQ135">
            <v>0</v>
          </cell>
        </row>
        <row r="136">
          <cell r="Y136">
            <v>3254.71</v>
          </cell>
          <cell r="AC136">
            <v>65.0942</v>
          </cell>
          <cell r="AE136">
            <v>1952.826</v>
          </cell>
          <cell r="AO136">
            <v>0</v>
          </cell>
          <cell r="AQ136">
            <v>0</v>
          </cell>
        </row>
        <row r="137">
          <cell r="Y137">
            <v>953.97</v>
          </cell>
          <cell r="AC137">
            <v>19.0794</v>
          </cell>
          <cell r="AE137">
            <v>572.382</v>
          </cell>
          <cell r="AO137">
            <v>0</v>
          </cell>
          <cell r="AQ137">
            <v>0</v>
          </cell>
        </row>
        <row r="138">
          <cell r="Y138">
            <v>2250.1245</v>
          </cell>
          <cell r="AC138">
            <v>0</v>
          </cell>
          <cell r="AE138">
            <v>2250.1245</v>
          </cell>
          <cell r="AO138">
            <v>0</v>
          </cell>
          <cell r="AQ138">
            <v>0</v>
          </cell>
        </row>
        <row r="139">
          <cell r="Y139">
            <v>2250.1245</v>
          </cell>
          <cell r="AC139">
            <v>0</v>
          </cell>
          <cell r="AE139">
            <v>2250.1245</v>
          </cell>
          <cell r="AO139">
            <v>0</v>
          </cell>
          <cell r="AQ139">
            <v>0</v>
          </cell>
        </row>
        <row r="140">
          <cell r="Y140">
            <v>18000.9986</v>
          </cell>
          <cell r="AC140">
            <v>0</v>
          </cell>
          <cell r="AE140">
            <v>18000.9986</v>
          </cell>
          <cell r="AO140">
            <v>0</v>
          </cell>
          <cell r="AQ140">
            <v>0</v>
          </cell>
        </row>
        <row r="141">
          <cell r="Y141">
            <v>2044.692</v>
          </cell>
          <cell r="AC141">
            <v>40.89384</v>
          </cell>
          <cell r="AE141">
            <v>1226.8152</v>
          </cell>
          <cell r="AO141">
            <v>0</v>
          </cell>
          <cell r="AQ141">
            <v>0</v>
          </cell>
        </row>
        <row r="142">
          <cell r="Y142">
            <v>13282.4432</v>
          </cell>
          <cell r="AC142">
            <v>265.648864</v>
          </cell>
          <cell r="AE142">
            <v>7969.46592</v>
          </cell>
          <cell r="AO142">
            <v>0</v>
          </cell>
          <cell r="AQ142">
            <v>0</v>
          </cell>
        </row>
        <row r="143">
          <cell r="Y143">
            <v>1797.8831</v>
          </cell>
          <cell r="AC143">
            <v>35.957662</v>
          </cell>
          <cell r="AE143">
            <v>1078.72986</v>
          </cell>
          <cell r="AO143">
            <v>0</v>
          </cell>
          <cell r="AQ143">
            <v>0</v>
          </cell>
        </row>
        <row r="144">
          <cell r="Y144">
            <v>6472.3776</v>
          </cell>
          <cell r="AC144">
            <v>129.447552</v>
          </cell>
          <cell r="AE144">
            <v>3883.42656</v>
          </cell>
          <cell r="AO144">
            <v>0</v>
          </cell>
          <cell r="AQ144">
            <v>0</v>
          </cell>
        </row>
        <row r="145">
          <cell r="Y145">
            <v>94.6049</v>
          </cell>
          <cell r="AC145">
            <v>1.892098</v>
          </cell>
          <cell r="AE145">
            <v>56.76294</v>
          </cell>
          <cell r="AO145">
            <v>0</v>
          </cell>
          <cell r="AQ145">
            <v>0</v>
          </cell>
        </row>
        <row r="146">
          <cell r="Y146">
            <v>340.5779</v>
          </cell>
          <cell r="AC146">
            <v>0</v>
          </cell>
          <cell r="AE146">
            <v>340.5779</v>
          </cell>
          <cell r="AO146">
            <v>0</v>
          </cell>
          <cell r="AQ146">
            <v>0</v>
          </cell>
        </row>
        <row r="147">
          <cell r="Y147">
            <v>94.6</v>
          </cell>
          <cell r="AC147">
            <v>0</v>
          </cell>
          <cell r="AE147">
            <v>94.6</v>
          </cell>
          <cell r="AO147">
            <v>0</v>
          </cell>
          <cell r="AQ147">
            <v>0</v>
          </cell>
        </row>
        <row r="148">
          <cell r="Y148">
            <v>510.8675</v>
          </cell>
          <cell r="AC148">
            <v>0</v>
          </cell>
          <cell r="AE148">
            <v>510.8675</v>
          </cell>
          <cell r="AO148">
            <v>0</v>
          </cell>
          <cell r="AQ148">
            <v>0</v>
          </cell>
        </row>
        <row r="149">
          <cell r="Y149">
            <v>16918.22</v>
          </cell>
          <cell r="AC149">
            <v>0</v>
          </cell>
          <cell r="AE149">
            <v>16918.22</v>
          </cell>
          <cell r="AO149">
            <v>0</v>
          </cell>
          <cell r="AQ149">
            <v>0</v>
          </cell>
        </row>
        <row r="150">
          <cell r="Y150">
            <v>3461.73</v>
          </cell>
          <cell r="AC150">
            <v>0</v>
          </cell>
          <cell r="AE150">
            <v>3461.73</v>
          </cell>
          <cell r="AO150">
            <v>0</v>
          </cell>
          <cell r="AQ150">
            <v>0</v>
          </cell>
        </row>
        <row r="151">
          <cell r="Y151">
            <v>3461.73</v>
          </cell>
          <cell r="AC151">
            <v>0</v>
          </cell>
          <cell r="AE151">
            <v>3461.73</v>
          </cell>
          <cell r="AO151">
            <v>0</v>
          </cell>
          <cell r="AQ151">
            <v>0</v>
          </cell>
        </row>
        <row r="152">
          <cell r="Y152">
            <v>27693.844</v>
          </cell>
          <cell r="AC152">
            <v>0</v>
          </cell>
          <cell r="AE152">
            <v>27693.844</v>
          </cell>
          <cell r="AO152">
            <v>0</v>
          </cell>
          <cell r="AQ152">
            <v>0</v>
          </cell>
        </row>
        <row r="153">
          <cell r="Y153">
            <v>3145.68</v>
          </cell>
          <cell r="AC153">
            <v>62.9136</v>
          </cell>
          <cell r="AE153">
            <v>1887.408</v>
          </cell>
          <cell r="AO153">
            <v>0</v>
          </cell>
          <cell r="AQ153">
            <v>0</v>
          </cell>
        </row>
        <row r="154">
          <cell r="Y154">
            <v>20434.528</v>
          </cell>
          <cell r="AC154">
            <v>408.69056</v>
          </cell>
          <cell r="AE154">
            <v>12260.7168</v>
          </cell>
          <cell r="AO154">
            <v>0</v>
          </cell>
          <cell r="AQ154">
            <v>0</v>
          </cell>
        </row>
        <row r="155">
          <cell r="Y155">
            <v>2765.974</v>
          </cell>
          <cell r="AC155">
            <v>55.31948</v>
          </cell>
          <cell r="AE155">
            <v>1659.5844</v>
          </cell>
          <cell r="AO155">
            <v>0</v>
          </cell>
          <cell r="AQ155">
            <v>0</v>
          </cell>
        </row>
        <row r="156">
          <cell r="Y156">
            <v>9957.504</v>
          </cell>
          <cell r="AC156">
            <v>199.15008</v>
          </cell>
          <cell r="AE156">
            <v>5974.5024</v>
          </cell>
          <cell r="AO156">
            <v>0</v>
          </cell>
          <cell r="AQ156">
            <v>0</v>
          </cell>
        </row>
        <row r="157">
          <cell r="Y157">
            <v>145.546</v>
          </cell>
          <cell r="AC157">
            <v>2.91092</v>
          </cell>
          <cell r="AE157">
            <v>87.3276</v>
          </cell>
          <cell r="AO157">
            <v>0</v>
          </cell>
          <cell r="AQ157">
            <v>0</v>
          </cell>
        </row>
        <row r="158">
          <cell r="Y158">
            <v>523.966</v>
          </cell>
          <cell r="AC158">
            <v>0</v>
          </cell>
          <cell r="AE158">
            <v>523.966</v>
          </cell>
          <cell r="AO158">
            <v>0</v>
          </cell>
          <cell r="AQ158">
            <v>0</v>
          </cell>
        </row>
        <row r="159">
          <cell r="Y159">
            <v>14936.258</v>
          </cell>
          <cell r="AC159">
            <v>0</v>
          </cell>
          <cell r="AE159">
            <v>14936.258</v>
          </cell>
          <cell r="AO159">
            <v>0</v>
          </cell>
          <cell r="AQ159">
            <v>0</v>
          </cell>
        </row>
        <row r="160">
          <cell r="Y160">
            <v>785.95</v>
          </cell>
          <cell r="AC160">
            <v>0</v>
          </cell>
          <cell r="AE160">
            <v>785.95</v>
          </cell>
          <cell r="AO160">
            <v>0</v>
          </cell>
          <cell r="AQ160">
            <v>0</v>
          </cell>
        </row>
        <row r="161">
          <cell r="Y161">
            <v>736</v>
          </cell>
          <cell r="AC161">
            <v>0</v>
          </cell>
          <cell r="AE161">
            <v>736</v>
          </cell>
          <cell r="AO161">
            <v>0</v>
          </cell>
          <cell r="AQ161">
            <v>0</v>
          </cell>
        </row>
        <row r="162">
          <cell r="Y162">
            <v>5279.07</v>
          </cell>
          <cell r="AC162">
            <v>0</v>
          </cell>
          <cell r="AE162">
            <v>5279.07</v>
          </cell>
          <cell r="AO162">
            <v>0</v>
          </cell>
          <cell r="AQ162">
            <v>0</v>
          </cell>
        </row>
        <row r="163">
          <cell r="Y163">
            <v>10000</v>
          </cell>
          <cell r="AC163">
            <v>0</v>
          </cell>
          <cell r="AE163">
            <v>10000</v>
          </cell>
          <cell r="AO163">
            <v>0</v>
          </cell>
          <cell r="AQ163">
            <v>0</v>
          </cell>
        </row>
        <row r="164">
          <cell r="Y164">
            <v>3153.1</v>
          </cell>
          <cell r="AC164">
            <v>0</v>
          </cell>
          <cell r="AE164">
            <v>3153.1</v>
          </cell>
          <cell r="AO164">
            <v>0</v>
          </cell>
          <cell r="AQ164">
            <v>0</v>
          </cell>
        </row>
        <row r="165">
          <cell r="Y165">
            <v>28022.21</v>
          </cell>
          <cell r="AC165">
            <v>934.073666666667</v>
          </cell>
          <cell r="AE165">
            <v>27088.1363333333</v>
          </cell>
          <cell r="AO165">
            <v>0</v>
          </cell>
          <cell r="AQ165">
            <v>0</v>
          </cell>
        </row>
        <row r="166">
          <cell r="Y166">
            <v>3461.73</v>
          </cell>
          <cell r="AC166">
            <v>0</v>
          </cell>
          <cell r="AE166">
            <v>3461.73</v>
          </cell>
          <cell r="AO166">
            <v>0</v>
          </cell>
          <cell r="AQ166">
            <v>0</v>
          </cell>
        </row>
        <row r="167">
          <cell r="Y167">
            <v>3461.73</v>
          </cell>
          <cell r="AC167">
            <v>0</v>
          </cell>
          <cell r="AE167">
            <v>3461.73</v>
          </cell>
          <cell r="AO167">
            <v>0</v>
          </cell>
          <cell r="AQ167">
            <v>0</v>
          </cell>
        </row>
        <row r="168">
          <cell r="Y168">
            <v>27693.844</v>
          </cell>
          <cell r="AC168">
            <v>0</v>
          </cell>
          <cell r="AE168">
            <v>27693.844</v>
          </cell>
          <cell r="AO168">
            <v>0</v>
          </cell>
          <cell r="AQ168">
            <v>0</v>
          </cell>
        </row>
        <row r="169">
          <cell r="Y169">
            <v>3145.68</v>
          </cell>
          <cell r="AC169">
            <v>62.9136</v>
          </cell>
          <cell r="AE169">
            <v>1824.4944</v>
          </cell>
          <cell r="AO169">
            <v>0</v>
          </cell>
          <cell r="AQ169">
            <v>0</v>
          </cell>
        </row>
        <row r="170">
          <cell r="Y170">
            <v>20434.528</v>
          </cell>
          <cell r="AC170">
            <v>408.69056</v>
          </cell>
          <cell r="AE170">
            <v>11852.02624</v>
          </cell>
          <cell r="AO170">
            <v>0</v>
          </cell>
          <cell r="AQ170">
            <v>0</v>
          </cell>
        </row>
        <row r="171">
          <cell r="Y171">
            <v>2765.974</v>
          </cell>
          <cell r="AC171">
            <v>55.31948</v>
          </cell>
          <cell r="AE171">
            <v>1604.26492</v>
          </cell>
          <cell r="AO171">
            <v>0</v>
          </cell>
          <cell r="AQ171">
            <v>0</v>
          </cell>
        </row>
        <row r="172">
          <cell r="Y172">
            <v>9957.504</v>
          </cell>
          <cell r="AC172">
            <v>199.15008</v>
          </cell>
          <cell r="AE172">
            <v>5775.35232</v>
          </cell>
          <cell r="AO172">
            <v>0</v>
          </cell>
          <cell r="AQ172">
            <v>0</v>
          </cell>
        </row>
        <row r="173">
          <cell r="Y173">
            <v>145.546</v>
          </cell>
          <cell r="AC173">
            <v>2.91092</v>
          </cell>
          <cell r="AE173">
            <v>84.41668</v>
          </cell>
          <cell r="AO173">
            <v>0</v>
          </cell>
          <cell r="AQ173">
            <v>0</v>
          </cell>
        </row>
        <row r="174">
          <cell r="Y174">
            <v>523.966</v>
          </cell>
          <cell r="AC174">
            <v>0</v>
          </cell>
          <cell r="AE174">
            <v>523.966</v>
          </cell>
          <cell r="AO174">
            <v>0</v>
          </cell>
          <cell r="AQ174">
            <v>0</v>
          </cell>
        </row>
        <row r="175">
          <cell r="Y175">
            <v>14936.258</v>
          </cell>
          <cell r="AC175">
            <v>0</v>
          </cell>
          <cell r="AE175">
            <v>14936.258</v>
          </cell>
          <cell r="AO175">
            <v>0</v>
          </cell>
          <cell r="AQ175">
            <v>0</v>
          </cell>
        </row>
        <row r="176">
          <cell r="Y176">
            <v>785.95</v>
          </cell>
          <cell r="AC176">
            <v>0</v>
          </cell>
          <cell r="AE176">
            <v>785.95</v>
          </cell>
          <cell r="AO176">
            <v>0</v>
          </cell>
          <cell r="AQ176">
            <v>0</v>
          </cell>
        </row>
        <row r="177">
          <cell r="Y177">
            <v>14437</v>
          </cell>
          <cell r="AC177">
            <v>288.74</v>
          </cell>
          <cell r="AE177">
            <v>8373.46</v>
          </cell>
          <cell r="AO177">
            <v>0</v>
          </cell>
          <cell r="AQ177">
            <v>0</v>
          </cell>
        </row>
        <row r="178">
          <cell r="Y178">
            <v>711</v>
          </cell>
          <cell r="AC178">
            <v>0</v>
          </cell>
          <cell r="AE178">
            <v>711</v>
          </cell>
          <cell r="AO178">
            <v>0</v>
          </cell>
          <cell r="AQ178">
            <v>0</v>
          </cell>
        </row>
        <row r="179">
          <cell r="Y179">
            <v>5833</v>
          </cell>
          <cell r="AC179">
            <v>0</v>
          </cell>
          <cell r="AE179">
            <v>5833</v>
          </cell>
          <cell r="AO179">
            <v>0</v>
          </cell>
          <cell r="AQ179">
            <v>0</v>
          </cell>
        </row>
        <row r="180">
          <cell r="Y180">
            <v>5000</v>
          </cell>
          <cell r="AC180">
            <v>100</v>
          </cell>
          <cell r="AE180">
            <v>2800</v>
          </cell>
          <cell r="AO180">
            <v>0</v>
          </cell>
          <cell r="AQ180">
            <v>0</v>
          </cell>
        </row>
        <row r="181">
          <cell r="Y181">
            <v>12767</v>
          </cell>
          <cell r="AC181">
            <v>255.34</v>
          </cell>
          <cell r="AE181">
            <v>7149.52</v>
          </cell>
          <cell r="AO181">
            <v>0</v>
          </cell>
          <cell r="AQ181">
            <v>0</v>
          </cell>
        </row>
        <row r="182">
          <cell r="Y182">
            <v>507</v>
          </cell>
          <cell r="AC182">
            <v>0</v>
          </cell>
          <cell r="AE182">
            <v>507</v>
          </cell>
          <cell r="AO182">
            <v>0</v>
          </cell>
          <cell r="AQ182">
            <v>0</v>
          </cell>
        </row>
        <row r="183">
          <cell r="Y183">
            <v>507</v>
          </cell>
          <cell r="AC183">
            <v>0</v>
          </cell>
          <cell r="AE183">
            <v>507</v>
          </cell>
          <cell r="AO183">
            <v>0</v>
          </cell>
          <cell r="AQ183">
            <v>0</v>
          </cell>
        </row>
        <row r="184">
          <cell r="Y184">
            <v>3575</v>
          </cell>
          <cell r="AC184">
            <v>0</v>
          </cell>
          <cell r="AE184">
            <v>3575</v>
          </cell>
          <cell r="AO184">
            <v>0</v>
          </cell>
          <cell r="AQ184">
            <v>0</v>
          </cell>
        </row>
        <row r="185">
          <cell r="Y185">
            <v>20168</v>
          </cell>
          <cell r="AC185">
            <v>672.266666666667</v>
          </cell>
          <cell r="AE185">
            <v>18823.4666666667</v>
          </cell>
          <cell r="AO185">
            <v>0</v>
          </cell>
          <cell r="AQ185">
            <v>0</v>
          </cell>
        </row>
        <row r="186">
          <cell r="Y186">
            <v>3461.73</v>
          </cell>
          <cell r="AC186">
            <v>0</v>
          </cell>
          <cell r="AE186">
            <v>3461.73</v>
          </cell>
          <cell r="AO186">
            <v>0</v>
          </cell>
          <cell r="AQ186">
            <v>0</v>
          </cell>
        </row>
        <row r="187">
          <cell r="Y187">
            <v>3461.73</v>
          </cell>
          <cell r="AC187">
            <v>0</v>
          </cell>
          <cell r="AE187">
            <v>3461.73</v>
          </cell>
          <cell r="AO187">
            <v>0</v>
          </cell>
          <cell r="AQ187">
            <v>0</v>
          </cell>
        </row>
        <row r="188">
          <cell r="Y188">
            <v>27693.844</v>
          </cell>
          <cell r="AC188">
            <v>0</v>
          </cell>
          <cell r="AE188">
            <v>27693.844</v>
          </cell>
          <cell r="AO188">
            <v>0</v>
          </cell>
          <cell r="AQ188">
            <v>0</v>
          </cell>
        </row>
        <row r="189">
          <cell r="Y189">
            <v>3145.68</v>
          </cell>
          <cell r="AC189">
            <v>62.9136</v>
          </cell>
          <cell r="AE189">
            <v>1761.5808</v>
          </cell>
          <cell r="AO189">
            <v>0</v>
          </cell>
          <cell r="AQ189">
            <v>0</v>
          </cell>
        </row>
        <row r="190">
          <cell r="Y190">
            <v>20434.528</v>
          </cell>
          <cell r="AC190">
            <v>408.69056</v>
          </cell>
          <cell r="AE190">
            <v>11443.33568</v>
          </cell>
          <cell r="AO190">
            <v>0</v>
          </cell>
          <cell r="AQ190">
            <v>0</v>
          </cell>
        </row>
        <row r="191">
          <cell r="Y191">
            <v>2765.974</v>
          </cell>
          <cell r="AC191">
            <v>55.31948</v>
          </cell>
          <cell r="AE191">
            <v>1548.94544</v>
          </cell>
          <cell r="AO191">
            <v>0</v>
          </cell>
          <cell r="AQ191">
            <v>0</v>
          </cell>
        </row>
        <row r="192">
          <cell r="Y192">
            <v>9957.504</v>
          </cell>
          <cell r="AC192">
            <v>199.15008</v>
          </cell>
          <cell r="AE192">
            <v>5576.20224</v>
          </cell>
          <cell r="AO192">
            <v>0</v>
          </cell>
          <cell r="AQ192">
            <v>0</v>
          </cell>
        </row>
        <row r="193">
          <cell r="Y193">
            <v>145.546</v>
          </cell>
          <cell r="AC193">
            <v>2.91092</v>
          </cell>
          <cell r="AE193">
            <v>81.50576</v>
          </cell>
          <cell r="AO193">
            <v>0</v>
          </cell>
          <cell r="AQ193">
            <v>0</v>
          </cell>
        </row>
        <row r="194">
          <cell r="Y194">
            <v>523.966</v>
          </cell>
          <cell r="AC194">
            <v>0</v>
          </cell>
          <cell r="AE194">
            <v>523.966</v>
          </cell>
          <cell r="AO194">
            <v>0</v>
          </cell>
          <cell r="AQ194">
            <v>0</v>
          </cell>
        </row>
        <row r="195">
          <cell r="Y195">
            <v>14936.258</v>
          </cell>
          <cell r="AC195">
            <v>0</v>
          </cell>
          <cell r="AE195">
            <v>14936.258</v>
          </cell>
          <cell r="AO195">
            <v>0</v>
          </cell>
          <cell r="AQ195">
            <v>0</v>
          </cell>
        </row>
        <row r="196">
          <cell r="Y196">
            <v>785.95</v>
          </cell>
          <cell r="AC196">
            <v>0</v>
          </cell>
          <cell r="AE196">
            <v>785.95</v>
          </cell>
          <cell r="AO196">
            <v>0</v>
          </cell>
          <cell r="AQ196">
            <v>0</v>
          </cell>
        </row>
        <row r="197">
          <cell r="Y197">
            <v>1407</v>
          </cell>
          <cell r="AC197">
            <v>28.14</v>
          </cell>
          <cell r="AE197">
            <v>759.78</v>
          </cell>
          <cell r="AO197">
            <v>0</v>
          </cell>
          <cell r="AQ197">
            <v>0</v>
          </cell>
        </row>
        <row r="198">
          <cell r="Y198">
            <v>25449</v>
          </cell>
          <cell r="AC198">
            <v>848.3</v>
          </cell>
          <cell r="AE198">
            <v>22904.1</v>
          </cell>
          <cell r="AO198">
            <v>0</v>
          </cell>
          <cell r="AQ198">
            <v>0</v>
          </cell>
        </row>
        <row r="199">
          <cell r="Y199">
            <v>3461.73</v>
          </cell>
          <cell r="AC199">
            <v>0</v>
          </cell>
          <cell r="AE199">
            <v>3461.73</v>
          </cell>
          <cell r="AO199">
            <v>0</v>
          </cell>
          <cell r="AQ199">
            <v>0</v>
          </cell>
        </row>
        <row r="200">
          <cell r="Y200">
            <v>3461.73</v>
          </cell>
          <cell r="AC200">
            <v>0</v>
          </cell>
          <cell r="AE200">
            <v>3461.73</v>
          </cell>
          <cell r="AO200">
            <v>0</v>
          </cell>
          <cell r="AQ200">
            <v>0</v>
          </cell>
        </row>
        <row r="201">
          <cell r="Y201">
            <v>27693.844</v>
          </cell>
          <cell r="AC201">
            <v>0</v>
          </cell>
          <cell r="AE201">
            <v>27693.844</v>
          </cell>
          <cell r="AO201">
            <v>0</v>
          </cell>
          <cell r="AQ201">
            <v>0</v>
          </cell>
        </row>
        <row r="202">
          <cell r="Y202">
            <v>3145.68</v>
          </cell>
          <cell r="AC202">
            <v>62.9136</v>
          </cell>
          <cell r="AE202">
            <v>1698.6672</v>
          </cell>
          <cell r="AO202">
            <v>0</v>
          </cell>
          <cell r="AQ202">
            <v>0</v>
          </cell>
        </row>
        <row r="203">
          <cell r="Y203">
            <v>20434.528</v>
          </cell>
          <cell r="AC203">
            <v>408.69056</v>
          </cell>
          <cell r="AE203">
            <v>11034.64512</v>
          </cell>
          <cell r="AO203">
            <v>0</v>
          </cell>
          <cell r="AQ203">
            <v>0</v>
          </cell>
        </row>
        <row r="204">
          <cell r="Y204">
            <v>2765.974</v>
          </cell>
          <cell r="AC204">
            <v>55.31948</v>
          </cell>
          <cell r="AE204">
            <v>1493.62596</v>
          </cell>
          <cell r="AO204">
            <v>0</v>
          </cell>
          <cell r="AQ204">
            <v>0</v>
          </cell>
        </row>
        <row r="205">
          <cell r="Y205">
            <v>9957.504</v>
          </cell>
          <cell r="AC205">
            <v>199.15008</v>
          </cell>
          <cell r="AE205">
            <v>5377.05216</v>
          </cell>
          <cell r="AO205">
            <v>0</v>
          </cell>
          <cell r="AQ205">
            <v>0</v>
          </cell>
        </row>
        <row r="206">
          <cell r="Y206">
            <v>145.546</v>
          </cell>
          <cell r="AC206">
            <v>2.91092</v>
          </cell>
          <cell r="AE206">
            <v>78.59484</v>
          </cell>
          <cell r="AO206">
            <v>0</v>
          </cell>
          <cell r="AQ206">
            <v>0</v>
          </cell>
        </row>
        <row r="207">
          <cell r="Y207">
            <v>523.966</v>
          </cell>
          <cell r="AC207">
            <v>0</v>
          </cell>
          <cell r="AE207">
            <v>523.966</v>
          </cell>
          <cell r="AO207">
            <v>0</v>
          </cell>
          <cell r="AQ207">
            <v>0</v>
          </cell>
        </row>
        <row r="208">
          <cell r="Y208">
            <v>14936.258</v>
          </cell>
          <cell r="AC208">
            <v>0</v>
          </cell>
          <cell r="AE208">
            <v>14936.258</v>
          </cell>
          <cell r="AO208">
            <v>0</v>
          </cell>
          <cell r="AQ208">
            <v>0</v>
          </cell>
        </row>
        <row r="209">
          <cell r="Y209">
            <v>785.95</v>
          </cell>
          <cell r="AC209">
            <v>0</v>
          </cell>
          <cell r="AE209">
            <v>785.95</v>
          </cell>
          <cell r="AO209">
            <v>0</v>
          </cell>
          <cell r="AQ209">
            <v>0</v>
          </cell>
        </row>
        <row r="210">
          <cell r="Y210">
            <v>3806</v>
          </cell>
          <cell r="AC210">
            <v>108.742857142857</v>
          </cell>
          <cell r="AE210">
            <v>2936.05714285714</v>
          </cell>
          <cell r="AO210">
            <v>0</v>
          </cell>
          <cell r="AQ210">
            <v>0</v>
          </cell>
        </row>
        <row r="211">
          <cell r="Y211">
            <v>11631.64</v>
          </cell>
          <cell r="AC211">
            <v>232.6328</v>
          </cell>
          <cell r="AE211">
            <v>6281.0856</v>
          </cell>
          <cell r="AO211">
            <v>0</v>
          </cell>
          <cell r="AQ211">
            <v>0</v>
          </cell>
        </row>
        <row r="212">
          <cell r="Y212">
            <v>11687.64</v>
          </cell>
          <cell r="AC212">
            <v>233.7528</v>
          </cell>
          <cell r="AE212">
            <v>6311.3256</v>
          </cell>
          <cell r="AO212">
            <v>0</v>
          </cell>
          <cell r="AQ212">
            <v>0</v>
          </cell>
        </row>
        <row r="213">
          <cell r="Y213">
            <v>2493.57</v>
          </cell>
          <cell r="AC213">
            <v>49.8714</v>
          </cell>
          <cell r="AE213">
            <v>1296.6564</v>
          </cell>
          <cell r="AO213">
            <v>0</v>
          </cell>
          <cell r="AQ213">
            <v>0</v>
          </cell>
        </row>
        <row r="214">
          <cell r="Y214">
            <v>3960.66</v>
          </cell>
          <cell r="AC214">
            <v>0</v>
          </cell>
          <cell r="AE214">
            <v>3960.66</v>
          </cell>
          <cell r="AO214">
            <v>0</v>
          </cell>
          <cell r="AQ214">
            <v>0</v>
          </cell>
        </row>
        <row r="215">
          <cell r="Y215">
            <v>10099.44</v>
          </cell>
          <cell r="AC215">
            <v>0</v>
          </cell>
          <cell r="AE215">
            <v>10099.44</v>
          </cell>
          <cell r="AO215">
            <v>0</v>
          </cell>
          <cell r="AQ215">
            <v>0</v>
          </cell>
        </row>
        <row r="216">
          <cell r="Y216">
            <v>37889.95</v>
          </cell>
          <cell r="AC216">
            <v>1262.99833333333</v>
          </cell>
          <cell r="AE216">
            <v>32837.9566666667</v>
          </cell>
          <cell r="AO216">
            <v>0</v>
          </cell>
          <cell r="AQ216">
            <v>0</v>
          </cell>
        </row>
        <row r="217">
          <cell r="Y217">
            <v>1211.6055</v>
          </cell>
          <cell r="AC217">
            <v>0</v>
          </cell>
          <cell r="AE217">
            <v>1211.6055</v>
          </cell>
          <cell r="AO217">
            <v>0</v>
          </cell>
          <cell r="AQ217">
            <v>0</v>
          </cell>
        </row>
        <row r="218">
          <cell r="Y218">
            <v>1211.6055</v>
          </cell>
          <cell r="AC218">
            <v>0</v>
          </cell>
          <cell r="AE218">
            <v>1211.6055</v>
          </cell>
          <cell r="AO218">
            <v>0</v>
          </cell>
          <cell r="AQ218">
            <v>0</v>
          </cell>
        </row>
        <row r="219">
          <cell r="Y219">
            <v>9692.8454</v>
          </cell>
          <cell r="AC219">
            <v>0</v>
          </cell>
          <cell r="AE219">
            <v>9692.8454</v>
          </cell>
          <cell r="AO219">
            <v>0</v>
          </cell>
          <cell r="AQ219">
            <v>0</v>
          </cell>
        </row>
        <row r="220">
          <cell r="Y220">
            <v>1100.988</v>
          </cell>
          <cell r="AC220">
            <v>22.01976</v>
          </cell>
          <cell r="AE220">
            <v>572.51376</v>
          </cell>
          <cell r="AO220">
            <v>0</v>
          </cell>
          <cell r="AQ220">
            <v>0</v>
          </cell>
        </row>
        <row r="221">
          <cell r="Y221">
            <v>7152.0848</v>
          </cell>
          <cell r="AC221">
            <v>143.041696</v>
          </cell>
          <cell r="AE221">
            <v>3719.084096</v>
          </cell>
          <cell r="AO221">
            <v>0</v>
          </cell>
          <cell r="AQ221">
            <v>0</v>
          </cell>
        </row>
        <row r="222">
          <cell r="Y222">
            <v>968.0909</v>
          </cell>
          <cell r="AC222">
            <v>19.361818</v>
          </cell>
          <cell r="AE222">
            <v>503.407268</v>
          </cell>
          <cell r="AO222">
            <v>0</v>
          </cell>
          <cell r="AQ222">
            <v>0</v>
          </cell>
        </row>
        <row r="223">
          <cell r="Y223">
            <v>3485.1264</v>
          </cell>
          <cell r="AC223">
            <v>69.702528</v>
          </cell>
          <cell r="AE223">
            <v>1812.265728</v>
          </cell>
          <cell r="AO223">
            <v>0</v>
          </cell>
          <cell r="AQ223">
            <v>0</v>
          </cell>
        </row>
        <row r="224">
          <cell r="Y224">
            <v>50.9411</v>
          </cell>
          <cell r="AC224">
            <v>1.018822</v>
          </cell>
          <cell r="AE224">
            <v>26.489372</v>
          </cell>
          <cell r="AO224">
            <v>0</v>
          </cell>
          <cell r="AQ224">
            <v>0</v>
          </cell>
        </row>
        <row r="225">
          <cell r="Y225">
            <v>183.3881</v>
          </cell>
          <cell r="AC225">
            <v>0</v>
          </cell>
          <cell r="AE225">
            <v>183.3881</v>
          </cell>
          <cell r="AO225">
            <v>0</v>
          </cell>
          <cell r="AQ225">
            <v>0</v>
          </cell>
        </row>
        <row r="226">
          <cell r="Y226">
            <v>5227.6903</v>
          </cell>
          <cell r="AC226">
            <v>0</v>
          </cell>
          <cell r="AE226">
            <v>5227.6903</v>
          </cell>
          <cell r="AO226">
            <v>0</v>
          </cell>
          <cell r="AQ226">
            <v>0</v>
          </cell>
        </row>
        <row r="227">
          <cell r="Y227">
            <v>275.0825</v>
          </cell>
          <cell r="AC227">
            <v>0</v>
          </cell>
          <cell r="AE227">
            <v>275.0825</v>
          </cell>
          <cell r="AO227">
            <v>0</v>
          </cell>
          <cell r="AQ227">
            <v>0</v>
          </cell>
        </row>
        <row r="228">
          <cell r="Y228">
            <v>3232.39</v>
          </cell>
          <cell r="AC228">
            <v>92.354</v>
          </cell>
          <cell r="AE228">
            <v>2308.85</v>
          </cell>
          <cell r="AO228">
            <v>0</v>
          </cell>
          <cell r="AQ228">
            <v>0</v>
          </cell>
        </row>
        <row r="229">
          <cell r="Y229">
            <v>2931.75</v>
          </cell>
          <cell r="AC229">
            <v>0</v>
          </cell>
          <cell r="AE229">
            <v>2931.75</v>
          </cell>
          <cell r="AO229">
            <v>0</v>
          </cell>
          <cell r="AQ229">
            <v>0</v>
          </cell>
        </row>
        <row r="230">
          <cell r="Y230">
            <v>22265.52</v>
          </cell>
          <cell r="AC230">
            <v>0</v>
          </cell>
          <cell r="AE230">
            <v>22265.52</v>
          </cell>
          <cell r="AO230">
            <v>0</v>
          </cell>
          <cell r="AQ230">
            <v>0</v>
          </cell>
        </row>
        <row r="231">
          <cell r="Y231">
            <v>7201</v>
          </cell>
          <cell r="AC231">
            <v>0</v>
          </cell>
          <cell r="AE231">
            <v>7201</v>
          </cell>
          <cell r="AO231">
            <v>0</v>
          </cell>
          <cell r="AQ231">
            <v>0</v>
          </cell>
        </row>
        <row r="232">
          <cell r="Y232">
            <v>57074</v>
          </cell>
          <cell r="AC232">
            <v>0</v>
          </cell>
          <cell r="AE232">
            <v>57074</v>
          </cell>
          <cell r="AO232">
            <v>0</v>
          </cell>
          <cell r="AQ232">
            <v>0</v>
          </cell>
        </row>
        <row r="233">
          <cell r="Y233">
            <v>836</v>
          </cell>
          <cell r="AC233">
            <v>16.72</v>
          </cell>
          <cell r="AE233">
            <v>401.28</v>
          </cell>
          <cell r="AO233">
            <v>0</v>
          </cell>
          <cell r="AQ233">
            <v>0</v>
          </cell>
        </row>
        <row r="234">
          <cell r="Y234">
            <v>2150</v>
          </cell>
          <cell r="AC234">
            <v>0</v>
          </cell>
          <cell r="AE234">
            <v>2150</v>
          </cell>
          <cell r="AO234">
            <v>0</v>
          </cell>
          <cell r="AQ234">
            <v>0</v>
          </cell>
        </row>
        <row r="235">
          <cell r="Y235">
            <v>6854</v>
          </cell>
          <cell r="AC235">
            <v>274.16</v>
          </cell>
          <cell r="AE235">
            <v>6579.84</v>
          </cell>
          <cell r="AO235">
            <v>0</v>
          </cell>
          <cell r="AQ235">
            <v>0</v>
          </cell>
        </row>
        <row r="236">
          <cell r="Y236">
            <v>15048</v>
          </cell>
          <cell r="AC236">
            <v>501.6</v>
          </cell>
          <cell r="AE236">
            <v>12038.4</v>
          </cell>
          <cell r="AO236">
            <v>0</v>
          </cell>
          <cell r="AQ236">
            <v>0</v>
          </cell>
        </row>
        <row r="237">
          <cell r="Y237">
            <v>1861</v>
          </cell>
          <cell r="AC237">
            <v>37.22</v>
          </cell>
          <cell r="AE237">
            <v>856.06</v>
          </cell>
          <cell r="AO237">
            <v>0</v>
          </cell>
          <cell r="AQ237">
            <v>0</v>
          </cell>
        </row>
        <row r="238">
          <cell r="Y238">
            <v>13624</v>
          </cell>
          <cell r="AC238">
            <v>272.48</v>
          </cell>
          <cell r="AE238">
            <v>6267.04</v>
          </cell>
          <cell r="AO238">
            <v>0</v>
          </cell>
          <cell r="AQ238">
            <v>0</v>
          </cell>
        </row>
        <row r="239">
          <cell r="Y239">
            <v>1916</v>
          </cell>
          <cell r="AC239">
            <v>38.32</v>
          </cell>
          <cell r="AE239">
            <v>881.36</v>
          </cell>
          <cell r="AO239">
            <v>0</v>
          </cell>
          <cell r="AQ239">
            <v>0</v>
          </cell>
        </row>
        <row r="240">
          <cell r="Y240">
            <v>37800</v>
          </cell>
          <cell r="AC240">
            <v>0</v>
          </cell>
          <cell r="AE240">
            <v>37800</v>
          </cell>
          <cell r="AO240">
            <v>0</v>
          </cell>
          <cell r="AQ240">
            <v>0</v>
          </cell>
        </row>
        <row r="241">
          <cell r="Y241">
            <v>1122</v>
          </cell>
          <cell r="AC241">
            <v>32.0571428571429</v>
          </cell>
          <cell r="AE241">
            <v>737.314285714286</v>
          </cell>
          <cell r="AO241">
            <v>0</v>
          </cell>
          <cell r="AQ241">
            <v>0</v>
          </cell>
        </row>
        <row r="242">
          <cell r="Y242">
            <v>754</v>
          </cell>
          <cell r="AC242">
            <v>21.5428571428571</v>
          </cell>
          <cell r="AE242">
            <v>495.485714285714</v>
          </cell>
          <cell r="AO242">
            <v>0</v>
          </cell>
          <cell r="AQ242">
            <v>0</v>
          </cell>
        </row>
        <row r="243">
          <cell r="Y243">
            <v>1102</v>
          </cell>
          <cell r="AC243">
            <v>31.4857142857143</v>
          </cell>
          <cell r="AE243">
            <v>724.171428571429</v>
          </cell>
          <cell r="AO243">
            <v>0</v>
          </cell>
          <cell r="AQ243">
            <v>0</v>
          </cell>
        </row>
        <row r="244">
          <cell r="Y244">
            <v>5545</v>
          </cell>
          <cell r="AC244">
            <v>158.428571428571</v>
          </cell>
          <cell r="AE244">
            <v>3643.85714285714</v>
          </cell>
          <cell r="AO244">
            <v>0</v>
          </cell>
          <cell r="AQ244">
            <v>0</v>
          </cell>
        </row>
        <row r="245">
          <cell r="Y245">
            <v>1023</v>
          </cell>
          <cell r="AC245">
            <v>0</v>
          </cell>
          <cell r="AE245">
            <v>1023</v>
          </cell>
          <cell r="AO245">
            <v>0</v>
          </cell>
          <cell r="AQ245">
            <v>0</v>
          </cell>
        </row>
        <row r="246">
          <cell r="Y246">
            <v>28547</v>
          </cell>
          <cell r="AC246">
            <v>951.566666666667</v>
          </cell>
          <cell r="AE246">
            <v>21886.0333333333</v>
          </cell>
          <cell r="AO246">
            <v>0</v>
          </cell>
          <cell r="AQ246">
            <v>0</v>
          </cell>
        </row>
        <row r="247">
          <cell r="Y247">
            <v>14798</v>
          </cell>
          <cell r="AC247">
            <v>0</v>
          </cell>
          <cell r="AE247">
            <v>14798</v>
          </cell>
          <cell r="AO247">
            <v>0</v>
          </cell>
          <cell r="AQ247">
            <v>0</v>
          </cell>
        </row>
        <row r="248">
          <cell r="Y248">
            <v>1606</v>
          </cell>
          <cell r="AC248">
            <v>0</v>
          </cell>
          <cell r="AE248">
            <v>1606</v>
          </cell>
          <cell r="AO248">
            <v>0</v>
          </cell>
          <cell r="AQ248">
            <v>0</v>
          </cell>
        </row>
        <row r="249">
          <cell r="Y249">
            <v>12269.4</v>
          </cell>
          <cell r="AC249">
            <v>408.98</v>
          </cell>
          <cell r="AE249">
            <v>8997.56</v>
          </cell>
          <cell r="AO249">
            <v>0</v>
          </cell>
          <cell r="AQ249">
            <v>0</v>
          </cell>
        </row>
        <row r="250">
          <cell r="Y250">
            <v>1627.4</v>
          </cell>
          <cell r="AC250">
            <v>46.4971428571429</v>
          </cell>
          <cell r="AE250">
            <v>976.44</v>
          </cell>
          <cell r="AO250">
            <v>0</v>
          </cell>
          <cell r="AQ250">
            <v>0</v>
          </cell>
        </row>
        <row r="251">
          <cell r="Y251">
            <v>9046.483</v>
          </cell>
          <cell r="AC251">
            <v>0</v>
          </cell>
          <cell r="AE251">
            <v>0</v>
          </cell>
          <cell r="AO251">
            <v>0</v>
          </cell>
          <cell r="AQ251">
            <v>0</v>
          </cell>
        </row>
        <row r="252">
          <cell r="Y252">
            <v>6216.89</v>
          </cell>
          <cell r="AC252">
            <v>207.229666666667</v>
          </cell>
          <cell r="AE252">
            <v>4351.823</v>
          </cell>
          <cell r="AO252">
            <v>0</v>
          </cell>
          <cell r="AQ252">
            <v>0</v>
          </cell>
        </row>
        <row r="253">
          <cell r="Y253">
            <v>3288.25</v>
          </cell>
          <cell r="AC253">
            <v>65.765</v>
          </cell>
          <cell r="AE253">
            <v>1315.3</v>
          </cell>
          <cell r="AO253">
            <v>0</v>
          </cell>
          <cell r="AQ253">
            <v>0</v>
          </cell>
        </row>
        <row r="254">
          <cell r="Y254">
            <v>14522.36</v>
          </cell>
          <cell r="AC254">
            <v>484.078666666667</v>
          </cell>
          <cell r="AE254">
            <v>9681.57333333333</v>
          </cell>
          <cell r="AO254">
            <v>0</v>
          </cell>
          <cell r="AQ254">
            <v>0</v>
          </cell>
        </row>
        <row r="255">
          <cell r="Y255">
            <v>16916.45</v>
          </cell>
          <cell r="AC255">
            <v>563.881666666667</v>
          </cell>
          <cell r="AE255">
            <v>10713.7516666667</v>
          </cell>
          <cell r="AO255">
            <v>0</v>
          </cell>
          <cell r="AQ255">
            <v>0</v>
          </cell>
        </row>
        <row r="256">
          <cell r="Y256">
            <v>12242.89</v>
          </cell>
          <cell r="AC256">
            <v>408.096333333333</v>
          </cell>
          <cell r="AE256">
            <v>7345.734</v>
          </cell>
          <cell r="AO256">
            <v>0</v>
          </cell>
          <cell r="AQ256">
            <v>0</v>
          </cell>
        </row>
        <row r="257">
          <cell r="Y257">
            <v>20428</v>
          </cell>
          <cell r="AC257">
            <v>680.933333333333</v>
          </cell>
          <cell r="AE257">
            <v>11575.8666666667</v>
          </cell>
          <cell r="AO257">
            <v>0</v>
          </cell>
          <cell r="AQ257">
            <v>0</v>
          </cell>
        </row>
        <row r="258">
          <cell r="Y258">
            <v>474223.26</v>
          </cell>
          <cell r="AC258">
            <v>18968.9304</v>
          </cell>
          <cell r="AE258">
            <v>303502.8864</v>
          </cell>
          <cell r="AO258">
            <v>0</v>
          </cell>
          <cell r="AQ258">
            <v>0</v>
          </cell>
        </row>
        <row r="259">
          <cell r="Y259">
            <v>39049.59</v>
          </cell>
          <cell r="AC259">
            <v>1301.653</v>
          </cell>
          <cell r="AE259">
            <v>20826.448</v>
          </cell>
          <cell r="AO259">
            <v>0</v>
          </cell>
          <cell r="AQ259">
            <v>0</v>
          </cell>
        </row>
        <row r="260">
          <cell r="Y260">
            <v>679</v>
          </cell>
          <cell r="AC260">
            <v>22.6333333333333</v>
          </cell>
          <cell r="AE260">
            <v>339.5</v>
          </cell>
          <cell r="AO260">
            <v>0</v>
          </cell>
          <cell r="AQ260">
            <v>0</v>
          </cell>
        </row>
        <row r="261">
          <cell r="Y261">
            <v>24971.51</v>
          </cell>
          <cell r="AC261">
            <v>499.4302</v>
          </cell>
          <cell r="AE261">
            <v>6992.0228</v>
          </cell>
          <cell r="AO261">
            <v>0</v>
          </cell>
          <cell r="AQ261">
            <v>0</v>
          </cell>
        </row>
        <row r="262">
          <cell r="Y262">
            <v>8725.23</v>
          </cell>
          <cell r="AC262">
            <v>436.2615</v>
          </cell>
          <cell r="AE262">
            <v>6107.661</v>
          </cell>
          <cell r="AO262">
            <v>0</v>
          </cell>
          <cell r="AQ262">
            <v>0</v>
          </cell>
        </row>
        <row r="263">
          <cell r="Y263">
            <v>3972.17</v>
          </cell>
          <cell r="AC263">
            <v>132.405666666667</v>
          </cell>
          <cell r="AE263">
            <v>1853.67933333333</v>
          </cell>
          <cell r="AO263">
            <v>0</v>
          </cell>
          <cell r="AQ263">
            <v>0</v>
          </cell>
        </row>
        <row r="264">
          <cell r="Y264">
            <v>1317.24</v>
          </cell>
          <cell r="AC264">
            <v>43.908</v>
          </cell>
          <cell r="AE264">
            <v>614.712</v>
          </cell>
          <cell r="AO264">
            <v>0</v>
          </cell>
          <cell r="AQ264">
            <v>0</v>
          </cell>
        </row>
        <row r="265">
          <cell r="Y265">
            <v>43615.89</v>
          </cell>
          <cell r="AC265">
            <v>2180.7945</v>
          </cell>
          <cell r="AE265">
            <v>26169.534</v>
          </cell>
          <cell r="AO265">
            <v>0</v>
          </cell>
          <cell r="AQ265">
            <v>0</v>
          </cell>
        </row>
        <row r="266">
          <cell r="Y266">
            <v>1424.93</v>
          </cell>
          <cell r="AC266">
            <v>47.4976666666667</v>
          </cell>
          <cell r="AE266">
            <v>569.972</v>
          </cell>
          <cell r="AO266">
            <v>0</v>
          </cell>
          <cell r="AQ266">
            <v>0</v>
          </cell>
        </row>
        <row r="267">
          <cell r="Y267">
            <v>7783.6</v>
          </cell>
          <cell r="AC267">
            <v>259.453333333333</v>
          </cell>
          <cell r="AE267">
            <v>2853.98666666667</v>
          </cell>
          <cell r="AO267">
            <v>0</v>
          </cell>
          <cell r="AQ267">
            <v>0</v>
          </cell>
        </row>
        <row r="268">
          <cell r="Y268">
            <v>972</v>
          </cell>
          <cell r="AC268">
            <v>27.7714285714286</v>
          </cell>
          <cell r="AE268">
            <v>305.485714285714</v>
          </cell>
          <cell r="AO268">
            <v>0</v>
          </cell>
          <cell r="AQ268">
            <v>0</v>
          </cell>
        </row>
        <row r="269">
          <cell r="Y269">
            <v>1224</v>
          </cell>
          <cell r="AC269">
            <v>24.48</v>
          </cell>
          <cell r="AE269">
            <v>269.28</v>
          </cell>
          <cell r="AO269">
            <v>0</v>
          </cell>
          <cell r="AQ269">
            <v>0</v>
          </cell>
        </row>
        <row r="270">
          <cell r="Y270">
            <v>3419</v>
          </cell>
          <cell r="AC270">
            <v>68.38</v>
          </cell>
          <cell r="AE270">
            <v>752.18</v>
          </cell>
          <cell r="AO270">
            <v>0</v>
          </cell>
          <cell r="AQ270">
            <v>0</v>
          </cell>
        </row>
        <row r="271">
          <cell r="Y271">
            <v>2336.96</v>
          </cell>
          <cell r="AC271">
            <v>46.7392</v>
          </cell>
          <cell r="AE271">
            <v>467.392</v>
          </cell>
          <cell r="AO271">
            <v>0</v>
          </cell>
          <cell r="AQ271">
            <v>0</v>
          </cell>
        </row>
        <row r="272">
          <cell r="Y272">
            <v>138.73</v>
          </cell>
          <cell r="AC272">
            <v>4.62433333333333</v>
          </cell>
          <cell r="AE272">
            <v>46.2433333333333</v>
          </cell>
          <cell r="AO272">
            <v>0</v>
          </cell>
          <cell r="AQ272">
            <v>0</v>
          </cell>
        </row>
        <row r="273">
          <cell r="Y273">
            <v>3976.68</v>
          </cell>
          <cell r="AC273">
            <v>79.5336</v>
          </cell>
          <cell r="AE273">
            <v>795.336</v>
          </cell>
          <cell r="AO273">
            <v>0</v>
          </cell>
          <cell r="AQ273">
            <v>0</v>
          </cell>
        </row>
        <row r="274">
          <cell r="Y274">
            <v>13953</v>
          </cell>
          <cell r="AC274">
            <v>0</v>
          </cell>
          <cell r="AE274">
            <v>0</v>
          </cell>
          <cell r="AO274">
            <v>0</v>
          </cell>
          <cell r="AQ274">
            <v>0</v>
          </cell>
        </row>
        <row r="275">
          <cell r="Y275">
            <v>1123</v>
          </cell>
          <cell r="AC275">
            <v>32.0857142857143</v>
          </cell>
          <cell r="AE275">
            <v>288.771428571429</v>
          </cell>
          <cell r="AO275">
            <v>0</v>
          </cell>
          <cell r="AQ275">
            <v>0</v>
          </cell>
        </row>
        <row r="276">
          <cell r="Y276">
            <v>7861.62</v>
          </cell>
          <cell r="AC276">
            <v>786.162</v>
          </cell>
          <cell r="AE276">
            <v>7075.458</v>
          </cell>
          <cell r="AO276">
            <v>0</v>
          </cell>
          <cell r="AQ276">
            <v>0</v>
          </cell>
        </row>
        <row r="277">
          <cell r="Y277">
            <v>254.9</v>
          </cell>
          <cell r="AC277">
            <v>8.49666666666667</v>
          </cell>
          <cell r="AE277">
            <v>84.9666666666667</v>
          </cell>
          <cell r="AO277">
            <v>0</v>
          </cell>
          <cell r="AQ277">
            <v>0</v>
          </cell>
        </row>
        <row r="278">
          <cell r="Y278">
            <v>14015.69</v>
          </cell>
          <cell r="AC278">
            <v>0</v>
          </cell>
          <cell r="AE278">
            <v>14015.69</v>
          </cell>
          <cell r="AO278">
            <v>0</v>
          </cell>
          <cell r="AQ278">
            <v>0</v>
          </cell>
        </row>
        <row r="279">
          <cell r="Y279">
            <v>284.19</v>
          </cell>
          <cell r="AC279">
            <v>14.2095</v>
          </cell>
          <cell r="AE279">
            <v>127.8855</v>
          </cell>
          <cell r="AO279">
            <v>0</v>
          </cell>
          <cell r="AQ279">
            <v>0</v>
          </cell>
        </row>
        <row r="280">
          <cell r="Y280">
            <v>203.4</v>
          </cell>
          <cell r="AC280">
            <v>6.78</v>
          </cell>
          <cell r="AE280">
            <v>61.02</v>
          </cell>
          <cell r="AO280">
            <v>0</v>
          </cell>
          <cell r="AQ280">
            <v>0</v>
          </cell>
        </row>
        <row r="281">
          <cell r="Y281">
            <v>128.45</v>
          </cell>
          <cell r="AC281">
            <v>4.28166666666667</v>
          </cell>
          <cell r="AE281">
            <v>34.2533333333333</v>
          </cell>
          <cell r="AO281">
            <v>0</v>
          </cell>
          <cell r="AQ281">
            <v>0</v>
          </cell>
        </row>
        <row r="282">
          <cell r="Y282">
            <v>318.66</v>
          </cell>
          <cell r="AC282">
            <v>10.622</v>
          </cell>
          <cell r="AE282">
            <v>84.976</v>
          </cell>
          <cell r="AO282">
            <v>0</v>
          </cell>
          <cell r="AQ282">
            <v>0</v>
          </cell>
        </row>
        <row r="283">
          <cell r="Y283">
            <v>4588.58</v>
          </cell>
          <cell r="AC283">
            <v>229.429</v>
          </cell>
          <cell r="AE283">
            <v>1835.432</v>
          </cell>
          <cell r="AO283">
            <v>0</v>
          </cell>
          <cell r="AQ283">
            <v>0</v>
          </cell>
        </row>
        <row r="284">
          <cell r="Y284">
            <v>26.5</v>
          </cell>
          <cell r="AC284">
            <v>0.883333333333333</v>
          </cell>
          <cell r="AE284">
            <v>7.06666666666667</v>
          </cell>
          <cell r="AO284">
            <v>0</v>
          </cell>
          <cell r="AQ284">
            <v>0</v>
          </cell>
        </row>
        <row r="285">
          <cell r="Y285">
            <v>27.53</v>
          </cell>
          <cell r="AC285">
            <v>0.917666666666667</v>
          </cell>
          <cell r="AE285">
            <v>7.34133333333333</v>
          </cell>
          <cell r="AO285">
            <v>0</v>
          </cell>
          <cell r="AQ285">
            <v>0</v>
          </cell>
        </row>
        <row r="286">
          <cell r="Y286">
            <v>293.29</v>
          </cell>
          <cell r="AC286">
            <v>9.77633333333333</v>
          </cell>
          <cell r="AE286">
            <v>78.2106666666667</v>
          </cell>
          <cell r="AO286">
            <v>0</v>
          </cell>
          <cell r="AQ286">
            <v>0</v>
          </cell>
        </row>
        <row r="287">
          <cell r="Y287">
            <v>233.92</v>
          </cell>
          <cell r="AC287">
            <v>7.79733333333333</v>
          </cell>
          <cell r="AE287">
            <v>62.3786666666667</v>
          </cell>
          <cell r="AO287">
            <v>0</v>
          </cell>
          <cell r="AQ287">
            <v>0</v>
          </cell>
        </row>
        <row r="288">
          <cell r="Y288">
            <v>35169</v>
          </cell>
          <cell r="AC288">
            <v>3516.9</v>
          </cell>
          <cell r="AE288">
            <v>28135.2</v>
          </cell>
          <cell r="AO288">
            <v>0</v>
          </cell>
          <cell r="AQ288">
            <v>0</v>
          </cell>
        </row>
        <row r="289">
          <cell r="Y289">
            <v>365.37</v>
          </cell>
          <cell r="AC289">
            <v>36.537</v>
          </cell>
          <cell r="AE289">
            <v>292.296</v>
          </cell>
          <cell r="AO289">
            <v>0</v>
          </cell>
          <cell r="AQ289">
            <v>0</v>
          </cell>
        </row>
        <row r="290">
          <cell r="Y290">
            <v>35.94</v>
          </cell>
          <cell r="AC290">
            <v>1.198</v>
          </cell>
          <cell r="AE290">
            <v>9.584</v>
          </cell>
          <cell r="AO290">
            <v>0</v>
          </cell>
          <cell r="AQ290">
            <v>0</v>
          </cell>
        </row>
        <row r="291">
          <cell r="Y291">
            <v>474.63</v>
          </cell>
          <cell r="AC291">
            <v>15.821</v>
          </cell>
          <cell r="AE291">
            <v>126.568</v>
          </cell>
          <cell r="AO291">
            <v>0</v>
          </cell>
          <cell r="AQ291">
            <v>0</v>
          </cell>
        </row>
        <row r="292">
          <cell r="Y292">
            <v>367.52</v>
          </cell>
          <cell r="AC292">
            <v>12.2506666666667</v>
          </cell>
          <cell r="AE292">
            <v>98.0053333333333</v>
          </cell>
          <cell r="AO292">
            <v>0</v>
          </cell>
          <cell r="AQ292">
            <v>0</v>
          </cell>
        </row>
        <row r="293">
          <cell r="Y293">
            <v>397.38</v>
          </cell>
          <cell r="AC293">
            <v>13.246</v>
          </cell>
          <cell r="AE293">
            <v>105.968</v>
          </cell>
          <cell r="AO293">
            <v>0</v>
          </cell>
          <cell r="AQ293">
            <v>0</v>
          </cell>
        </row>
        <row r="294">
          <cell r="Y294">
            <v>117.57</v>
          </cell>
          <cell r="AC294">
            <v>3.919</v>
          </cell>
          <cell r="AE294">
            <v>27.433</v>
          </cell>
          <cell r="AO294">
            <v>0</v>
          </cell>
          <cell r="AQ294">
            <v>0</v>
          </cell>
        </row>
        <row r="295">
          <cell r="Y295">
            <v>117.57</v>
          </cell>
          <cell r="AC295">
            <v>3.919</v>
          </cell>
          <cell r="AE295">
            <v>27.433</v>
          </cell>
          <cell r="AO295">
            <v>0</v>
          </cell>
          <cell r="AQ295">
            <v>0</v>
          </cell>
        </row>
        <row r="296">
          <cell r="Y296">
            <v>30374.8</v>
          </cell>
          <cell r="AC296">
            <v>1214.992</v>
          </cell>
          <cell r="AE296">
            <v>8504.944</v>
          </cell>
          <cell r="AO296">
            <v>0</v>
          </cell>
          <cell r="AQ296">
            <v>0</v>
          </cell>
        </row>
        <row r="297">
          <cell r="Y297">
            <v>24316</v>
          </cell>
          <cell r="AC297">
            <v>0</v>
          </cell>
          <cell r="AE297">
            <v>24316</v>
          </cell>
          <cell r="AO297">
            <v>0</v>
          </cell>
          <cell r="AQ297">
            <v>0</v>
          </cell>
        </row>
        <row r="298">
          <cell r="Y298">
            <v>165.28</v>
          </cell>
          <cell r="AC298">
            <v>5.50933333333333</v>
          </cell>
          <cell r="AE298">
            <v>38.5653333333333</v>
          </cell>
          <cell r="AO298">
            <v>0</v>
          </cell>
          <cell r="AQ298">
            <v>0</v>
          </cell>
        </row>
        <row r="299">
          <cell r="Y299">
            <v>126.32</v>
          </cell>
          <cell r="AC299">
            <v>4.21066666666667</v>
          </cell>
          <cell r="AE299">
            <v>29.4746666666667</v>
          </cell>
          <cell r="AO299">
            <v>0</v>
          </cell>
          <cell r="AQ299">
            <v>0</v>
          </cell>
        </row>
        <row r="300">
          <cell r="Y300">
            <v>110.02</v>
          </cell>
          <cell r="AC300">
            <v>3.66733333333333</v>
          </cell>
          <cell r="AE300">
            <v>25.6713333333333</v>
          </cell>
          <cell r="AO300">
            <v>0</v>
          </cell>
          <cell r="AQ300">
            <v>0</v>
          </cell>
        </row>
        <row r="301">
          <cell r="Y301">
            <v>142.32</v>
          </cell>
          <cell r="AC301">
            <v>4.744</v>
          </cell>
          <cell r="AE301">
            <v>33.208</v>
          </cell>
          <cell r="AO301">
            <v>0</v>
          </cell>
          <cell r="AQ301">
            <v>0</v>
          </cell>
        </row>
        <row r="302">
          <cell r="Y302">
            <v>413.92</v>
          </cell>
          <cell r="AC302">
            <v>13.7973333333333</v>
          </cell>
          <cell r="AE302">
            <v>96.5813333333333</v>
          </cell>
          <cell r="AO302">
            <v>0</v>
          </cell>
          <cell r="AQ302">
            <v>0</v>
          </cell>
        </row>
        <row r="303">
          <cell r="Y303">
            <v>381.13</v>
          </cell>
          <cell r="AC303">
            <v>12.7043333333333</v>
          </cell>
          <cell r="AE303">
            <v>88.9303333333333</v>
          </cell>
          <cell r="AO303">
            <v>0</v>
          </cell>
          <cell r="AQ303">
            <v>0</v>
          </cell>
        </row>
        <row r="304">
          <cell r="Y304">
            <v>332.97</v>
          </cell>
          <cell r="AC304">
            <v>11.099</v>
          </cell>
          <cell r="AE304">
            <v>77.693</v>
          </cell>
          <cell r="AO304">
            <v>0</v>
          </cell>
          <cell r="AQ304">
            <v>0</v>
          </cell>
        </row>
        <row r="305">
          <cell r="Y305">
            <v>5194</v>
          </cell>
          <cell r="AC305">
            <v>173.133333333333</v>
          </cell>
          <cell r="AE305">
            <v>1211.93333333333</v>
          </cell>
          <cell r="AO305">
            <v>0</v>
          </cell>
          <cell r="AQ305">
            <v>0</v>
          </cell>
        </row>
        <row r="306">
          <cell r="Y306">
            <v>384.71</v>
          </cell>
          <cell r="AC306">
            <v>12.8236666666667</v>
          </cell>
          <cell r="AE306">
            <v>89.7656666666667</v>
          </cell>
          <cell r="AO306">
            <v>0</v>
          </cell>
          <cell r="AQ306">
            <v>0</v>
          </cell>
        </row>
        <row r="307">
          <cell r="Y307">
            <v>161.7</v>
          </cell>
          <cell r="AC307">
            <v>5.39</v>
          </cell>
          <cell r="AE307">
            <v>37.73</v>
          </cell>
          <cell r="AO307">
            <v>0</v>
          </cell>
          <cell r="AQ307">
            <v>0</v>
          </cell>
        </row>
        <row r="308">
          <cell r="Y308">
            <v>145.13</v>
          </cell>
          <cell r="AC308">
            <v>4.83766666666667</v>
          </cell>
          <cell r="AE308">
            <v>33.8636666666667</v>
          </cell>
          <cell r="AO308">
            <v>0</v>
          </cell>
          <cell r="AQ308">
            <v>0</v>
          </cell>
        </row>
        <row r="309">
          <cell r="Y309">
            <v>338.93</v>
          </cell>
          <cell r="AC309">
            <v>11.2976666666667</v>
          </cell>
          <cell r="AE309">
            <v>79.0836666666667</v>
          </cell>
          <cell r="AO309">
            <v>0</v>
          </cell>
          <cell r="AQ309">
            <v>0</v>
          </cell>
        </row>
        <row r="310">
          <cell r="Y310">
            <v>487.54</v>
          </cell>
          <cell r="AC310">
            <v>16.2513333333333</v>
          </cell>
          <cell r="AE310">
            <v>97.508</v>
          </cell>
          <cell r="AO310">
            <v>0</v>
          </cell>
          <cell r="AQ310">
            <v>0</v>
          </cell>
        </row>
        <row r="311">
          <cell r="Y311">
            <v>485.93</v>
          </cell>
          <cell r="AC311">
            <v>16.1976666666667</v>
          </cell>
          <cell r="AE311">
            <v>97.186</v>
          </cell>
          <cell r="AO311">
            <v>0</v>
          </cell>
          <cell r="AQ311">
            <v>0</v>
          </cell>
        </row>
        <row r="312">
          <cell r="Y312">
            <v>396.16</v>
          </cell>
          <cell r="AC312">
            <v>13.2053333333333</v>
          </cell>
          <cell r="AE312">
            <v>79.232</v>
          </cell>
          <cell r="AO312">
            <v>0</v>
          </cell>
          <cell r="AQ312">
            <v>0</v>
          </cell>
        </row>
        <row r="313">
          <cell r="Y313">
            <v>155.96</v>
          </cell>
          <cell r="AC313">
            <v>5.19866666666667</v>
          </cell>
          <cell r="AE313">
            <v>31.192</v>
          </cell>
          <cell r="AO313">
            <v>0</v>
          </cell>
          <cell r="AQ313">
            <v>0</v>
          </cell>
        </row>
        <row r="314">
          <cell r="Y314">
            <v>352.72</v>
          </cell>
          <cell r="AC314">
            <v>11.7573333333333</v>
          </cell>
          <cell r="AE314">
            <v>70.544</v>
          </cell>
          <cell r="AO314">
            <v>0</v>
          </cell>
          <cell r="AQ314">
            <v>0</v>
          </cell>
        </row>
        <row r="315">
          <cell r="Y315">
            <v>134.09</v>
          </cell>
          <cell r="AC315">
            <v>4.46966666666667</v>
          </cell>
          <cell r="AE315">
            <v>26.818</v>
          </cell>
          <cell r="AO315">
            <v>0</v>
          </cell>
          <cell r="AQ315">
            <v>0</v>
          </cell>
        </row>
        <row r="316">
          <cell r="Y316">
            <v>134.09</v>
          </cell>
          <cell r="AC316">
            <v>4.46966666666667</v>
          </cell>
          <cell r="AE316">
            <v>26.818</v>
          </cell>
          <cell r="AO316">
            <v>0</v>
          </cell>
          <cell r="AQ316">
            <v>0</v>
          </cell>
        </row>
        <row r="317">
          <cell r="Y317">
            <v>143.13</v>
          </cell>
          <cell r="AC317">
            <v>4.771</v>
          </cell>
          <cell r="AE317">
            <v>28.626</v>
          </cell>
          <cell r="AO317">
            <v>0</v>
          </cell>
          <cell r="AQ317">
            <v>0</v>
          </cell>
        </row>
        <row r="318">
          <cell r="Y318">
            <v>145.4</v>
          </cell>
          <cell r="AC318">
            <v>4.84666666666667</v>
          </cell>
          <cell r="AE318">
            <v>29.08</v>
          </cell>
          <cell r="AO318">
            <v>0</v>
          </cell>
          <cell r="AQ318">
            <v>0</v>
          </cell>
        </row>
        <row r="319">
          <cell r="Y319">
            <v>151.21</v>
          </cell>
          <cell r="AC319">
            <v>5.04033333333333</v>
          </cell>
          <cell r="AE319">
            <v>30.242</v>
          </cell>
          <cell r="AO319">
            <v>0</v>
          </cell>
          <cell r="AQ319">
            <v>0</v>
          </cell>
        </row>
        <row r="320">
          <cell r="Y320">
            <v>394.48</v>
          </cell>
          <cell r="AC320">
            <v>13.1493333333333</v>
          </cell>
          <cell r="AE320">
            <v>78.896</v>
          </cell>
          <cell r="AO320">
            <v>0</v>
          </cell>
          <cell r="AQ320">
            <v>0</v>
          </cell>
        </row>
        <row r="321">
          <cell r="Y321">
            <v>214.44</v>
          </cell>
          <cell r="AC321">
            <v>7.148</v>
          </cell>
          <cell r="AE321">
            <v>42.888</v>
          </cell>
          <cell r="AO321">
            <v>0</v>
          </cell>
          <cell r="AQ321">
            <v>0</v>
          </cell>
        </row>
        <row r="322">
          <cell r="Y322">
            <v>414.09</v>
          </cell>
          <cell r="AC322">
            <v>13.803</v>
          </cell>
          <cell r="AE322">
            <v>82.818</v>
          </cell>
          <cell r="AO322">
            <v>0</v>
          </cell>
          <cell r="AQ322">
            <v>0</v>
          </cell>
        </row>
        <row r="323">
          <cell r="Y323">
            <v>129.93</v>
          </cell>
          <cell r="AC323">
            <v>4.331</v>
          </cell>
          <cell r="AE323">
            <v>25.986</v>
          </cell>
          <cell r="AO323">
            <v>0</v>
          </cell>
          <cell r="AQ323">
            <v>0</v>
          </cell>
        </row>
        <row r="324">
          <cell r="Y324">
            <v>778.42</v>
          </cell>
          <cell r="AC324">
            <v>77.842</v>
          </cell>
          <cell r="AE324">
            <v>467.052</v>
          </cell>
          <cell r="AO324">
            <v>0</v>
          </cell>
          <cell r="AQ324">
            <v>0</v>
          </cell>
        </row>
        <row r="325">
          <cell r="Y325">
            <v>196.37</v>
          </cell>
          <cell r="AC325">
            <v>6.54566666666667</v>
          </cell>
          <cell r="AE325">
            <v>39.274</v>
          </cell>
          <cell r="AO325">
            <v>0</v>
          </cell>
          <cell r="AQ325">
            <v>0</v>
          </cell>
        </row>
        <row r="326">
          <cell r="Y326">
            <v>129.93</v>
          </cell>
          <cell r="AC326">
            <v>4.331</v>
          </cell>
          <cell r="AE326">
            <v>25.986</v>
          </cell>
          <cell r="AO326">
            <v>0</v>
          </cell>
          <cell r="AQ326">
            <v>0</v>
          </cell>
        </row>
        <row r="327">
          <cell r="Y327">
            <v>135.69</v>
          </cell>
          <cell r="AC327">
            <v>4.523</v>
          </cell>
          <cell r="AE327">
            <v>27.138</v>
          </cell>
          <cell r="AO327">
            <v>0</v>
          </cell>
          <cell r="AQ327">
            <v>0</v>
          </cell>
        </row>
        <row r="328">
          <cell r="Y328">
            <v>566.14</v>
          </cell>
          <cell r="AC328">
            <v>18.8713333333333</v>
          </cell>
          <cell r="AE328">
            <v>113.228</v>
          </cell>
          <cell r="AO328">
            <v>0</v>
          </cell>
          <cell r="AQ328">
            <v>0</v>
          </cell>
        </row>
        <row r="329">
          <cell r="Y329">
            <v>1875.64</v>
          </cell>
          <cell r="AC329">
            <v>62.5213333333333</v>
          </cell>
          <cell r="AE329">
            <v>375.128</v>
          </cell>
          <cell r="AO329">
            <v>0</v>
          </cell>
          <cell r="AQ329">
            <v>0</v>
          </cell>
        </row>
        <row r="330">
          <cell r="Y330">
            <v>141.11</v>
          </cell>
          <cell r="AC330">
            <v>4.70366666666667</v>
          </cell>
          <cell r="AE330">
            <v>28.222</v>
          </cell>
          <cell r="AO330">
            <v>0</v>
          </cell>
          <cell r="AQ330">
            <v>0</v>
          </cell>
        </row>
        <row r="331">
          <cell r="Y331">
            <v>291.12</v>
          </cell>
          <cell r="AC331">
            <v>9.704</v>
          </cell>
          <cell r="AE331">
            <v>58.224</v>
          </cell>
          <cell r="AO331">
            <v>0</v>
          </cell>
          <cell r="AQ331">
            <v>0</v>
          </cell>
        </row>
        <row r="332">
          <cell r="Y332">
            <v>147.2</v>
          </cell>
          <cell r="AC332">
            <v>4.90666666666667</v>
          </cell>
          <cell r="AE332">
            <v>29.44</v>
          </cell>
          <cell r="AO332">
            <v>0</v>
          </cell>
          <cell r="AQ332">
            <v>0</v>
          </cell>
        </row>
        <row r="333">
          <cell r="Y333">
            <v>559.83</v>
          </cell>
          <cell r="AC333">
            <v>18.661</v>
          </cell>
          <cell r="AE333">
            <v>111.966</v>
          </cell>
          <cell r="AO333">
            <v>0</v>
          </cell>
          <cell r="AQ333">
            <v>0</v>
          </cell>
        </row>
        <row r="334">
          <cell r="Y334">
            <v>453.72</v>
          </cell>
          <cell r="AC334">
            <v>15.124</v>
          </cell>
          <cell r="AE334">
            <v>90.744</v>
          </cell>
          <cell r="AO334">
            <v>0</v>
          </cell>
          <cell r="AQ334">
            <v>0</v>
          </cell>
        </row>
        <row r="335">
          <cell r="Y335">
            <v>591.24</v>
          </cell>
          <cell r="AC335">
            <v>19.708</v>
          </cell>
          <cell r="AE335">
            <v>118.248</v>
          </cell>
          <cell r="AO335">
            <v>0</v>
          </cell>
          <cell r="AQ335">
            <v>0</v>
          </cell>
        </row>
        <row r="336">
          <cell r="Y336">
            <v>547.79</v>
          </cell>
          <cell r="AC336">
            <v>18.2596666666667</v>
          </cell>
          <cell r="AE336">
            <v>109.558</v>
          </cell>
          <cell r="AO336">
            <v>0</v>
          </cell>
          <cell r="AQ336">
            <v>0</v>
          </cell>
        </row>
        <row r="337">
          <cell r="Y337">
            <v>133.41</v>
          </cell>
          <cell r="AC337">
            <v>4.447</v>
          </cell>
          <cell r="AE337">
            <v>26.682</v>
          </cell>
          <cell r="AO337">
            <v>0</v>
          </cell>
          <cell r="AQ337">
            <v>0</v>
          </cell>
        </row>
        <row r="338">
          <cell r="Y338">
            <v>438.05</v>
          </cell>
          <cell r="AC338">
            <v>14.6016666666667</v>
          </cell>
          <cell r="AE338">
            <v>87.61</v>
          </cell>
          <cell r="AO338">
            <v>0</v>
          </cell>
          <cell r="AQ338">
            <v>0</v>
          </cell>
        </row>
        <row r="339">
          <cell r="Y339">
            <v>115.85</v>
          </cell>
          <cell r="AC339">
            <v>3.86166666666667</v>
          </cell>
          <cell r="AE339">
            <v>23.17</v>
          </cell>
          <cell r="AO339">
            <v>0</v>
          </cell>
          <cell r="AQ339">
            <v>0</v>
          </cell>
        </row>
        <row r="340">
          <cell r="Y340">
            <v>158.33</v>
          </cell>
          <cell r="AC340">
            <v>5.27766666666667</v>
          </cell>
          <cell r="AE340">
            <v>31.666</v>
          </cell>
          <cell r="AO340">
            <v>0</v>
          </cell>
          <cell r="AQ340">
            <v>0</v>
          </cell>
        </row>
        <row r="341">
          <cell r="Y341">
            <v>318.75</v>
          </cell>
          <cell r="AC341">
            <v>10.625</v>
          </cell>
          <cell r="AE341">
            <v>63.75</v>
          </cell>
          <cell r="AO341">
            <v>0</v>
          </cell>
          <cell r="AQ341">
            <v>0</v>
          </cell>
        </row>
        <row r="342">
          <cell r="Y342">
            <v>551.51</v>
          </cell>
          <cell r="AC342">
            <v>18.3836666666667</v>
          </cell>
          <cell r="AE342">
            <v>91.9183333333333</v>
          </cell>
          <cell r="AO342">
            <v>0</v>
          </cell>
          <cell r="AQ342">
            <v>0</v>
          </cell>
        </row>
        <row r="343">
          <cell r="Y343">
            <v>548.88</v>
          </cell>
          <cell r="AC343">
            <v>18.296</v>
          </cell>
          <cell r="AE343">
            <v>91.48</v>
          </cell>
          <cell r="AO343">
            <v>0</v>
          </cell>
          <cell r="AQ343">
            <v>0</v>
          </cell>
        </row>
        <row r="344">
          <cell r="Y344">
            <v>115.33</v>
          </cell>
          <cell r="AC344">
            <v>3.84433333333333</v>
          </cell>
          <cell r="AE344">
            <v>19.2216666666667</v>
          </cell>
          <cell r="AO344">
            <v>0</v>
          </cell>
          <cell r="AQ344">
            <v>0</v>
          </cell>
        </row>
        <row r="345">
          <cell r="Y345">
            <v>893.52</v>
          </cell>
          <cell r="AC345">
            <v>29.784</v>
          </cell>
          <cell r="AE345">
            <v>148.92</v>
          </cell>
          <cell r="AO345">
            <v>0</v>
          </cell>
          <cell r="AQ345">
            <v>0</v>
          </cell>
        </row>
        <row r="346">
          <cell r="Y346">
            <v>142.51</v>
          </cell>
          <cell r="AC346">
            <v>4.75033333333333</v>
          </cell>
          <cell r="AE346">
            <v>23.7516666666667</v>
          </cell>
          <cell r="AO346">
            <v>0</v>
          </cell>
          <cell r="AQ346">
            <v>0</v>
          </cell>
        </row>
        <row r="347">
          <cell r="Y347">
            <v>142.51</v>
          </cell>
          <cell r="AC347">
            <v>4.75033333333333</v>
          </cell>
          <cell r="AE347">
            <v>23.7516666666667</v>
          </cell>
          <cell r="AO347">
            <v>0</v>
          </cell>
          <cell r="AQ347">
            <v>0</v>
          </cell>
        </row>
        <row r="348">
          <cell r="Y348">
            <v>446.61</v>
          </cell>
          <cell r="AC348">
            <v>14.887</v>
          </cell>
          <cell r="AE348">
            <v>74.435</v>
          </cell>
          <cell r="AO348">
            <v>0</v>
          </cell>
          <cell r="AQ348">
            <v>0</v>
          </cell>
        </row>
        <row r="349">
          <cell r="Y349">
            <v>651.74</v>
          </cell>
          <cell r="AC349">
            <v>21.7246666666667</v>
          </cell>
          <cell r="AE349">
            <v>108.623333333333</v>
          </cell>
          <cell r="AO349">
            <v>0</v>
          </cell>
          <cell r="AQ349">
            <v>0</v>
          </cell>
        </row>
        <row r="350">
          <cell r="Y350">
            <v>172.19</v>
          </cell>
          <cell r="AC350">
            <v>5.73966666666667</v>
          </cell>
          <cell r="AE350">
            <v>28.6983333333333</v>
          </cell>
          <cell r="AO350">
            <v>0</v>
          </cell>
          <cell r="AQ350">
            <v>0</v>
          </cell>
        </row>
        <row r="351">
          <cell r="Y351">
            <v>158.31</v>
          </cell>
          <cell r="AC351">
            <v>5.277</v>
          </cell>
          <cell r="AE351">
            <v>26.385</v>
          </cell>
          <cell r="AO351">
            <v>0</v>
          </cell>
          <cell r="AQ351">
            <v>0</v>
          </cell>
        </row>
        <row r="352">
          <cell r="Y352">
            <v>992.53</v>
          </cell>
          <cell r="AC352">
            <v>33.0843333333333</v>
          </cell>
          <cell r="AE352">
            <v>165.421666666667</v>
          </cell>
          <cell r="AO352">
            <v>0</v>
          </cell>
          <cell r="AQ352">
            <v>0</v>
          </cell>
        </row>
        <row r="353">
          <cell r="Y353">
            <v>458.56</v>
          </cell>
          <cell r="AC353">
            <v>15.2853333333333</v>
          </cell>
          <cell r="AE353">
            <v>76.4266666666667</v>
          </cell>
          <cell r="AO353">
            <v>0</v>
          </cell>
          <cell r="AQ353">
            <v>0</v>
          </cell>
        </row>
        <row r="354">
          <cell r="Y354">
            <v>174.76</v>
          </cell>
          <cell r="AC354">
            <v>5.82533333333333</v>
          </cell>
          <cell r="AE354">
            <v>29.1266666666667</v>
          </cell>
          <cell r="AO354">
            <v>0</v>
          </cell>
          <cell r="AQ354">
            <v>0</v>
          </cell>
        </row>
        <row r="355">
          <cell r="Y355">
            <v>651.74</v>
          </cell>
          <cell r="AC355">
            <v>21.7246666666667</v>
          </cell>
          <cell r="AE355">
            <v>108.623333333333</v>
          </cell>
          <cell r="AO355">
            <v>0</v>
          </cell>
          <cell r="AQ355">
            <v>0</v>
          </cell>
        </row>
        <row r="356">
          <cell r="Y356">
            <v>237.25</v>
          </cell>
          <cell r="AC356">
            <v>7.90833333333333</v>
          </cell>
          <cell r="AE356">
            <v>39.5416666666667</v>
          </cell>
          <cell r="AO356">
            <v>0</v>
          </cell>
          <cell r="AQ356">
            <v>0</v>
          </cell>
        </row>
        <row r="357">
          <cell r="Y357">
            <v>386.29</v>
          </cell>
          <cell r="AC357">
            <v>12.8763333333333</v>
          </cell>
          <cell r="AE357">
            <v>64.3816666666667</v>
          </cell>
          <cell r="AO357">
            <v>0</v>
          </cell>
          <cell r="AQ357">
            <v>0</v>
          </cell>
        </row>
        <row r="358">
          <cell r="Y358">
            <v>176.01</v>
          </cell>
          <cell r="AC358">
            <v>5.867</v>
          </cell>
          <cell r="AE358">
            <v>29.335</v>
          </cell>
          <cell r="AO358">
            <v>0</v>
          </cell>
          <cell r="AQ358">
            <v>0</v>
          </cell>
        </row>
        <row r="359">
          <cell r="Y359">
            <v>147.38</v>
          </cell>
          <cell r="AC359">
            <v>4.91266666666667</v>
          </cell>
          <cell r="AE359">
            <v>24.5633333333333</v>
          </cell>
          <cell r="AO359">
            <v>0</v>
          </cell>
          <cell r="AQ359">
            <v>0</v>
          </cell>
        </row>
        <row r="360">
          <cell r="Y360">
            <v>651.39</v>
          </cell>
          <cell r="AC360">
            <v>21.713</v>
          </cell>
          <cell r="AE360">
            <v>108.565</v>
          </cell>
          <cell r="AO360">
            <v>0</v>
          </cell>
          <cell r="AQ360">
            <v>0</v>
          </cell>
        </row>
        <row r="361">
          <cell r="Y361">
            <v>151.31</v>
          </cell>
          <cell r="AC361">
            <v>5.04366666666667</v>
          </cell>
          <cell r="AE361">
            <v>25.2183333333333</v>
          </cell>
          <cell r="AO361">
            <v>0</v>
          </cell>
          <cell r="AQ361">
            <v>0</v>
          </cell>
        </row>
        <row r="362">
          <cell r="Y362">
            <v>254.71</v>
          </cell>
          <cell r="AC362">
            <v>8.49033333333333</v>
          </cell>
          <cell r="AE362">
            <v>42.4516666666667</v>
          </cell>
          <cell r="AO362">
            <v>0</v>
          </cell>
          <cell r="AQ362">
            <v>0</v>
          </cell>
        </row>
        <row r="363">
          <cell r="Y363">
            <v>61089.84</v>
          </cell>
          <cell r="AC363">
            <v>8727.12</v>
          </cell>
          <cell r="AE363">
            <v>43635.6</v>
          </cell>
          <cell r="AO363">
            <v>0</v>
          </cell>
          <cell r="AQ363">
            <v>0</v>
          </cell>
        </row>
        <row r="364">
          <cell r="Y364">
            <v>27822.6</v>
          </cell>
          <cell r="AC364">
            <v>3974.65714285714</v>
          </cell>
          <cell r="AE364">
            <v>19873.2857142857</v>
          </cell>
          <cell r="AO364">
            <v>0</v>
          </cell>
          <cell r="AQ364">
            <v>0</v>
          </cell>
        </row>
        <row r="365">
          <cell r="Y365">
            <v>509.49</v>
          </cell>
          <cell r="AC365">
            <v>16.983</v>
          </cell>
          <cell r="AE365">
            <v>67.932</v>
          </cell>
          <cell r="AO365">
            <v>0</v>
          </cell>
          <cell r="AQ365">
            <v>0</v>
          </cell>
        </row>
        <row r="366">
          <cell r="Y366">
            <v>185.41</v>
          </cell>
          <cell r="AC366">
            <v>6.18033333333333</v>
          </cell>
          <cell r="AE366">
            <v>24.7213333333333</v>
          </cell>
          <cell r="AO366">
            <v>0</v>
          </cell>
          <cell r="AQ366">
            <v>0</v>
          </cell>
        </row>
        <row r="367">
          <cell r="Y367">
            <v>1325.34</v>
          </cell>
          <cell r="AC367">
            <v>44.178</v>
          </cell>
          <cell r="AE367">
            <v>176.712</v>
          </cell>
          <cell r="AO367">
            <v>0</v>
          </cell>
          <cell r="AQ367">
            <v>0</v>
          </cell>
        </row>
        <row r="368">
          <cell r="Y368">
            <v>1234.94</v>
          </cell>
          <cell r="AC368">
            <v>41.1646666666667</v>
          </cell>
          <cell r="AE368">
            <v>164.658666666667</v>
          </cell>
          <cell r="AO368">
            <v>0</v>
          </cell>
          <cell r="AQ368">
            <v>0</v>
          </cell>
        </row>
        <row r="369">
          <cell r="Y369">
            <v>551.67</v>
          </cell>
          <cell r="AC369">
            <v>18.389</v>
          </cell>
          <cell r="AE369">
            <v>73.556</v>
          </cell>
          <cell r="AO369">
            <v>0</v>
          </cell>
          <cell r="AQ369">
            <v>0</v>
          </cell>
        </row>
        <row r="370">
          <cell r="Y370">
            <v>743.24</v>
          </cell>
          <cell r="AC370">
            <v>24.7746666666667</v>
          </cell>
          <cell r="AE370">
            <v>99.0986666666667</v>
          </cell>
          <cell r="AO370">
            <v>0</v>
          </cell>
          <cell r="AQ370">
            <v>0</v>
          </cell>
        </row>
        <row r="371">
          <cell r="Y371">
            <v>175</v>
          </cell>
          <cell r="AC371">
            <v>5.83333333333333</v>
          </cell>
          <cell r="AE371">
            <v>23.3333333333333</v>
          </cell>
          <cell r="AO371">
            <v>0</v>
          </cell>
          <cell r="AQ371">
            <v>0</v>
          </cell>
        </row>
        <row r="372">
          <cell r="Y372">
            <v>963.9</v>
          </cell>
          <cell r="AC372">
            <v>32.13</v>
          </cell>
          <cell r="AE372">
            <v>128.52</v>
          </cell>
          <cell r="AO372">
            <v>0</v>
          </cell>
          <cell r="AQ372">
            <v>0</v>
          </cell>
        </row>
        <row r="373">
          <cell r="Y373">
            <v>605.03</v>
          </cell>
          <cell r="AC373">
            <v>20.1676666666667</v>
          </cell>
          <cell r="AE373">
            <v>60.503</v>
          </cell>
          <cell r="AO373">
            <v>0</v>
          </cell>
          <cell r="AQ373">
            <v>0</v>
          </cell>
        </row>
        <row r="374">
          <cell r="Y374">
            <v>583.61</v>
          </cell>
          <cell r="AC374">
            <v>19.4536666666667</v>
          </cell>
          <cell r="AE374">
            <v>58.361</v>
          </cell>
          <cell r="AO374">
            <v>0</v>
          </cell>
          <cell r="AQ374">
            <v>0</v>
          </cell>
        </row>
        <row r="375">
          <cell r="Y375">
            <v>187.81</v>
          </cell>
          <cell r="AC375">
            <v>6.26033333333333</v>
          </cell>
          <cell r="AE375">
            <v>18.781</v>
          </cell>
          <cell r="AO375">
            <v>0</v>
          </cell>
          <cell r="AQ375">
            <v>0</v>
          </cell>
        </row>
        <row r="376">
          <cell r="Y376">
            <v>20436.27</v>
          </cell>
          <cell r="AC376">
            <v>817.4508</v>
          </cell>
          <cell r="AE376">
            <v>2452.3524</v>
          </cell>
          <cell r="AO376">
            <v>0</v>
          </cell>
          <cell r="AQ376">
            <v>0</v>
          </cell>
        </row>
        <row r="377">
          <cell r="Y377">
            <v>187.81</v>
          </cell>
          <cell r="AC377">
            <v>6.26033333333333</v>
          </cell>
          <cell r="AE377">
            <v>18.781</v>
          </cell>
          <cell r="AO377">
            <v>0</v>
          </cell>
          <cell r="AQ377">
            <v>0</v>
          </cell>
        </row>
        <row r="378">
          <cell r="Y378">
            <v>187.81</v>
          </cell>
          <cell r="AC378">
            <v>6.26033333333333</v>
          </cell>
          <cell r="AE378">
            <v>18.781</v>
          </cell>
          <cell r="AO378">
            <v>0</v>
          </cell>
          <cell r="AQ378">
            <v>0</v>
          </cell>
        </row>
        <row r="379">
          <cell r="Y379">
            <v>345.82</v>
          </cell>
          <cell r="AC379">
            <v>11.5273333333333</v>
          </cell>
          <cell r="AE379">
            <v>34.582</v>
          </cell>
          <cell r="AO379">
            <v>0</v>
          </cell>
          <cell r="AQ379">
            <v>0</v>
          </cell>
        </row>
        <row r="380">
          <cell r="Y380">
            <v>421.42</v>
          </cell>
          <cell r="AC380">
            <v>14.0473333333333</v>
          </cell>
          <cell r="AE380">
            <v>42.142</v>
          </cell>
          <cell r="AO380">
            <v>0</v>
          </cell>
          <cell r="AQ380">
            <v>0</v>
          </cell>
        </row>
        <row r="381">
          <cell r="Y381">
            <v>221.09</v>
          </cell>
          <cell r="AC381">
            <v>7.36966666666667</v>
          </cell>
          <cell r="AE381">
            <v>22.109</v>
          </cell>
          <cell r="AO381">
            <v>0</v>
          </cell>
          <cell r="AQ381">
            <v>0</v>
          </cell>
        </row>
        <row r="382">
          <cell r="Y382">
            <v>193.44</v>
          </cell>
          <cell r="AC382">
            <v>9.672</v>
          </cell>
          <cell r="AE382">
            <v>29.016</v>
          </cell>
          <cell r="AO382">
            <v>0</v>
          </cell>
          <cell r="AQ382">
            <v>0</v>
          </cell>
        </row>
        <row r="383">
          <cell r="Y383">
            <v>193.44</v>
          </cell>
          <cell r="AC383">
            <v>9.672</v>
          </cell>
          <cell r="AE383">
            <v>29.016</v>
          </cell>
          <cell r="AO383">
            <v>0</v>
          </cell>
          <cell r="AQ383">
            <v>0</v>
          </cell>
        </row>
        <row r="384">
          <cell r="Y384">
            <v>193.44</v>
          </cell>
          <cell r="AC384">
            <v>9.672</v>
          </cell>
          <cell r="AE384">
            <v>29.016</v>
          </cell>
          <cell r="AO384">
            <v>0</v>
          </cell>
          <cell r="AQ384">
            <v>0</v>
          </cell>
        </row>
        <row r="385">
          <cell r="Y385">
            <v>193.44</v>
          </cell>
          <cell r="AC385">
            <v>9.672</v>
          </cell>
          <cell r="AE385">
            <v>29.016</v>
          </cell>
          <cell r="AO385">
            <v>0</v>
          </cell>
          <cell r="AQ385">
            <v>0</v>
          </cell>
        </row>
        <row r="386">
          <cell r="Y386">
            <v>193.44</v>
          </cell>
          <cell r="AC386">
            <v>9.672</v>
          </cell>
          <cell r="AE386">
            <v>29.016</v>
          </cell>
          <cell r="AO386">
            <v>0</v>
          </cell>
          <cell r="AQ386">
            <v>0</v>
          </cell>
        </row>
        <row r="387">
          <cell r="Y387">
            <v>193.44</v>
          </cell>
          <cell r="AC387">
            <v>9.672</v>
          </cell>
          <cell r="AE387">
            <v>29.016</v>
          </cell>
          <cell r="AO387">
            <v>0</v>
          </cell>
          <cell r="AQ387">
            <v>0</v>
          </cell>
        </row>
        <row r="388">
          <cell r="Y388">
            <v>193.44</v>
          </cell>
          <cell r="AC388">
            <v>9.672</v>
          </cell>
          <cell r="AE388">
            <v>29.016</v>
          </cell>
          <cell r="AO388">
            <v>0</v>
          </cell>
          <cell r="AQ388">
            <v>0</v>
          </cell>
        </row>
        <row r="389">
          <cell r="Y389">
            <v>193.44</v>
          </cell>
          <cell r="AC389">
            <v>9.672</v>
          </cell>
          <cell r="AE389">
            <v>29.016</v>
          </cell>
          <cell r="AO389">
            <v>0</v>
          </cell>
          <cell r="AQ389">
            <v>0</v>
          </cell>
        </row>
        <row r="390">
          <cell r="Y390">
            <v>181.01</v>
          </cell>
          <cell r="AC390">
            <v>9.0505</v>
          </cell>
          <cell r="AE390">
            <v>27.1515</v>
          </cell>
          <cell r="AO390">
            <v>0</v>
          </cell>
          <cell r="AQ390">
            <v>0</v>
          </cell>
        </row>
        <row r="391">
          <cell r="Y391">
            <v>181.01</v>
          </cell>
          <cell r="AC391">
            <v>9.0505</v>
          </cell>
          <cell r="AE391">
            <v>27.1515</v>
          </cell>
          <cell r="AO391">
            <v>0</v>
          </cell>
          <cell r="AQ391">
            <v>0</v>
          </cell>
        </row>
        <row r="392">
          <cell r="Y392">
            <v>181.01</v>
          </cell>
          <cell r="AC392">
            <v>9.0505</v>
          </cell>
          <cell r="AE392">
            <v>27.1515</v>
          </cell>
          <cell r="AO392">
            <v>0</v>
          </cell>
          <cell r="AQ392">
            <v>0</v>
          </cell>
        </row>
        <row r="393">
          <cell r="Y393">
            <v>181.01</v>
          </cell>
          <cell r="AC393">
            <v>9.0505</v>
          </cell>
          <cell r="AE393">
            <v>27.1515</v>
          </cell>
          <cell r="AO393">
            <v>0</v>
          </cell>
          <cell r="AQ393">
            <v>0</v>
          </cell>
        </row>
        <row r="394">
          <cell r="Y394">
            <v>181.01</v>
          </cell>
          <cell r="AC394">
            <v>9.0505</v>
          </cell>
          <cell r="AE394">
            <v>27.1515</v>
          </cell>
          <cell r="AO394">
            <v>0</v>
          </cell>
          <cell r="AQ394">
            <v>0</v>
          </cell>
        </row>
        <row r="395">
          <cell r="Y395">
            <v>181.01</v>
          </cell>
          <cell r="AC395">
            <v>9.0505</v>
          </cell>
          <cell r="AE395">
            <v>27.1515</v>
          </cell>
          <cell r="AO395">
            <v>0</v>
          </cell>
          <cell r="AQ395">
            <v>0</v>
          </cell>
        </row>
        <row r="396">
          <cell r="Y396">
            <v>181.01</v>
          </cell>
          <cell r="AC396">
            <v>9.0505</v>
          </cell>
          <cell r="AE396">
            <v>27.1515</v>
          </cell>
          <cell r="AO396">
            <v>0</v>
          </cell>
          <cell r="AQ396">
            <v>0</v>
          </cell>
        </row>
        <row r="397">
          <cell r="Y397">
            <v>181.01</v>
          </cell>
          <cell r="AC397">
            <v>9.0505</v>
          </cell>
          <cell r="AE397">
            <v>27.1515</v>
          </cell>
          <cell r="AO397">
            <v>0</v>
          </cell>
          <cell r="AQ397">
            <v>0</v>
          </cell>
        </row>
        <row r="398">
          <cell r="Y398">
            <v>181.01</v>
          </cell>
          <cell r="AC398">
            <v>9.0505</v>
          </cell>
          <cell r="AE398">
            <v>27.1515</v>
          </cell>
          <cell r="AO398">
            <v>0</v>
          </cell>
          <cell r="AQ398">
            <v>0</v>
          </cell>
        </row>
        <row r="399">
          <cell r="Y399">
            <v>183.39</v>
          </cell>
          <cell r="AC399">
            <v>9.1695</v>
          </cell>
          <cell r="AE399">
            <v>27.5085</v>
          </cell>
          <cell r="AO399">
            <v>0</v>
          </cell>
          <cell r="AQ399">
            <v>0</v>
          </cell>
        </row>
        <row r="400">
          <cell r="Y400">
            <v>183.39</v>
          </cell>
          <cell r="AC400">
            <v>9.1695</v>
          </cell>
          <cell r="AE400">
            <v>27.5085</v>
          </cell>
          <cell r="AO400">
            <v>0</v>
          </cell>
          <cell r="AQ400">
            <v>0</v>
          </cell>
        </row>
        <row r="401">
          <cell r="Y401">
            <v>183.39</v>
          </cell>
          <cell r="AC401">
            <v>9.1695</v>
          </cell>
          <cell r="AE401">
            <v>27.5085</v>
          </cell>
          <cell r="AO401">
            <v>0</v>
          </cell>
          <cell r="AQ401">
            <v>0</v>
          </cell>
        </row>
        <row r="402">
          <cell r="Y402">
            <v>183.39</v>
          </cell>
          <cell r="AC402">
            <v>9.1695</v>
          </cell>
          <cell r="AE402">
            <v>27.5085</v>
          </cell>
          <cell r="AO402">
            <v>0</v>
          </cell>
          <cell r="AQ402">
            <v>0</v>
          </cell>
        </row>
        <row r="403">
          <cell r="Y403">
            <v>183.39</v>
          </cell>
          <cell r="AC403">
            <v>9.1695</v>
          </cell>
          <cell r="AE403">
            <v>27.5085</v>
          </cell>
          <cell r="AO403">
            <v>0</v>
          </cell>
          <cell r="AQ403">
            <v>0</v>
          </cell>
        </row>
        <row r="404">
          <cell r="Y404">
            <v>183.39</v>
          </cell>
          <cell r="AC404">
            <v>9.1695</v>
          </cell>
          <cell r="AE404">
            <v>27.5085</v>
          </cell>
          <cell r="AO404">
            <v>0</v>
          </cell>
          <cell r="AQ404">
            <v>0</v>
          </cell>
        </row>
        <row r="405">
          <cell r="Y405">
            <v>183.39</v>
          </cell>
          <cell r="AC405">
            <v>9.1695</v>
          </cell>
          <cell r="AE405">
            <v>27.5085</v>
          </cell>
          <cell r="AO405">
            <v>0</v>
          </cell>
          <cell r="AQ405">
            <v>0</v>
          </cell>
        </row>
        <row r="406">
          <cell r="Y406">
            <v>183.39</v>
          </cell>
          <cell r="AC406">
            <v>9.1695</v>
          </cell>
          <cell r="AE406">
            <v>27.5085</v>
          </cell>
          <cell r="AO406">
            <v>0</v>
          </cell>
          <cell r="AQ406">
            <v>0</v>
          </cell>
        </row>
        <row r="407">
          <cell r="Y407">
            <v>183.39</v>
          </cell>
          <cell r="AC407">
            <v>9.1695</v>
          </cell>
          <cell r="AE407">
            <v>27.5085</v>
          </cell>
          <cell r="AO407">
            <v>0</v>
          </cell>
          <cell r="AQ407">
            <v>0</v>
          </cell>
        </row>
        <row r="408">
          <cell r="Y408">
            <v>183.39</v>
          </cell>
          <cell r="AC408">
            <v>9.1695</v>
          </cell>
          <cell r="AE408">
            <v>27.5085</v>
          </cell>
          <cell r="AO408">
            <v>0</v>
          </cell>
          <cell r="AQ408">
            <v>0</v>
          </cell>
        </row>
        <row r="409">
          <cell r="Y409">
            <v>183.39</v>
          </cell>
          <cell r="AC409">
            <v>9.1695</v>
          </cell>
          <cell r="AE409">
            <v>27.5085</v>
          </cell>
          <cell r="AO409">
            <v>0</v>
          </cell>
          <cell r="AQ409">
            <v>0</v>
          </cell>
        </row>
        <row r="410">
          <cell r="Y410">
            <v>183.39</v>
          </cell>
          <cell r="AC410">
            <v>9.1695</v>
          </cell>
          <cell r="AE410">
            <v>27.5085</v>
          </cell>
          <cell r="AO410">
            <v>0</v>
          </cell>
          <cell r="AQ410">
            <v>0</v>
          </cell>
        </row>
        <row r="411">
          <cell r="Y411">
            <v>183.39</v>
          </cell>
          <cell r="AC411">
            <v>9.1695</v>
          </cell>
          <cell r="AE411">
            <v>27.5085</v>
          </cell>
          <cell r="AO411">
            <v>0</v>
          </cell>
          <cell r="AQ411">
            <v>0</v>
          </cell>
        </row>
        <row r="412">
          <cell r="Y412">
            <v>183.39</v>
          </cell>
          <cell r="AC412">
            <v>9.1695</v>
          </cell>
          <cell r="AE412">
            <v>27.5085</v>
          </cell>
          <cell r="AO412">
            <v>0</v>
          </cell>
          <cell r="AQ412">
            <v>0</v>
          </cell>
        </row>
        <row r="413">
          <cell r="Y413">
            <v>183.39</v>
          </cell>
          <cell r="AC413">
            <v>9.1695</v>
          </cell>
          <cell r="AE413">
            <v>27.5085</v>
          </cell>
          <cell r="AO413">
            <v>0</v>
          </cell>
          <cell r="AQ413">
            <v>0</v>
          </cell>
        </row>
        <row r="414">
          <cell r="Y414">
            <v>183.39</v>
          </cell>
          <cell r="AC414">
            <v>9.1695</v>
          </cell>
          <cell r="AE414">
            <v>27.5085</v>
          </cell>
          <cell r="AO414">
            <v>0</v>
          </cell>
          <cell r="AQ414">
            <v>0</v>
          </cell>
        </row>
        <row r="415">
          <cell r="Y415">
            <v>183.39</v>
          </cell>
          <cell r="AC415">
            <v>9.1695</v>
          </cell>
          <cell r="AE415">
            <v>27.5085</v>
          </cell>
          <cell r="AO415">
            <v>0</v>
          </cell>
          <cell r="AQ415">
            <v>0</v>
          </cell>
        </row>
        <row r="416">
          <cell r="Y416">
            <v>183.39</v>
          </cell>
          <cell r="AC416">
            <v>9.1695</v>
          </cell>
          <cell r="AE416">
            <v>27.5085</v>
          </cell>
          <cell r="AO416">
            <v>0</v>
          </cell>
          <cell r="AQ416">
            <v>0</v>
          </cell>
        </row>
        <row r="417">
          <cell r="Y417">
            <v>183.39</v>
          </cell>
          <cell r="AC417">
            <v>9.1695</v>
          </cell>
          <cell r="AE417">
            <v>27.5085</v>
          </cell>
          <cell r="AO417">
            <v>0</v>
          </cell>
          <cell r="AQ417">
            <v>0</v>
          </cell>
        </row>
        <row r="418">
          <cell r="Y418">
            <v>183.39</v>
          </cell>
          <cell r="AC418">
            <v>9.1695</v>
          </cell>
          <cell r="AE418">
            <v>27.5085</v>
          </cell>
          <cell r="AO418">
            <v>0</v>
          </cell>
          <cell r="AQ418">
            <v>0</v>
          </cell>
        </row>
        <row r="419">
          <cell r="Y419">
            <v>183.39</v>
          </cell>
          <cell r="AC419">
            <v>9.1695</v>
          </cell>
          <cell r="AE419">
            <v>27.5085</v>
          </cell>
          <cell r="AO419">
            <v>0</v>
          </cell>
          <cell r="AQ419">
            <v>0</v>
          </cell>
        </row>
        <row r="420">
          <cell r="Y420">
            <v>183.39</v>
          </cell>
          <cell r="AC420">
            <v>9.1695</v>
          </cell>
          <cell r="AE420">
            <v>27.5085</v>
          </cell>
          <cell r="AO420">
            <v>0</v>
          </cell>
          <cell r="AQ420">
            <v>0</v>
          </cell>
        </row>
        <row r="421">
          <cell r="Y421">
            <v>183.39</v>
          </cell>
          <cell r="AC421">
            <v>9.1695</v>
          </cell>
          <cell r="AE421">
            <v>27.5085</v>
          </cell>
          <cell r="AO421">
            <v>0</v>
          </cell>
          <cell r="AQ421">
            <v>0</v>
          </cell>
        </row>
        <row r="422">
          <cell r="Y422">
            <v>183.39</v>
          </cell>
          <cell r="AC422">
            <v>9.1695</v>
          </cell>
          <cell r="AE422">
            <v>27.5085</v>
          </cell>
          <cell r="AO422">
            <v>0</v>
          </cell>
          <cell r="AQ422">
            <v>0</v>
          </cell>
        </row>
        <row r="423">
          <cell r="Y423">
            <v>183.39</v>
          </cell>
          <cell r="AC423">
            <v>9.1695</v>
          </cell>
          <cell r="AE423">
            <v>27.5085</v>
          </cell>
          <cell r="AO423">
            <v>0</v>
          </cell>
          <cell r="AQ423">
            <v>0</v>
          </cell>
        </row>
        <row r="424">
          <cell r="Y424">
            <v>183.39</v>
          </cell>
          <cell r="AC424">
            <v>9.1695</v>
          </cell>
          <cell r="AE424">
            <v>27.5085</v>
          </cell>
          <cell r="AO424">
            <v>0</v>
          </cell>
          <cell r="AQ424">
            <v>0</v>
          </cell>
        </row>
        <row r="425">
          <cell r="Y425">
            <v>183.39</v>
          </cell>
          <cell r="AC425">
            <v>9.1695</v>
          </cell>
          <cell r="AE425">
            <v>27.5085</v>
          </cell>
          <cell r="AO425">
            <v>0</v>
          </cell>
          <cell r="AQ425">
            <v>0</v>
          </cell>
        </row>
        <row r="426">
          <cell r="Y426">
            <v>183.39</v>
          </cell>
          <cell r="AC426">
            <v>9.1695</v>
          </cell>
          <cell r="AE426">
            <v>27.5085</v>
          </cell>
          <cell r="AO426">
            <v>0</v>
          </cell>
          <cell r="AQ426">
            <v>0</v>
          </cell>
        </row>
        <row r="427">
          <cell r="Y427">
            <v>183.39</v>
          </cell>
          <cell r="AC427">
            <v>9.1695</v>
          </cell>
          <cell r="AE427">
            <v>27.5085</v>
          </cell>
          <cell r="AO427">
            <v>0</v>
          </cell>
          <cell r="AQ427">
            <v>0</v>
          </cell>
        </row>
        <row r="428">
          <cell r="Y428">
            <v>183.39</v>
          </cell>
          <cell r="AC428">
            <v>9.1695</v>
          </cell>
          <cell r="AE428">
            <v>27.5085</v>
          </cell>
          <cell r="AO428">
            <v>0</v>
          </cell>
          <cell r="AQ428">
            <v>0</v>
          </cell>
        </row>
        <row r="429">
          <cell r="Y429">
            <v>183.39</v>
          </cell>
          <cell r="AC429">
            <v>9.1695</v>
          </cell>
          <cell r="AE429">
            <v>27.5085</v>
          </cell>
          <cell r="AO429">
            <v>0</v>
          </cell>
          <cell r="AQ429">
            <v>0</v>
          </cell>
        </row>
        <row r="430">
          <cell r="Y430">
            <v>183.39</v>
          </cell>
          <cell r="AC430">
            <v>9.1695</v>
          </cell>
          <cell r="AE430">
            <v>27.5085</v>
          </cell>
          <cell r="AO430">
            <v>0</v>
          </cell>
          <cell r="AQ430">
            <v>0</v>
          </cell>
        </row>
        <row r="431">
          <cell r="Y431">
            <v>183.39</v>
          </cell>
          <cell r="AC431">
            <v>9.1695</v>
          </cell>
          <cell r="AE431">
            <v>27.5085</v>
          </cell>
          <cell r="AO431">
            <v>0</v>
          </cell>
          <cell r="AQ431">
            <v>0</v>
          </cell>
        </row>
        <row r="432">
          <cell r="Y432">
            <v>183.39</v>
          </cell>
          <cell r="AC432">
            <v>9.1695</v>
          </cell>
          <cell r="AE432">
            <v>27.5085</v>
          </cell>
          <cell r="AO432">
            <v>0</v>
          </cell>
          <cell r="AQ432">
            <v>0</v>
          </cell>
        </row>
        <row r="433">
          <cell r="Y433">
            <v>183.39</v>
          </cell>
          <cell r="AC433">
            <v>9.1695</v>
          </cell>
          <cell r="AE433">
            <v>27.5085</v>
          </cell>
          <cell r="AO433">
            <v>0</v>
          </cell>
          <cell r="AQ433">
            <v>0</v>
          </cell>
        </row>
        <row r="434">
          <cell r="Y434">
            <v>183.39</v>
          </cell>
          <cell r="AC434">
            <v>9.1695</v>
          </cell>
          <cell r="AE434">
            <v>27.5085</v>
          </cell>
          <cell r="AO434">
            <v>0</v>
          </cell>
          <cell r="AQ434">
            <v>0</v>
          </cell>
        </row>
        <row r="435">
          <cell r="Y435">
            <v>183.39</v>
          </cell>
          <cell r="AC435">
            <v>9.1695</v>
          </cell>
          <cell r="AE435">
            <v>27.5085</v>
          </cell>
          <cell r="AO435">
            <v>0</v>
          </cell>
          <cell r="AQ435">
            <v>0</v>
          </cell>
        </row>
        <row r="436">
          <cell r="Y436">
            <v>183.39</v>
          </cell>
          <cell r="AC436">
            <v>9.1695</v>
          </cell>
          <cell r="AE436">
            <v>27.5085</v>
          </cell>
          <cell r="AO436">
            <v>0</v>
          </cell>
          <cell r="AQ436">
            <v>0</v>
          </cell>
        </row>
        <row r="437">
          <cell r="Y437">
            <v>183.39</v>
          </cell>
          <cell r="AC437">
            <v>9.1695</v>
          </cell>
          <cell r="AE437">
            <v>27.5085</v>
          </cell>
          <cell r="AO437">
            <v>0</v>
          </cell>
          <cell r="AQ437">
            <v>0</v>
          </cell>
        </row>
        <row r="438">
          <cell r="Y438">
            <v>183.39</v>
          </cell>
          <cell r="AC438">
            <v>9.1695</v>
          </cell>
          <cell r="AE438">
            <v>27.5085</v>
          </cell>
          <cell r="AO438">
            <v>0</v>
          </cell>
          <cell r="AQ438">
            <v>0</v>
          </cell>
        </row>
        <row r="439">
          <cell r="Y439">
            <v>170.29</v>
          </cell>
          <cell r="AC439">
            <v>8.5145</v>
          </cell>
          <cell r="AE439">
            <v>25.5435</v>
          </cell>
          <cell r="AO439">
            <v>0</v>
          </cell>
          <cell r="AQ439">
            <v>0</v>
          </cell>
        </row>
        <row r="440">
          <cell r="Y440">
            <v>170.29</v>
          </cell>
          <cell r="AC440">
            <v>8.5145</v>
          </cell>
          <cell r="AE440">
            <v>25.5435</v>
          </cell>
          <cell r="AO440">
            <v>0</v>
          </cell>
          <cell r="AQ440">
            <v>0</v>
          </cell>
        </row>
        <row r="441">
          <cell r="Y441">
            <v>181.72</v>
          </cell>
          <cell r="AC441">
            <v>9.086</v>
          </cell>
          <cell r="AE441">
            <v>27.258</v>
          </cell>
          <cell r="AO441">
            <v>0</v>
          </cell>
          <cell r="AQ441">
            <v>0</v>
          </cell>
        </row>
        <row r="442">
          <cell r="Y442">
            <v>170.29</v>
          </cell>
          <cell r="AC442">
            <v>8.5145</v>
          </cell>
          <cell r="AE442">
            <v>25.5435</v>
          </cell>
          <cell r="AO442">
            <v>0</v>
          </cell>
          <cell r="AQ442">
            <v>0</v>
          </cell>
        </row>
        <row r="443">
          <cell r="Y443">
            <v>170.29</v>
          </cell>
          <cell r="AC443">
            <v>8.5145</v>
          </cell>
          <cell r="AE443">
            <v>25.5435</v>
          </cell>
          <cell r="AO443">
            <v>0</v>
          </cell>
          <cell r="AQ443">
            <v>0</v>
          </cell>
        </row>
        <row r="444">
          <cell r="Y444">
            <v>278.69</v>
          </cell>
          <cell r="AC444">
            <v>13.9345</v>
          </cell>
          <cell r="AE444">
            <v>41.8035</v>
          </cell>
          <cell r="AO444">
            <v>0</v>
          </cell>
          <cell r="AQ444">
            <v>0</v>
          </cell>
        </row>
        <row r="445">
          <cell r="Y445">
            <v>188.08</v>
          </cell>
          <cell r="AC445">
            <v>9.404</v>
          </cell>
          <cell r="AE445">
            <v>28.212</v>
          </cell>
          <cell r="AO445">
            <v>0</v>
          </cell>
          <cell r="AQ445">
            <v>0</v>
          </cell>
        </row>
        <row r="446">
          <cell r="Y446">
            <v>251.97</v>
          </cell>
          <cell r="AC446">
            <v>12.5985</v>
          </cell>
          <cell r="AE446">
            <v>37.7955</v>
          </cell>
          <cell r="AO446">
            <v>0</v>
          </cell>
          <cell r="AQ446">
            <v>0</v>
          </cell>
        </row>
        <row r="447">
          <cell r="Y447">
            <v>522.41</v>
          </cell>
          <cell r="AC447">
            <v>26.1205</v>
          </cell>
          <cell r="AE447">
            <v>78.3615</v>
          </cell>
          <cell r="AO447">
            <v>0</v>
          </cell>
          <cell r="AQ447">
            <v>0</v>
          </cell>
        </row>
        <row r="448">
          <cell r="Y448">
            <v>18343.61</v>
          </cell>
          <cell r="AC448">
            <v>366.8722</v>
          </cell>
          <cell r="AE448">
            <v>1100.6166</v>
          </cell>
          <cell r="AO448">
            <v>0</v>
          </cell>
          <cell r="AQ448">
            <v>0</v>
          </cell>
        </row>
        <row r="449">
          <cell r="Y449">
            <v>607.62</v>
          </cell>
          <cell r="AC449">
            <v>20.254</v>
          </cell>
          <cell r="AE449">
            <v>60.762</v>
          </cell>
          <cell r="AO449">
            <v>0</v>
          </cell>
          <cell r="AQ449">
            <v>0</v>
          </cell>
        </row>
        <row r="450">
          <cell r="Y450">
            <v>160.72</v>
          </cell>
          <cell r="AC450">
            <v>8.036</v>
          </cell>
          <cell r="AE450">
            <v>24.108</v>
          </cell>
          <cell r="AO450">
            <v>0</v>
          </cell>
          <cell r="AQ450">
            <v>0</v>
          </cell>
        </row>
        <row r="451">
          <cell r="Y451">
            <v>160.72</v>
          </cell>
          <cell r="AC451">
            <v>8.036</v>
          </cell>
          <cell r="AE451">
            <v>24.108</v>
          </cell>
          <cell r="AO451">
            <v>0</v>
          </cell>
          <cell r="AQ451">
            <v>0</v>
          </cell>
        </row>
        <row r="452">
          <cell r="Y452">
            <v>160.72</v>
          </cell>
          <cell r="AC452">
            <v>8.036</v>
          </cell>
          <cell r="AE452">
            <v>24.108</v>
          </cell>
          <cell r="AO452">
            <v>0</v>
          </cell>
          <cell r="AQ452">
            <v>0</v>
          </cell>
        </row>
        <row r="453">
          <cell r="Y453">
            <v>160.72</v>
          </cell>
          <cell r="AC453">
            <v>8.036</v>
          </cell>
          <cell r="AE453">
            <v>24.108</v>
          </cell>
          <cell r="AO453">
            <v>0</v>
          </cell>
          <cell r="AQ453">
            <v>0</v>
          </cell>
        </row>
        <row r="454">
          <cell r="Y454">
            <v>165.72</v>
          </cell>
          <cell r="AC454">
            <v>8.286</v>
          </cell>
          <cell r="AE454">
            <v>24.858</v>
          </cell>
          <cell r="AO454">
            <v>0</v>
          </cell>
          <cell r="AQ454">
            <v>0</v>
          </cell>
        </row>
        <row r="455">
          <cell r="Y455">
            <v>2779.5</v>
          </cell>
          <cell r="AC455">
            <v>92.65</v>
          </cell>
          <cell r="AE455">
            <v>277.95</v>
          </cell>
          <cell r="AO455">
            <v>0</v>
          </cell>
          <cell r="AQ455">
            <v>0</v>
          </cell>
        </row>
        <row r="456">
          <cell r="Y456">
            <v>7992.14</v>
          </cell>
          <cell r="AC456">
            <v>1598.428</v>
          </cell>
          <cell r="AE456">
            <v>4795.284</v>
          </cell>
          <cell r="AO456">
            <v>0</v>
          </cell>
          <cell r="AQ456">
            <v>0</v>
          </cell>
        </row>
        <row r="457">
          <cell r="Y457">
            <v>29534.1</v>
          </cell>
          <cell r="AC457">
            <v>5906.82</v>
          </cell>
          <cell r="AE457">
            <v>17720.46</v>
          </cell>
          <cell r="AO457">
            <v>0</v>
          </cell>
          <cell r="AQ457">
            <v>0</v>
          </cell>
        </row>
        <row r="458">
          <cell r="Y458">
            <v>133.03</v>
          </cell>
          <cell r="AC458">
            <v>6.6515</v>
          </cell>
          <cell r="AE458">
            <v>19.9545</v>
          </cell>
          <cell r="AO458">
            <v>0</v>
          </cell>
          <cell r="AQ458">
            <v>0</v>
          </cell>
        </row>
        <row r="459">
          <cell r="Y459">
            <v>133.03</v>
          </cell>
          <cell r="AC459">
            <v>6.6515</v>
          </cell>
          <cell r="AE459">
            <v>19.9545</v>
          </cell>
          <cell r="AO459">
            <v>0</v>
          </cell>
          <cell r="AQ459">
            <v>0</v>
          </cell>
        </row>
        <row r="460">
          <cell r="Y460">
            <v>133.03</v>
          </cell>
          <cell r="AC460">
            <v>6.6515</v>
          </cell>
          <cell r="AE460">
            <v>19.9545</v>
          </cell>
          <cell r="AO460">
            <v>0</v>
          </cell>
          <cell r="AQ460">
            <v>0</v>
          </cell>
        </row>
        <row r="461">
          <cell r="Y461">
            <v>234136</v>
          </cell>
          <cell r="AC461">
            <v>4682.72</v>
          </cell>
          <cell r="AE461">
            <v>14048.16</v>
          </cell>
          <cell r="AO461">
            <v>0</v>
          </cell>
          <cell r="AQ461">
            <v>0</v>
          </cell>
        </row>
        <row r="462">
          <cell r="Y462">
            <v>100688.38</v>
          </cell>
          <cell r="AC462">
            <v>2013.7676</v>
          </cell>
          <cell r="AE462">
            <v>6041.3028</v>
          </cell>
          <cell r="AO462">
            <v>0</v>
          </cell>
          <cell r="AQ462">
            <v>0</v>
          </cell>
        </row>
        <row r="463">
          <cell r="Y463">
            <v>216.98</v>
          </cell>
          <cell r="AC463">
            <v>10.849</v>
          </cell>
          <cell r="AE463">
            <v>21.698</v>
          </cell>
          <cell r="AO463">
            <v>0</v>
          </cell>
          <cell r="AQ463">
            <v>0</v>
          </cell>
        </row>
        <row r="464">
          <cell r="Y464">
            <v>181.4</v>
          </cell>
          <cell r="AC464">
            <v>9.07</v>
          </cell>
          <cell r="AE464">
            <v>18.14</v>
          </cell>
          <cell r="AO464">
            <v>0</v>
          </cell>
          <cell r="AQ464">
            <v>0</v>
          </cell>
        </row>
        <row r="465">
          <cell r="Y465">
            <v>204.25</v>
          </cell>
          <cell r="AC465">
            <v>10.2125</v>
          </cell>
          <cell r="AE465">
            <v>20.425</v>
          </cell>
          <cell r="AO465">
            <v>0</v>
          </cell>
          <cell r="AQ465">
            <v>0</v>
          </cell>
        </row>
        <row r="466">
          <cell r="Y466">
            <v>666.67</v>
          </cell>
          <cell r="AC466">
            <v>33.3335</v>
          </cell>
          <cell r="AE466">
            <v>66.667</v>
          </cell>
          <cell r="AO466">
            <v>0</v>
          </cell>
          <cell r="AQ466">
            <v>0</v>
          </cell>
        </row>
        <row r="467">
          <cell r="Y467">
            <v>139.77</v>
          </cell>
          <cell r="AC467">
            <v>6.9885</v>
          </cell>
          <cell r="AE467">
            <v>13.977</v>
          </cell>
          <cell r="AO467">
            <v>0</v>
          </cell>
          <cell r="AQ467">
            <v>0</v>
          </cell>
        </row>
        <row r="468">
          <cell r="Y468">
            <v>170.98</v>
          </cell>
          <cell r="AC468">
            <v>8.549</v>
          </cell>
          <cell r="AE468">
            <v>17.098</v>
          </cell>
          <cell r="AO468">
            <v>0</v>
          </cell>
          <cell r="AQ468">
            <v>0</v>
          </cell>
        </row>
        <row r="469">
          <cell r="Y469">
            <v>195.84</v>
          </cell>
          <cell r="AC469">
            <v>9.792</v>
          </cell>
          <cell r="AE469">
            <v>19.584</v>
          </cell>
          <cell r="AO469">
            <v>0</v>
          </cell>
          <cell r="AQ469">
            <v>0</v>
          </cell>
        </row>
        <row r="470">
          <cell r="Y470">
            <v>624.85</v>
          </cell>
          <cell r="AC470">
            <v>31.2425</v>
          </cell>
          <cell r="AE470">
            <v>62.485</v>
          </cell>
          <cell r="AO470">
            <v>0</v>
          </cell>
          <cell r="AQ470">
            <v>0</v>
          </cell>
        </row>
        <row r="471">
          <cell r="Y471">
            <v>649.71</v>
          </cell>
          <cell r="AC471">
            <v>32.4855</v>
          </cell>
          <cell r="AE471">
            <v>64.971</v>
          </cell>
          <cell r="AO471">
            <v>0</v>
          </cell>
          <cell r="AQ471">
            <v>0</v>
          </cell>
        </row>
        <row r="472">
          <cell r="Y472">
            <v>179.41</v>
          </cell>
          <cell r="AC472">
            <v>8.9705</v>
          </cell>
          <cell r="AE472">
            <v>17.941</v>
          </cell>
          <cell r="AO472">
            <v>0</v>
          </cell>
          <cell r="AQ472">
            <v>0</v>
          </cell>
        </row>
        <row r="473">
          <cell r="Y473">
            <v>179.41</v>
          </cell>
          <cell r="AC473">
            <v>8.9705</v>
          </cell>
          <cell r="AE473">
            <v>17.941</v>
          </cell>
          <cell r="AO473">
            <v>0</v>
          </cell>
          <cell r="AQ473">
            <v>0</v>
          </cell>
        </row>
        <row r="474">
          <cell r="Y474">
            <v>179.41</v>
          </cell>
          <cell r="AC474">
            <v>8.9705</v>
          </cell>
          <cell r="AE474">
            <v>17.941</v>
          </cell>
          <cell r="AO474">
            <v>0</v>
          </cell>
          <cell r="AQ474">
            <v>0</v>
          </cell>
        </row>
        <row r="475">
          <cell r="Y475">
            <v>179.41</v>
          </cell>
          <cell r="AC475">
            <v>8.9705</v>
          </cell>
          <cell r="AE475">
            <v>17.941</v>
          </cell>
          <cell r="AO475">
            <v>0</v>
          </cell>
          <cell r="AQ475">
            <v>0</v>
          </cell>
        </row>
        <row r="476">
          <cell r="Y476">
            <v>164.49</v>
          </cell>
          <cell r="AC476">
            <v>8.2245</v>
          </cell>
          <cell r="AE476">
            <v>16.449</v>
          </cell>
          <cell r="AO476">
            <v>0</v>
          </cell>
          <cell r="AQ476">
            <v>0</v>
          </cell>
        </row>
        <row r="477">
          <cell r="Y477">
            <v>176.92</v>
          </cell>
          <cell r="AC477">
            <v>8.846</v>
          </cell>
          <cell r="AE477">
            <v>17.692</v>
          </cell>
          <cell r="AO477">
            <v>0</v>
          </cell>
          <cell r="AQ477">
            <v>0</v>
          </cell>
        </row>
        <row r="478">
          <cell r="Y478">
            <v>169.47</v>
          </cell>
          <cell r="AC478">
            <v>8.4735</v>
          </cell>
          <cell r="AE478">
            <v>16.947</v>
          </cell>
          <cell r="AO478">
            <v>0</v>
          </cell>
          <cell r="AQ478">
            <v>0</v>
          </cell>
        </row>
        <row r="479">
          <cell r="Y479">
            <v>169.47</v>
          </cell>
          <cell r="AC479">
            <v>8.4735</v>
          </cell>
          <cell r="AE479">
            <v>16.947</v>
          </cell>
          <cell r="AO479">
            <v>0</v>
          </cell>
          <cell r="AQ479">
            <v>0</v>
          </cell>
        </row>
        <row r="480">
          <cell r="Y480">
            <v>162.01</v>
          </cell>
          <cell r="AC480">
            <v>8.1005</v>
          </cell>
          <cell r="AE480">
            <v>16.201</v>
          </cell>
          <cell r="AO480">
            <v>0</v>
          </cell>
          <cell r="AQ480">
            <v>0</v>
          </cell>
        </row>
        <row r="481">
          <cell r="Y481">
            <v>162.01</v>
          </cell>
          <cell r="AC481">
            <v>8.1005</v>
          </cell>
          <cell r="AE481">
            <v>16.201</v>
          </cell>
          <cell r="AO481">
            <v>0</v>
          </cell>
          <cell r="AQ481">
            <v>0</v>
          </cell>
        </row>
        <row r="482">
          <cell r="Y482">
            <v>162.01</v>
          </cell>
          <cell r="AC482">
            <v>8.1005</v>
          </cell>
          <cell r="AE482">
            <v>16.201</v>
          </cell>
          <cell r="AO482">
            <v>0</v>
          </cell>
          <cell r="AQ482">
            <v>0</v>
          </cell>
        </row>
        <row r="483">
          <cell r="Y483">
            <v>162.01</v>
          </cell>
          <cell r="AC483">
            <v>8.1005</v>
          </cell>
          <cell r="AE483">
            <v>16.201</v>
          </cell>
          <cell r="AO483">
            <v>0</v>
          </cell>
          <cell r="AQ483">
            <v>0</v>
          </cell>
        </row>
        <row r="484">
          <cell r="Y484">
            <v>162.01</v>
          </cell>
          <cell r="AC484">
            <v>8.1005</v>
          </cell>
          <cell r="AE484">
            <v>16.201</v>
          </cell>
          <cell r="AO484">
            <v>0</v>
          </cell>
          <cell r="AQ484">
            <v>0</v>
          </cell>
        </row>
        <row r="485">
          <cell r="Y485">
            <v>162.01</v>
          </cell>
          <cell r="AC485">
            <v>8.1005</v>
          </cell>
          <cell r="AE485">
            <v>16.201</v>
          </cell>
          <cell r="AO485">
            <v>0</v>
          </cell>
          <cell r="AQ485">
            <v>0</v>
          </cell>
        </row>
        <row r="486">
          <cell r="Y486">
            <v>162.01</v>
          </cell>
          <cell r="AC486">
            <v>8.1005</v>
          </cell>
          <cell r="AE486">
            <v>16.201</v>
          </cell>
          <cell r="AO486">
            <v>0</v>
          </cell>
          <cell r="AQ486">
            <v>0</v>
          </cell>
        </row>
        <row r="487">
          <cell r="Y487">
            <v>162.01</v>
          </cell>
          <cell r="AC487">
            <v>8.1005</v>
          </cell>
          <cell r="AE487">
            <v>16.201</v>
          </cell>
          <cell r="AO487">
            <v>0</v>
          </cell>
          <cell r="AQ487">
            <v>0</v>
          </cell>
        </row>
        <row r="488">
          <cell r="Y488">
            <v>162.01</v>
          </cell>
          <cell r="AC488">
            <v>8.1005</v>
          </cell>
          <cell r="AE488">
            <v>16.201</v>
          </cell>
          <cell r="AO488">
            <v>0</v>
          </cell>
          <cell r="AQ488">
            <v>0</v>
          </cell>
        </row>
        <row r="489">
          <cell r="Y489">
            <v>162.01</v>
          </cell>
          <cell r="AC489">
            <v>8.1005</v>
          </cell>
          <cell r="AE489">
            <v>16.201</v>
          </cell>
          <cell r="AO489">
            <v>0</v>
          </cell>
          <cell r="AQ489">
            <v>0</v>
          </cell>
        </row>
        <row r="490">
          <cell r="Y490">
            <v>162.01</v>
          </cell>
          <cell r="AC490">
            <v>8.1005</v>
          </cell>
          <cell r="AE490">
            <v>16.201</v>
          </cell>
          <cell r="AO490">
            <v>0</v>
          </cell>
          <cell r="AQ490">
            <v>0</v>
          </cell>
        </row>
        <row r="491">
          <cell r="Y491">
            <v>162.01</v>
          </cell>
          <cell r="AC491">
            <v>8.1005</v>
          </cell>
          <cell r="AE491">
            <v>16.201</v>
          </cell>
          <cell r="AO491">
            <v>0</v>
          </cell>
          <cell r="AQ491">
            <v>0</v>
          </cell>
        </row>
        <row r="492">
          <cell r="Y492">
            <v>162.01</v>
          </cell>
          <cell r="AC492">
            <v>8.1005</v>
          </cell>
          <cell r="AE492">
            <v>16.201</v>
          </cell>
          <cell r="AO492">
            <v>0</v>
          </cell>
          <cell r="AQ492">
            <v>0</v>
          </cell>
        </row>
        <row r="493">
          <cell r="Y493">
            <v>162.01</v>
          </cell>
          <cell r="AC493">
            <v>8.1005</v>
          </cell>
          <cell r="AE493">
            <v>16.201</v>
          </cell>
          <cell r="AO493">
            <v>0</v>
          </cell>
          <cell r="AQ493">
            <v>0</v>
          </cell>
        </row>
        <row r="494">
          <cell r="Y494">
            <v>187.17</v>
          </cell>
          <cell r="AC494">
            <v>9.3585</v>
          </cell>
          <cell r="AE494">
            <v>18.717</v>
          </cell>
          <cell r="AO494">
            <v>0</v>
          </cell>
          <cell r="AQ494">
            <v>0</v>
          </cell>
        </row>
        <row r="495">
          <cell r="Y495">
            <v>187.23</v>
          </cell>
          <cell r="AC495">
            <v>9.3615</v>
          </cell>
          <cell r="AE495">
            <v>18.723</v>
          </cell>
          <cell r="AO495">
            <v>0</v>
          </cell>
          <cell r="AQ495">
            <v>0</v>
          </cell>
        </row>
        <row r="496">
          <cell r="Y496">
            <v>187.23</v>
          </cell>
          <cell r="AC496">
            <v>9.3615</v>
          </cell>
          <cell r="AE496">
            <v>18.723</v>
          </cell>
          <cell r="AO496">
            <v>0</v>
          </cell>
          <cell r="AQ496">
            <v>0</v>
          </cell>
        </row>
        <row r="497">
          <cell r="Y497">
            <v>187.23</v>
          </cell>
          <cell r="AC497">
            <v>9.3615</v>
          </cell>
          <cell r="AE497">
            <v>18.723</v>
          </cell>
          <cell r="AO497">
            <v>0</v>
          </cell>
          <cell r="AQ497">
            <v>0</v>
          </cell>
        </row>
        <row r="498">
          <cell r="Y498">
            <v>187.23</v>
          </cell>
          <cell r="AC498">
            <v>9.3615</v>
          </cell>
          <cell r="AE498">
            <v>18.723</v>
          </cell>
          <cell r="AO498">
            <v>0</v>
          </cell>
          <cell r="AQ498">
            <v>0</v>
          </cell>
        </row>
        <row r="499">
          <cell r="Y499">
            <v>187.23</v>
          </cell>
          <cell r="AC499">
            <v>9.3615</v>
          </cell>
          <cell r="AE499">
            <v>18.723</v>
          </cell>
          <cell r="AO499">
            <v>0</v>
          </cell>
          <cell r="AQ499">
            <v>0</v>
          </cell>
        </row>
        <row r="500">
          <cell r="Y500">
            <v>187.23</v>
          </cell>
          <cell r="AC500">
            <v>9.3615</v>
          </cell>
          <cell r="AE500">
            <v>18.723</v>
          </cell>
          <cell r="AO500">
            <v>0</v>
          </cell>
          <cell r="AQ500">
            <v>0</v>
          </cell>
        </row>
        <row r="501">
          <cell r="Y501">
            <v>187.23</v>
          </cell>
          <cell r="AC501">
            <v>9.3615</v>
          </cell>
          <cell r="AE501">
            <v>18.723</v>
          </cell>
          <cell r="AO501">
            <v>0</v>
          </cell>
          <cell r="AQ501">
            <v>0</v>
          </cell>
        </row>
        <row r="502">
          <cell r="Y502">
            <v>187.23</v>
          </cell>
          <cell r="AC502">
            <v>9.3615</v>
          </cell>
          <cell r="AE502">
            <v>18.723</v>
          </cell>
          <cell r="AO502">
            <v>0</v>
          </cell>
          <cell r="AQ502">
            <v>0</v>
          </cell>
        </row>
        <row r="503">
          <cell r="Y503">
            <v>187.23</v>
          </cell>
          <cell r="AC503">
            <v>9.3615</v>
          </cell>
          <cell r="AE503">
            <v>18.723</v>
          </cell>
          <cell r="AO503">
            <v>0</v>
          </cell>
          <cell r="AQ503">
            <v>0</v>
          </cell>
        </row>
        <row r="504">
          <cell r="Y504">
            <v>187.23</v>
          </cell>
          <cell r="AC504">
            <v>9.3615</v>
          </cell>
          <cell r="AE504">
            <v>18.723</v>
          </cell>
          <cell r="AO504">
            <v>0</v>
          </cell>
          <cell r="AQ504">
            <v>0</v>
          </cell>
        </row>
        <row r="505">
          <cell r="Y505">
            <v>187.23</v>
          </cell>
          <cell r="AC505">
            <v>9.3615</v>
          </cell>
          <cell r="AE505">
            <v>18.723</v>
          </cell>
          <cell r="AO505">
            <v>0</v>
          </cell>
          <cell r="AQ505">
            <v>0</v>
          </cell>
        </row>
        <row r="506">
          <cell r="Y506">
            <v>357.55</v>
          </cell>
          <cell r="AC506">
            <v>17.8775</v>
          </cell>
          <cell r="AE506">
            <v>35.755</v>
          </cell>
          <cell r="AO506">
            <v>0</v>
          </cell>
          <cell r="AQ506">
            <v>0</v>
          </cell>
        </row>
        <row r="507">
          <cell r="Y507">
            <v>357.54</v>
          </cell>
          <cell r="AC507">
            <v>17.877</v>
          </cell>
          <cell r="AE507">
            <v>35.754</v>
          </cell>
          <cell r="AO507">
            <v>0</v>
          </cell>
          <cell r="AQ507">
            <v>0</v>
          </cell>
        </row>
        <row r="508">
          <cell r="Y508">
            <v>357.54</v>
          </cell>
          <cell r="AC508">
            <v>17.877</v>
          </cell>
          <cell r="AE508">
            <v>35.754</v>
          </cell>
          <cell r="AO508">
            <v>0</v>
          </cell>
          <cell r="AQ508">
            <v>0</v>
          </cell>
        </row>
        <row r="509">
          <cell r="Y509">
            <v>218.13</v>
          </cell>
          <cell r="AC509">
            <v>10.9065</v>
          </cell>
          <cell r="AE509">
            <v>21.813</v>
          </cell>
          <cell r="AO509">
            <v>0</v>
          </cell>
          <cell r="AQ509">
            <v>0</v>
          </cell>
        </row>
        <row r="510">
          <cell r="Y510">
            <v>413.31</v>
          </cell>
          <cell r="AC510">
            <v>20.6655</v>
          </cell>
          <cell r="AE510">
            <v>41.331</v>
          </cell>
          <cell r="AO510">
            <v>0</v>
          </cell>
          <cell r="AQ510">
            <v>0</v>
          </cell>
        </row>
        <row r="511">
          <cell r="Y511">
            <v>211.98</v>
          </cell>
          <cell r="AC511">
            <v>10.599</v>
          </cell>
          <cell r="AE511">
            <v>21.198</v>
          </cell>
          <cell r="AO511">
            <v>0</v>
          </cell>
          <cell r="AQ511">
            <v>0</v>
          </cell>
        </row>
        <row r="512">
          <cell r="Y512">
            <v>101.2</v>
          </cell>
          <cell r="AC512">
            <v>5.06</v>
          </cell>
          <cell r="AE512">
            <v>10.12</v>
          </cell>
          <cell r="AO512">
            <v>0</v>
          </cell>
          <cell r="AQ512">
            <v>0</v>
          </cell>
        </row>
        <row r="513">
          <cell r="Y513">
            <v>263.75</v>
          </cell>
          <cell r="AC513">
            <v>13.1875</v>
          </cell>
          <cell r="AE513">
            <v>26.375</v>
          </cell>
          <cell r="AO513">
            <v>0</v>
          </cell>
          <cell r="AQ513">
            <v>0</v>
          </cell>
        </row>
        <row r="514">
          <cell r="Y514">
            <v>309.57</v>
          </cell>
          <cell r="AC514">
            <v>15.4785</v>
          </cell>
          <cell r="AE514">
            <v>30.957</v>
          </cell>
          <cell r="AO514">
            <v>0</v>
          </cell>
          <cell r="AQ514">
            <v>0</v>
          </cell>
        </row>
        <row r="515">
          <cell r="Y515">
            <v>211.1</v>
          </cell>
          <cell r="AC515">
            <v>10.555</v>
          </cell>
          <cell r="AE515">
            <v>21.11</v>
          </cell>
          <cell r="AO515">
            <v>0</v>
          </cell>
          <cell r="AQ515">
            <v>0</v>
          </cell>
        </row>
        <row r="516">
          <cell r="Y516">
            <v>209.76</v>
          </cell>
          <cell r="AC516">
            <v>10.488</v>
          </cell>
          <cell r="AE516">
            <v>20.976</v>
          </cell>
          <cell r="AO516">
            <v>0</v>
          </cell>
          <cell r="AQ516">
            <v>0</v>
          </cell>
        </row>
        <row r="517">
          <cell r="Y517">
            <v>209.76</v>
          </cell>
          <cell r="AC517">
            <v>10.488</v>
          </cell>
          <cell r="AE517">
            <v>20.976</v>
          </cell>
          <cell r="AO517">
            <v>0</v>
          </cell>
          <cell r="AQ517">
            <v>0</v>
          </cell>
        </row>
        <row r="518">
          <cell r="Y518">
            <v>212.44</v>
          </cell>
          <cell r="AC518">
            <v>10.622</v>
          </cell>
          <cell r="AE518">
            <v>21.244</v>
          </cell>
          <cell r="AO518">
            <v>0</v>
          </cell>
          <cell r="AQ518">
            <v>0</v>
          </cell>
        </row>
        <row r="519">
          <cell r="Y519">
            <v>212.44</v>
          </cell>
          <cell r="AC519">
            <v>10.622</v>
          </cell>
          <cell r="AE519">
            <v>21.244</v>
          </cell>
          <cell r="AO519">
            <v>0</v>
          </cell>
          <cell r="AQ519">
            <v>0</v>
          </cell>
        </row>
        <row r="520">
          <cell r="Y520">
            <v>211.1</v>
          </cell>
          <cell r="AC520">
            <v>10.555</v>
          </cell>
          <cell r="AE520">
            <v>21.11</v>
          </cell>
          <cell r="AO520">
            <v>0</v>
          </cell>
          <cell r="AQ520">
            <v>0</v>
          </cell>
        </row>
        <row r="521">
          <cell r="Y521">
            <v>211.1</v>
          </cell>
          <cell r="AC521">
            <v>10.555</v>
          </cell>
          <cell r="AE521">
            <v>21.11</v>
          </cell>
          <cell r="AO521">
            <v>0</v>
          </cell>
          <cell r="AQ521">
            <v>0</v>
          </cell>
        </row>
        <row r="522">
          <cell r="Y522">
            <v>212.44</v>
          </cell>
          <cell r="AC522">
            <v>10.622</v>
          </cell>
          <cell r="AE522">
            <v>21.244</v>
          </cell>
          <cell r="AO522">
            <v>0</v>
          </cell>
          <cell r="AQ522">
            <v>0</v>
          </cell>
        </row>
        <row r="523">
          <cell r="Y523">
            <v>5711.6</v>
          </cell>
          <cell r="AC523">
            <v>163.188571428571</v>
          </cell>
          <cell r="AE523">
            <v>326.377142857143</v>
          </cell>
          <cell r="AO523">
            <v>0</v>
          </cell>
          <cell r="AQ523">
            <v>0</v>
          </cell>
        </row>
        <row r="524">
          <cell r="Y524">
            <v>1946.36</v>
          </cell>
          <cell r="AC524">
            <v>97.318</v>
          </cell>
          <cell r="AE524">
            <v>194.636</v>
          </cell>
          <cell r="AO524">
            <v>0</v>
          </cell>
          <cell r="AQ524">
            <v>0</v>
          </cell>
        </row>
        <row r="525">
          <cell r="Y525">
            <v>326.14</v>
          </cell>
          <cell r="AC525">
            <v>16.307</v>
          </cell>
          <cell r="AE525">
            <v>32.614</v>
          </cell>
          <cell r="AO525">
            <v>0</v>
          </cell>
          <cell r="AQ525">
            <v>0</v>
          </cell>
        </row>
        <row r="526">
          <cell r="Y526">
            <v>2871.62</v>
          </cell>
          <cell r="AC526">
            <v>143.581</v>
          </cell>
          <cell r="AE526">
            <v>287.162</v>
          </cell>
          <cell r="AO526">
            <v>0</v>
          </cell>
          <cell r="AQ526">
            <v>0</v>
          </cell>
        </row>
        <row r="527">
          <cell r="Y527">
            <v>546.73</v>
          </cell>
          <cell r="AC527">
            <v>27.3365</v>
          </cell>
          <cell r="AE527">
            <v>54.673</v>
          </cell>
          <cell r="AO527">
            <v>0</v>
          </cell>
          <cell r="AQ527">
            <v>0</v>
          </cell>
        </row>
        <row r="528">
          <cell r="Y528">
            <v>4498.14</v>
          </cell>
          <cell r="AC528">
            <v>224.907</v>
          </cell>
          <cell r="AE528">
            <v>449.814</v>
          </cell>
          <cell r="AO528">
            <v>0</v>
          </cell>
          <cell r="AQ528">
            <v>0</v>
          </cell>
        </row>
        <row r="529">
          <cell r="Y529">
            <v>371.45</v>
          </cell>
          <cell r="AC529">
            <v>18.5725</v>
          </cell>
          <cell r="AE529">
            <v>37.145</v>
          </cell>
          <cell r="AO529">
            <v>0</v>
          </cell>
          <cell r="AQ529">
            <v>0</v>
          </cell>
        </row>
        <row r="530">
          <cell r="Y530">
            <v>261.91</v>
          </cell>
          <cell r="AC530">
            <v>13.0955</v>
          </cell>
          <cell r="AE530">
            <v>26.191</v>
          </cell>
          <cell r="AO530">
            <v>0</v>
          </cell>
          <cell r="AQ530">
            <v>0</v>
          </cell>
        </row>
        <row r="531">
          <cell r="Y531">
            <v>261.91</v>
          </cell>
          <cell r="AC531">
            <v>13.0955</v>
          </cell>
          <cell r="AE531">
            <v>26.191</v>
          </cell>
          <cell r="AO531">
            <v>0</v>
          </cell>
          <cell r="AQ531">
            <v>0</v>
          </cell>
        </row>
        <row r="532">
          <cell r="Y532">
            <v>595.93</v>
          </cell>
          <cell r="AC532">
            <v>29.7965</v>
          </cell>
          <cell r="AE532">
            <v>59.593</v>
          </cell>
          <cell r="AO532">
            <v>0</v>
          </cell>
          <cell r="AQ532">
            <v>0</v>
          </cell>
        </row>
        <row r="533">
          <cell r="Y533">
            <v>261.91</v>
          </cell>
          <cell r="AC533">
            <v>13.0955</v>
          </cell>
          <cell r="AE533">
            <v>26.191</v>
          </cell>
          <cell r="AO533">
            <v>0</v>
          </cell>
          <cell r="AQ533">
            <v>0</v>
          </cell>
        </row>
        <row r="534">
          <cell r="Y534">
            <v>213.79</v>
          </cell>
          <cell r="AC534">
            <v>10.6895</v>
          </cell>
          <cell r="AE534">
            <v>21.379</v>
          </cell>
          <cell r="AO534">
            <v>0</v>
          </cell>
          <cell r="AQ534">
            <v>0</v>
          </cell>
        </row>
        <row r="535">
          <cell r="Y535">
            <v>211.1</v>
          </cell>
          <cell r="AC535">
            <v>10.555</v>
          </cell>
          <cell r="AE535">
            <v>21.11</v>
          </cell>
          <cell r="AO535">
            <v>0</v>
          </cell>
          <cell r="AQ535">
            <v>0</v>
          </cell>
        </row>
        <row r="536">
          <cell r="Y536">
            <v>211.1</v>
          </cell>
          <cell r="AC536">
            <v>10.555</v>
          </cell>
          <cell r="AE536">
            <v>21.11</v>
          </cell>
          <cell r="AO536">
            <v>0</v>
          </cell>
          <cell r="AQ536">
            <v>0</v>
          </cell>
        </row>
        <row r="537">
          <cell r="Y537">
            <v>211.1</v>
          </cell>
          <cell r="AC537">
            <v>10.555</v>
          </cell>
          <cell r="AE537">
            <v>21.11</v>
          </cell>
          <cell r="AO537">
            <v>0</v>
          </cell>
          <cell r="AQ537">
            <v>0</v>
          </cell>
        </row>
        <row r="538">
          <cell r="Y538">
            <v>211.1</v>
          </cell>
          <cell r="AC538">
            <v>10.555</v>
          </cell>
          <cell r="AE538">
            <v>21.11</v>
          </cell>
          <cell r="AO538">
            <v>0</v>
          </cell>
          <cell r="AQ538">
            <v>0</v>
          </cell>
        </row>
        <row r="539">
          <cell r="Y539">
            <v>212.44</v>
          </cell>
          <cell r="AC539">
            <v>10.622</v>
          </cell>
          <cell r="AE539">
            <v>21.244</v>
          </cell>
          <cell r="AO539">
            <v>0</v>
          </cell>
          <cell r="AQ539">
            <v>0</v>
          </cell>
        </row>
        <row r="540">
          <cell r="Y540">
            <v>211.1</v>
          </cell>
          <cell r="AC540">
            <v>10.555</v>
          </cell>
          <cell r="AE540">
            <v>21.11</v>
          </cell>
          <cell r="AO540">
            <v>0</v>
          </cell>
          <cell r="AQ540">
            <v>0</v>
          </cell>
        </row>
        <row r="541">
          <cell r="Y541">
            <v>211.1</v>
          </cell>
          <cell r="AC541">
            <v>10.555</v>
          </cell>
          <cell r="AE541">
            <v>21.11</v>
          </cell>
          <cell r="AO541">
            <v>0</v>
          </cell>
          <cell r="AQ541">
            <v>0</v>
          </cell>
        </row>
        <row r="542">
          <cell r="Y542">
            <v>211.1</v>
          </cell>
          <cell r="AC542">
            <v>10.555</v>
          </cell>
          <cell r="AE542">
            <v>21.11</v>
          </cell>
          <cell r="AO542">
            <v>0</v>
          </cell>
          <cell r="AQ542">
            <v>0</v>
          </cell>
        </row>
        <row r="543">
          <cell r="Y543">
            <v>264.8</v>
          </cell>
          <cell r="AC543">
            <v>13.24</v>
          </cell>
          <cell r="AE543">
            <v>26.48</v>
          </cell>
          <cell r="AO543">
            <v>0</v>
          </cell>
          <cell r="AQ543">
            <v>0</v>
          </cell>
        </row>
        <row r="544">
          <cell r="Y544">
            <v>446.98</v>
          </cell>
          <cell r="AC544">
            <v>22.349</v>
          </cell>
          <cell r="AE544">
            <v>44.698</v>
          </cell>
          <cell r="AO544">
            <v>0</v>
          </cell>
          <cell r="AQ544">
            <v>0</v>
          </cell>
        </row>
        <row r="545">
          <cell r="Y545">
            <v>262.32</v>
          </cell>
          <cell r="AC545">
            <v>13.116</v>
          </cell>
          <cell r="AE545">
            <v>26.232</v>
          </cell>
          <cell r="AO545">
            <v>0</v>
          </cell>
          <cell r="AQ545">
            <v>0</v>
          </cell>
        </row>
        <row r="546">
          <cell r="Y546">
            <v>264.8</v>
          </cell>
          <cell r="AC546">
            <v>13.24</v>
          </cell>
          <cell r="AE546">
            <v>26.48</v>
          </cell>
          <cell r="AO546">
            <v>0</v>
          </cell>
          <cell r="AQ546">
            <v>0</v>
          </cell>
        </row>
        <row r="547">
          <cell r="Y547">
            <v>213.92</v>
          </cell>
          <cell r="AC547">
            <v>10.696</v>
          </cell>
          <cell r="AE547">
            <v>21.392</v>
          </cell>
          <cell r="AO547">
            <v>0</v>
          </cell>
          <cell r="AQ547">
            <v>0</v>
          </cell>
        </row>
        <row r="548">
          <cell r="Y548">
            <v>213.92</v>
          </cell>
          <cell r="AC548">
            <v>10.696</v>
          </cell>
          <cell r="AE548">
            <v>21.392</v>
          </cell>
          <cell r="AO548">
            <v>0</v>
          </cell>
          <cell r="AQ548">
            <v>0</v>
          </cell>
        </row>
        <row r="549">
          <cell r="Y549">
            <v>216.21</v>
          </cell>
          <cell r="AC549">
            <v>10.8105</v>
          </cell>
          <cell r="AE549">
            <v>21.621</v>
          </cell>
          <cell r="AO549">
            <v>0</v>
          </cell>
          <cell r="AQ549">
            <v>0</v>
          </cell>
        </row>
        <row r="550">
          <cell r="Y550">
            <v>216.21</v>
          </cell>
          <cell r="AC550">
            <v>10.8105</v>
          </cell>
          <cell r="AE550">
            <v>21.621</v>
          </cell>
          <cell r="AO550">
            <v>0</v>
          </cell>
          <cell r="AQ550">
            <v>0</v>
          </cell>
        </row>
        <row r="551">
          <cell r="Y551">
            <v>210.8</v>
          </cell>
          <cell r="AC551">
            <v>10.54</v>
          </cell>
          <cell r="AE551">
            <v>21.08</v>
          </cell>
          <cell r="AO551">
            <v>0</v>
          </cell>
          <cell r="AQ551">
            <v>0</v>
          </cell>
        </row>
        <row r="552">
          <cell r="Y552">
            <v>210.8</v>
          </cell>
          <cell r="AC552">
            <v>10.54</v>
          </cell>
          <cell r="AE552">
            <v>21.08</v>
          </cell>
          <cell r="AO552">
            <v>0</v>
          </cell>
          <cell r="AQ552">
            <v>0</v>
          </cell>
        </row>
        <row r="553">
          <cell r="Y553">
            <v>210.8</v>
          </cell>
          <cell r="AC553">
            <v>10.54</v>
          </cell>
          <cell r="AE553">
            <v>21.08</v>
          </cell>
          <cell r="AO553">
            <v>0</v>
          </cell>
          <cell r="AQ553">
            <v>0</v>
          </cell>
        </row>
        <row r="554">
          <cell r="Y554">
            <v>214.53</v>
          </cell>
          <cell r="AC554">
            <v>10.7265</v>
          </cell>
          <cell r="AE554">
            <v>21.453</v>
          </cell>
          <cell r="AO554">
            <v>0</v>
          </cell>
          <cell r="AQ554">
            <v>0</v>
          </cell>
        </row>
        <row r="555">
          <cell r="Y555">
            <v>214.53</v>
          </cell>
          <cell r="AC555">
            <v>10.7265</v>
          </cell>
          <cell r="AE555">
            <v>21.453</v>
          </cell>
          <cell r="AO555">
            <v>0</v>
          </cell>
          <cell r="AQ555">
            <v>0</v>
          </cell>
        </row>
        <row r="556">
          <cell r="Y556">
            <v>214.53</v>
          </cell>
          <cell r="AC556">
            <v>10.7265</v>
          </cell>
          <cell r="AE556">
            <v>21.453</v>
          </cell>
          <cell r="AO556">
            <v>0</v>
          </cell>
          <cell r="AQ556">
            <v>0</v>
          </cell>
        </row>
        <row r="557">
          <cell r="Y557">
            <v>214.53</v>
          </cell>
          <cell r="AC557">
            <v>10.7265</v>
          </cell>
          <cell r="AE557">
            <v>21.453</v>
          </cell>
          <cell r="AO557">
            <v>0</v>
          </cell>
          <cell r="AQ557">
            <v>0</v>
          </cell>
        </row>
        <row r="558">
          <cell r="Y558">
            <v>214.53</v>
          </cell>
          <cell r="AC558">
            <v>10.7265</v>
          </cell>
          <cell r="AE558">
            <v>21.453</v>
          </cell>
          <cell r="AO558">
            <v>0</v>
          </cell>
          <cell r="AQ558">
            <v>0</v>
          </cell>
        </row>
        <row r="559">
          <cell r="Y559">
            <v>214.53</v>
          </cell>
          <cell r="AC559">
            <v>10.7265</v>
          </cell>
          <cell r="AE559">
            <v>21.453</v>
          </cell>
          <cell r="AO559">
            <v>0</v>
          </cell>
          <cell r="AQ559">
            <v>0</v>
          </cell>
        </row>
        <row r="560">
          <cell r="Y560">
            <v>221.99</v>
          </cell>
          <cell r="AC560">
            <v>11.0995</v>
          </cell>
          <cell r="AE560">
            <v>22.199</v>
          </cell>
          <cell r="AO560">
            <v>0</v>
          </cell>
          <cell r="AQ560">
            <v>0</v>
          </cell>
        </row>
        <row r="561">
          <cell r="Y561">
            <v>214.53</v>
          </cell>
          <cell r="AC561">
            <v>10.7265</v>
          </cell>
          <cell r="AE561">
            <v>21.453</v>
          </cell>
          <cell r="AO561">
            <v>0</v>
          </cell>
          <cell r="AQ561">
            <v>0</v>
          </cell>
        </row>
        <row r="562">
          <cell r="Y562">
            <v>223.93</v>
          </cell>
          <cell r="AC562">
            <v>11.1965</v>
          </cell>
          <cell r="AE562">
            <v>22.393</v>
          </cell>
          <cell r="AO562">
            <v>0</v>
          </cell>
          <cell r="AQ562">
            <v>0</v>
          </cell>
        </row>
        <row r="563">
          <cell r="Y563">
            <v>211.1</v>
          </cell>
          <cell r="AC563">
            <v>10.555</v>
          </cell>
          <cell r="AE563">
            <v>21.11</v>
          </cell>
          <cell r="AO563">
            <v>0</v>
          </cell>
          <cell r="AQ563">
            <v>0</v>
          </cell>
        </row>
        <row r="564">
          <cell r="Y564">
            <v>211.1</v>
          </cell>
          <cell r="AC564">
            <v>10.555</v>
          </cell>
          <cell r="AE564">
            <v>21.11</v>
          </cell>
          <cell r="AO564">
            <v>0</v>
          </cell>
          <cell r="AQ564">
            <v>0</v>
          </cell>
        </row>
        <row r="565">
          <cell r="Y565">
            <v>224.86</v>
          </cell>
          <cell r="AC565">
            <v>11.243</v>
          </cell>
          <cell r="AE565">
            <v>22.486</v>
          </cell>
          <cell r="AO565">
            <v>0</v>
          </cell>
          <cell r="AQ565">
            <v>0</v>
          </cell>
        </row>
        <row r="566">
          <cell r="Y566">
            <v>162.25</v>
          </cell>
          <cell r="AC566">
            <v>8.1125</v>
          </cell>
          <cell r="AE566">
            <v>16.225</v>
          </cell>
          <cell r="AO566">
            <v>0</v>
          </cell>
          <cell r="AQ566">
            <v>0</v>
          </cell>
        </row>
        <row r="567">
          <cell r="Y567">
            <v>223.86</v>
          </cell>
          <cell r="AC567">
            <v>11.193</v>
          </cell>
          <cell r="AE567">
            <v>22.386</v>
          </cell>
          <cell r="AO567">
            <v>0</v>
          </cell>
          <cell r="AQ567">
            <v>0</v>
          </cell>
        </row>
        <row r="568">
          <cell r="Y568">
            <v>228</v>
          </cell>
          <cell r="AC568">
            <v>11.4</v>
          </cell>
          <cell r="AE568">
            <v>22.8</v>
          </cell>
          <cell r="AO568">
            <v>0</v>
          </cell>
          <cell r="AQ568">
            <v>0</v>
          </cell>
        </row>
        <row r="569">
          <cell r="Y569">
            <v>1625.71</v>
          </cell>
          <cell r="AC569">
            <v>81.2855</v>
          </cell>
          <cell r="AE569">
            <v>162.571</v>
          </cell>
          <cell r="AO569">
            <v>0</v>
          </cell>
          <cell r="AQ569">
            <v>0</v>
          </cell>
        </row>
        <row r="570">
          <cell r="Y570">
            <v>19032.98</v>
          </cell>
          <cell r="AC570">
            <v>761.3192</v>
          </cell>
          <cell r="AE570">
            <v>1522.6384</v>
          </cell>
          <cell r="AO570">
            <v>0</v>
          </cell>
          <cell r="AQ570">
            <v>0</v>
          </cell>
        </row>
        <row r="571">
          <cell r="Y571">
            <v>307.94</v>
          </cell>
          <cell r="AC571">
            <v>15.397</v>
          </cell>
          <cell r="AE571">
            <v>30.794</v>
          </cell>
          <cell r="AO571">
            <v>0</v>
          </cell>
          <cell r="AQ571">
            <v>0</v>
          </cell>
        </row>
        <row r="572">
          <cell r="Y572">
            <v>738.64</v>
          </cell>
          <cell r="AC572">
            <v>36.932</v>
          </cell>
          <cell r="AE572">
            <v>73.864</v>
          </cell>
          <cell r="AO572">
            <v>0</v>
          </cell>
          <cell r="AQ572">
            <v>0</v>
          </cell>
        </row>
        <row r="573">
          <cell r="Y573">
            <v>308.04</v>
          </cell>
          <cell r="AC573">
            <v>15.402</v>
          </cell>
          <cell r="AE573">
            <v>30.804</v>
          </cell>
          <cell r="AO573">
            <v>0</v>
          </cell>
          <cell r="AQ573">
            <v>0</v>
          </cell>
        </row>
        <row r="574">
          <cell r="Y574">
            <v>215.47</v>
          </cell>
          <cell r="AC574">
            <v>10.7735</v>
          </cell>
          <cell r="AE574">
            <v>21.547</v>
          </cell>
          <cell r="AO574">
            <v>0</v>
          </cell>
          <cell r="AQ574">
            <v>0</v>
          </cell>
        </row>
        <row r="575">
          <cell r="Y575">
            <v>263.28</v>
          </cell>
          <cell r="AC575">
            <v>13.164</v>
          </cell>
          <cell r="AE575">
            <v>26.328</v>
          </cell>
          <cell r="AO575">
            <v>0</v>
          </cell>
          <cell r="AQ575">
            <v>0</v>
          </cell>
        </row>
        <row r="576">
          <cell r="Y576">
            <v>215.47</v>
          </cell>
          <cell r="AC576">
            <v>10.7735</v>
          </cell>
          <cell r="AE576">
            <v>21.547</v>
          </cell>
          <cell r="AO576">
            <v>0</v>
          </cell>
          <cell r="AQ576">
            <v>0</v>
          </cell>
        </row>
        <row r="577">
          <cell r="Y577">
            <v>271.67</v>
          </cell>
          <cell r="AC577">
            <v>13.5835</v>
          </cell>
          <cell r="AE577">
            <v>27.167</v>
          </cell>
          <cell r="AO577">
            <v>0</v>
          </cell>
          <cell r="AQ577">
            <v>0</v>
          </cell>
        </row>
        <row r="578">
          <cell r="Y578">
            <v>314.6</v>
          </cell>
          <cell r="AC578">
            <v>15.73</v>
          </cell>
          <cell r="AE578">
            <v>31.46</v>
          </cell>
          <cell r="AO578">
            <v>0</v>
          </cell>
          <cell r="AQ578">
            <v>0</v>
          </cell>
        </row>
        <row r="579">
          <cell r="Y579">
            <v>212.99</v>
          </cell>
          <cell r="AC579">
            <v>10.6495</v>
          </cell>
          <cell r="AE579">
            <v>21.299</v>
          </cell>
          <cell r="AO579">
            <v>0</v>
          </cell>
          <cell r="AQ579">
            <v>0</v>
          </cell>
        </row>
        <row r="580">
          <cell r="Y580">
            <v>212.99</v>
          </cell>
          <cell r="AC580">
            <v>10.6495</v>
          </cell>
          <cell r="AE580">
            <v>21.299</v>
          </cell>
          <cell r="AO580">
            <v>0</v>
          </cell>
          <cell r="AQ580">
            <v>0</v>
          </cell>
        </row>
        <row r="581">
          <cell r="Y581">
            <v>212.99</v>
          </cell>
          <cell r="AC581">
            <v>10.6495</v>
          </cell>
          <cell r="AE581">
            <v>21.299</v>
          </cell>
          <cell r="AO581">
            <v>0</v>
          </cell>
          <cell r="AQ581">
            <v>0</v>
          </cell>
        </row>
        <row r="582">
          <cell r="Y582">
            <v>212.99</v>
          </cell>
          <cell r="AC582">
            <v>10.6495</v>
          </cell>
          <cell r="AE582">
            <v>21.299</v>
          </cell>
          <cell r="AO582">
            <v>0</v>
          </cell>
          <cell r="AQ582">
            <v>0</v>
          </cell>
        </row>
        <row r="583">
          <cell r="Y583">
            <v>212.99</v>
          </cell>
          <cell r="AC583">
            <v>10.6495</v>
          </cell>
          <cell r="AE583">
            <v>21.299</v>
          </cell>
          <cell r="AO583">
            <v>0</v>
          </cell>
          <cell r="AQ583">
            <v>0</v>
          </cell>
        </row>
        <row r="584">
          <cell r="Y584">
            <v>212.99</v>
          </cell>
          <cell r="AC584">
            <v>10.6495</v>
          </cell>
          <cell r="AE584">
            <v>21.299</v>
          </cell>
          <cell r="AO584">
            <v>0</v>
          </cell>
          <cell r="AQ584">
            <v>0</v>
          </cell>
        </row>
        <row r="585">
          <cell r="Y585">
            <v>212.99</v>
          </cell>
          <cell r="AC585">
            <v>10.6495</v>
          </cell>
          <cell r="AE585">
            <v>21.299</v>
          </cell>
          <cell r="AO585">
            <v>0</v>
          </cell>
          <cell r="AQ585">
            <v>0</v>
          </cell>
        </row>
        <row r="586">
          <cell r="Y586">
            <v>265.96</v>
          </cell>
          <cell r="AC586">
            <v>13.298</v>
          </cell>
          <cell r="AE586">
            <v>26.596</v>
          </cell>
          <cell r="AO586">
            <v>0</v>
          </cell>
          <cell r="AQ586">
            <v>0</v>
          </cell>
        </row>
        <row r="587">
          <cell r="Y587">
            <v>2384.52</v>
          </cell>
          <cell r="AC587">
            <v>119.226</v>
          </cell>
          <cell r="AE587">
            <v>238.452</v>
          </cell>
          <cell r="AO587">
            <v>0</v>
          </cell>
          <cell r="AQ587">
            <v>0</v>
          </cell>
        </row>
        <row r="588">
          <cell r="Y588">
            <v>217.19</v>
          </cell>
          <cell r="AC588">
            <v>10.8595</v>
          </cell>
          <cell r="AE588">
            <v>21.719</v>
          </cell>
          <cell r="AO588">
            <v>0</v>
          </cell>
          <cell r="AQ588">
            <v>0</v>
          </cell>
        </row>
        <row r="589">
          <cell r="Y589">
            <v>214.39</v>
          </cell>
          <cell r="AC589">
            <v>10.7195</v>
          </cell>
          <cell r="AE589">
            <v>21.439</v>
          </cell>
          <cell r="AO589">
            <v>0</v>
          </cell>
          <cell r="AQ589">
            <v>0</v>
          </cell>
        </row>
        <row r="590">
          <cell r="Y590">
            <v>214.39</v>
          </cell>
          <cell r="AC590">
            <v>10.7195</v>
          </cell>
          <cell r="AE590">
            <v>21.439</v>
          </cell>
          <cell r="AO590">
            <v>0</v>
          </cell>
          <cell r="AQ590">
            <v>0</v>
          </cell>
        </row>
        <row r="591">
          <cell r="Y591">
            <v>218.59</v>
          </cell>
          <cell r="AC591">
            <v>10.9295</v>
          </cell>
          <cell r="AE591">
            <v>21.859</v>
          </cell>
          <cell r="AO591">
            <v>0</v>
          </cell>
          <cell r="AQ591">
            <v>0</v>
          </cell>
        </row>
        <row r="592">
          <cell r="Y592">
            <v>238.18</v>
          </cell>
          <cell r="AC592">
            <v>11.909</v>
          </cell>
          <cell r="AE592">
            <v>23.818</v>
          </cell>
          <cell r="AO592">
            <v>0</v>
          </cell>
          <cell r="AQ592">
            <v>0</v>
          </cell>
        </row>
        <row r="593">
          <cell r="Y593">
            <v>214.39</v>
          </cell>
          <cell r="AC593">
            <v>10.7195</v>
          </cell>
          <cell r="AE593">
            <v>21.439</v>
          </cell>
          <cell r="AO593">
            <v>0</v>
          </cell>
          <cell r="AQ593">
            <v>0</v>
          </cell>
        </row>
        <row r="594">
          <cell r="Y594">
            <v>217.19</v>
          </cell>
          <cell r="AC594">
            <v>10.8595</v>
          </cell>
          <cell r="AE594">
            <v>21.719</v>
          </cell>
          <cell r="AO594">
            <v>0</v>
          </cell>
          <cell r="AQ594">
            <v>0</v>
          </cell>
        </row>
        <row r="595">
          <cell r="Y595">
            <v>218.59</v>
          </cell>
          <cell r="AC595">
            <v>10.9295</v>
          </cell>
          <cell r="AE595">
            <v>21.859</v>
          </cell>
          <cell r="AO595">
            <v>0</v>
          </cell>
          <cell r="AQ595">
            <v>0</v>
          </cell>
        </row>
        <row r="596">
          <cell r="Y596">
            <v>218.59</v>
          </cell>
          <cell r="AC596">
            <v>10.9295</v>
          </cell>
          <cell r="AE596">
            <v>21.859</v>
          </cell>
          <cell r="AO596">
            <v>0</v>
          </cell>
          <cell r="AQ596">
            <v>0</v>
          </cell>
        </row>
        <row r="597">
          <cell r="Y597">
            <v>214.54</v>
          </cell>
          <cell r="AC597">
            <v>10.727</v>
          </cell>
          <cell r="AE597">
            <v>21.454</v>
          </cell>
          <cell r="AO597">
            <v>0</v>
          </cell>
          <cell r="AQ597">
            <v>0</v>
          </cell>
        </row>
        <row r="598">
          <cell r="Y598">
            <v>214.54</v>
          </cell>
          <cell r="AC598">
            <v>10.727</v>
          </cell>
          <cell r="AE598">
            <v>21.454</v>
          </cell>
          <cell r="AO598">
            <v>0</v>
          </cell>
          <cell r="AQ598">
            <v>0</v>
          </cell>
        </row>
        <row r="599">
          <cell r="Y599">
            <v>214.54</v>
          </cell>
          <cell r="AC599">
            <v>10.727</v>
          </cell>
          <cell r="AE599">
            <v>21.454</v>
          </cell>
          <cell r="AO599">
            <v>0</v>
          </cell>
          <cell r="AQ599">
            <v>0</v>
          </cell>
        </row>
        <row r="600">
          <cell r="Y600">
            <v>334.58</v>
          </cell>
          <cell r="AC600">
            <v>16.729</v>
          </cell>
          <cell r="AE600">
            <v>33.458</v>
          </cell>
          <cell r="AO600">
            <v>0</v>
          </cell>
          <cell r="AQ600">
            <v>0</v>
          </cell>
        </row>
        <row r="601">
          <cell r="Y601">
            <v>50985.43</v>
          </cell>
          <cell r="AC601">
            <v>7283.63285714286</v>
          </cell>
          <cell r="AE601">
            <v>14567.2657142857</v>
          </cell>
          <cell r="AO601">
            <v>0</v>
          </cell>
          <cell r="AQ601">
            <v>0</v>
          </cell>
        </row>
        <row r="602">
          <cell r="Y602">
            <v>547.5</v>
          </cell>
          <cell r="AC602">
            <v>27.375</v>
          </cell>
          <cell r="AE602">
            <v>54.75</v>
          </cell>
          <cell r="AO602">
            <v>0</v>
          </cell>
          <cell r="AQ602">
            <v>0</v>
          </cell>
        </row>
        <row r="603">
          <cell r="Y603">
            <v>630.58</v>
          </cell>
          <cell r="AC603">
            <v>31.529</v>
          </cell>
          <cell r="AE603">
            <v>63.058</v>
          </cell>
          <cell r="AO603">
            <v>0</v>
          </cell>
          <cell r="AQ603">
            <v>0</v>
          </cell>
        </row>
        <row r="604">
          <cell r="Y604">
            <v>1251.86</v>
          </cell>
          <cell r="AC604">
            <v>62.593</v>
          </cell>
          <cell r="AE604">
            <v>125.186</v>
          </cell>
          <cell r="AO604">
            <v>0</v>
          </cell>
          <cell r="AQ604">
            <v>0</v>
          </cell>
        </row>
        <row r="605">
          <cell r="Y605">
            <v>1243.17</v>
          </cell>
          <cell r="AC605">
            <v>62.1585</v>
          </cell>
          <cell r="AE605">
            <v>124.317</v>
          </cell>
          <cell r="AO605">
            <v>0</v>
          </cell>
          <cell r="AQ605">
            <v>0</v>
          </cell>
        </row>
        <row r="606">
          <cell r="Y606">
            <v>218.89</v>
          </cell>
          <cell r="AC606">
            <v>10.9445</v>
          </cell>
          <cell r="AE606">
            <v>21.889</v>
          </cell>
          <cell r="AO606">
            <v>0</v>
          </cell>
          <cell r="AQ606">
            <v>0</v>
          </cell>
        </row>
        <row r="607">
          <cell r="Y607">
            <v>337.31</v>
          </cell>
          <cell r="AC607">
            <v>16.8655</v>
          </cell>
          <cell r="AE607">
            <v>33.731</v>
          </cell>
          <cell r="AO607">
            <v>0</v>
          </cell>
          <cell r="AQ607">
            <v>0</v>
          </cell>
        </row>
        <row r="608">
          <cell r="Y608">
            <v>227.8</v>
          </cell>
          <cell r="AC608">
            <v>7.59333333333333</v>
          </cell>
          <cell r="AE608">
            <v>7.59333333333333</v>
          </cell>
          <cell r="AO608">
            <v>0</v>
          </cell>
          <cell r="AQ608">
            <v>0</v>
          </cell>
        </row>
        <row r="609">
          <cell r="Y609">
            <v>394.91</v>
          </cell>
          <cell r="AC609">
            <v>13.1636666666667</v>
          </cell>
          <cell r="AE609">
            <v>13.1636666666667</v>
          </cell>
          <cell r="AO609">
            <v>0</v>
          </cell>
          <cell r="AQ609">
            <v>0</v>
          </cell>
        </row>
        <row r="610">
          <cell r="Y610">
            <v>296.64</v>
          </cell>
          <cell r="AC610">
            <v>9.888</v>
          </cell>
          <cell r="AE610">
            <v>9.888</v>
          </cell>
          <cell r="AO610">
            <v>0</v>
          </cell>
          <cell r="AQ610">
            <v>0</v>
          </cell>
        </row>
        <row r="611">
          <cell r="Y611">
            <v>296.64</v>
          </cell>
          <cell r="AC611">
            <v>9.888</v>
          </cell>
          <cell r="AE611">
            <v>9.888</v>
          </cell>
          <cell r="AO611">
            <v>0</v>
          </cell>
          <cell r="AQ611">
            <v>0</v>
          </cell>
        </row>
        <row r="612">
          <cell r="Y612">
            <v>296.64</v>
          </cell>
          <cell r="AC612">
            <v>9.888</v>
          </cell>
          <cell r="AE612">
            <v>9.888</v>
          </cell>
          <cell r="AO612">
            <v>0</v>
          </cell>
          <cell r="AQ612">
            <v>0</v>
          </cell>
        </row>
        <row r="613">
          <cell r="Y613">
            <v>296.64</v>
          </cell>
          <cell r="AC613">
            <v>9.888</v>
          </cell>
          <cell r="AE613">
            <v>9.888</v>
          </cell>
          <cell r="AO613">
            <v>0</v>
          </cell>
          <cell r="AQ613">
            <v>0</v>
          </cell>
        </row>
        <row r="614">
          <cell r="Y614">
            <v>296.64</v>
          </cell>
          <cell r="AC614">
            <v>9.888</v>
          </cell>
          <cell r="AE614">
            <v>9.888</v>
          </cell>
          <cell r="AO614">
            <v>0</v>
          </cell>
          <cell r="AQ614">
            <v>0</v>
          </cell>
        </row>
        <row r="615">
          <cell r="Y615">
            <v>277.14</v>
          </cell>
          <cell r="AC615">
            <v>9.238</v>
          </cell>
          <cell r="AE615">
            <v>9.238</v>
          </cell>
          <cell r="AO615">
            <v>0</v>
          </cell>
          <cell r="AQ615">
            <v>0</v>
          </cell>
        </row>
        <row r="616">
          <cell r="Y616">
            <v>421.72</v>
          </cell>
          <cell r="AC616">
            <v>14.0573333333333</v>
          </cell>
          <cell r="AE616">
            <v>14.0573333333333</v>
          </cell>
          <cell r="AO616">
            <v>0</v>
          </cell>
          <cell r="AQ616">
            <v>0</v>
          </cell>
        </row>
        <row r="617">
          <cell r="Y617">
            <v>655.24</v>
          </cell>
          <cell r="AC617">
            <v>21.8413333333333</v>
          </cell>
          <cell r="AE617">
            <v>21.8413333333333</v>
          </cell>
          <cell r="AO617">
            <v>0</v>
          </cell>
          <cell r="AQ617">
            <v>0</v>
          </cell>
        </row>
        <row r="618">
          <cell r="Y618">
            <v>566.08</v>
          </cell>
          <cell r="AC618">
            <v>18.8693333333333</v>
          </cell>
          <cell r="AE618">
            <v>18.8693333333333</v>
          </cell>
          <cell r="AO618">
            <v>0</v>
          </cell>
          <cell r="AQ618">
            <v>0</v>
          </cell>
        </row>
        <row r="619">
          <cell r="Y619">
            <v>1827811.29</v>
          </cell>
          <cell r="AC619">
            <v>52223.1797142857</v>
          </cell>
          <cell r="AE619">
            <v>52223.1797142857</v>
          </cell>
          <cell r="AO619">
            <v>0</v>
          </cell>
          <cell r="AQ619">
            <v>0</v>
          </cell>
        </row>
        <row r="620">
          <cell r="Y620">
            <v>472.98</v>
          </cell>
          <cell r="AC620">
            <v>15.766</v>
          </cell>
          <cell r="AE620">
            <v>15.766</v>
          </cell>
          <cell r="AO620">
            <v>0</v>
          </cell>
          <cell r="AQ620">
            <v>0</v>
          </cell>
        </row>
        <row r="621">
          <cell r="Y621">
            <v>38.64</v>
          </cell>
          <cell r="AC621">
            <v>1.288</v>
          </cell>
          <cell r="AE621">
            <v>1.288</v>
          </cell>
          <cell r="AO621">
            <v>0</v>
          </cell>
          <cell r="AQ621">
            <v>0</v>
          </cell>
        </row>
        <row r="622">
          <cell r="Y622">
            <v>43775.16</v>
          </cell>
          <cell r="AC622">
            <v>1751.0064</v>
          </cell>
          <cell r="AE622">
            <v>1751.0064</v>
          </cell>
          <cell r="AO622">
            <v>0</v>
          </cell>
          <cell r="AQ622">
            <v>0</v>
          </cell>
        </row>
        <row r="623">
          <cell r="Y623">
            <v>253.67</v>
          </cell>
          <cell r="AC623">
            <v>8.45566666666667</v>
          </cell>
          <cell r="AE623">
            <v>8.45566666666667</v>
          </cell>
          <cell r="AO623">
            <v>0</v>
          </cell>
          <cell r="AQ623">
            <v>0</v>
          </cell>
        </row>
        <row r="624">
          <cell r="Y624">
            <v>566.2</v>
          </cell>
          <cell r="AC624">
            <v>18.8733333333333</v>
          </cell>
          <cell r="AE624">
            <v>18.8733333333333</v>
          </cell>
          <cell r="AO624">
            <v>0</v>
          </cell>
          <cell r="AQ624">
            <v>0</v>
          </cell>
        </row>
        <row r="625">
          <cell r="Y625">
            <v>758.94</v>
          </cell>
          <cell r="AC625">
            <v>25.298</v>
          </cell>
          <cell r="AE625">
            <v>25.298</v>
          </cell>
          <cell r="AO625">
            <v>0</v>
          </cell>
          <cell r="AQ625">
            <v>0</v>
          </cell>
        </row>
        <row r="626">
          <cell r="Y626">
            <v>547.29</v>
          </cell>
          <cell r="AC626">
            <v>18.243</v>
          </cell>
          <cell r="AE626">
            <v>18.243</v>
          </cell>
          <cell r="AO626">
            <v>0</v>
          </cell>
          <cell r="AQ626">
            <v>0</v>
          </cell>
        </row>
        <row r="627">
          <cell r="Y627">
            <v>210.19</v>
          </cell>
          <cell r="AC627">
            <v>7.00633333333333</v>
          </cell>
          <cell r="AE627">
            <v>7.00633333333333</v>
          </cell>
          <cell r="AO627">
            <v>0</v>
          </cell>
          <cell r="AQ627">
            <v>0</v>
          </cell>
        </row>
        <row r="628">
          <cell r="Y628">
            <v>239.91</v>
          </cell>
          <cell r="AC628">
            <v>7.997</v>
          </cell>
          <cell r="AE628">
            <v>7.997</v>
          </cell>
          <cell r="AO628">
            <v>0</v>
          </cell>
          <cell r="AQ628">
            <v>0</v>
          </cell>
        </row>
        <row r="629">
          <cell r="Y629">
            <v>239.91</v>
          </cell>
          <cell r="AC629">
            <v>7.997</v>
          </cell>
          <cell r="AE629">
            <v>7.997</v>
          </cell>
          <cell r="AO629">
            <v>0</v>
          </cell>
          <cell r="AQ629">
            <v>0</v>
          </cell>
        </row>
        <row r="630">
          <cell r="Y630">
            <v>307.38</v>
          </cell>
          <cell r="AC630">
            <v>10.246</v>
          </cell>
          <cell r="AE630">
            <v>10.246</v>
          </cell>
          <cell r="AO630">
            <v>0</v>
          </cell>
          <cell r="AQ630">
            <v>0</v>
          </cell>
        </row>
        <row r="631">
          <cell r="Y631">
            <v>239.4</v>
          </cell>
          <cell r="AC631">
            <v>7.98</v>
          </cell>
          <cell r="AE631">
            <v>7.98</v>
          </cell>
          <cell r="AO631">
            <v>0</v>
          </cell>
          <cell r="AQ631">
            <v>0</v>
          </cell>
        </row>
        <row r="632">
          <cell r="Y632">
            <v>253.89</v>
          </cell>
          <cell r="AC632">
            <v>8.463</v>
          </cell>
          <cell r="AE632">
            <v>8.463</v>
          </cell>
          <cell r="AO632">
            <v>0</v>
          </cell>
          <cell r="AQ632">
            <v>0</v>
          </cell>
        </row>
        <row r="633">
          <cell r="Y633">
            <v>307.38</v>
          </cell>
          <cell r="AC633">
            <v>10.246</v>
          </cell>
          <cell r="AE633">
            <v>10.246</v>
          </cell>
          <cell r="AO633">
            <v>0</v>
          </cell>
          <cell r="AQ633">
            <v>0</v>
          </cell>
        </row>
        <row r="634">
          <cell r="Y634">
            <v>322.24</v>
          </cell>
          <cell r="AC634">
            <v>10.7413333333333</v>
          </cell>
          <cell r="AE634">
            <v>10.7413333333333</v>
          </cell>
          <cell r="AO634">
            <v>0</v>
          </cell>
          <cell r="AQ634">
            <v>0</v>
          </cell>
        </row>
        <row r="635">
          <cell r="Y635">
            <v>239.4</v>
          </cell>
          <cell r="AC635">
            <v>7.98</v>
          </cell>
          <cell r="AE635">
            <v>7.98</v>
          </cell>
          <cell r="AO635">
            <v>0</v>
          </cell>
          <cell r="AQ635">
            <v>0</v>
          </cell>
        </row>
        <row r="636">
          <cell r="Y636">
            <v>219.11</v>
          </cell>
          <cell r="AC636">
            <v>7.30366666666667</v>
          </cell>
          <cell r="AE636">
            <v>7.30366666666667</v>
          </cell>
          <cell r="AO636">
            <v>0</v>
          </cell>
          <cell r="AQ636">
            <v>0</v>
          </cell>
        </row>
        <row r="637">
          <cell r="Y637">
            <v>239.4</v>
          </cell>
          <cell r="AC637">
            <v>7.98</v>
          </cell>
          <cell r="AE637">
            <v>7.98</v>
          </cell>
          <cell r="AO637">
            <v>0</v>
          </cell>
          <cell r="AQ637">
            <v>0</v>
          </cell>
        </row>
        <row r="638">
          <cell r="Y638">
            <v>342.5</v>
          </cell>
          <cell r="AC638">
            <v>11.4166666666667</v>
          </cell>
          <cell r="AE638">
            <v>11.4166666666667</v>
          </cell>
          <cell r="AO638">
            <v>0</v>
          </cell>
          <cell r="AQ638">
            <v>0</v>
          </cell>
        </row>
        <row r="639">
          <cell r="Y639">
            <v>305.44</v>
          </cell>
          <cell r="AC639">
            <v>10.1813333333333</v>
          </cell>
          <cell r="AE639">
            <v>10.1813333333333</v>
          </cell>
          <cell r="AO639">
            <v>0</v>
          </cell>
          <cell r="AQ639">
            <v>0</v>
          </cell>
        </row>
        <row r="640">
          <cell r="Y640">
            <v>354.71</v>
          </cell>
          <cell r="AC640">
            <v>11.8236666666667</v>
          </cell>
          <cell r="AE640">
            <v>11.8236666666667</v>
          </cell>
          <cell r="AO640">
            <v>0</v>
          </cell>
          <cell r="AQ640">
            <v>0</v>
          </cell>
        </row>
        <row r="641">
          <cell r="Y641">
            <v>421.73</v>
          </cell>
          <cell r="AC641">
            <v>14.0576666666667</v>
          </cell>
          <cell r="AE641">
            <v>14.0576666666667</v>
          </cell>
          <cell r="AO641">
            <v>0</v>
          </cell>
          <cell r="AQ641">
            <v>0</v>
          </cell>
        </row>
        <row r="642">
          <cell r="Y642">
            <v>297.87</v>
          </cell>
          <cell r="AC642">
            <v>9.929</v>
          </cell>
          <cell r="AE642">
            <v>9.929</v>
          </cell>
          <cell r="AO642">
            <v>0</v>
          </cell>
          <cell r="AQ642">
            <v>0</v>
          </cell>
        </row>
        <row r="643">
          <cell r="Y643">
            <v>297.87</v>
          </cell>
          <cell r="AC643">
            <v>9.929</v>
          </cell>
          <cell r="AE643">
            <v>9.929</v>
          </cell>
          <cell r="AO643">
            <v>0</v>
          </cell>
          <cell r="AQ643">
            <v>0</v>
          </cell>
        </row>
        <row r="644">
          <cell r="Y644">
            <v>485.15</v>
          </cell>
          <cell r="AC644">
            <v>16.1716666666667</v>
          </cell>
          <cell r="AE644">
            <v>16.1716666666667</v>
          </cell>
          <cell r="AO644">
            <v>0</v>
          </cell>
          <cell r="AQ644">
            <v>0</v>
          </cell>
        </row>
        <row r="645">
          <cell r="Y645">
            <v>477.86</v>
          </cell>
          <cell r="AC645">
            <v>15.9286666666667</v>
          </cell>
          <cell r="AE645">
            <v>15.9286666666667</v>
          </cell>
          <cell r="AO645">
            <v>0</v>
          </cell>
          <cell r="AQ645">
            <v>0</v>
          </cell>
        </row>
        <row r="646">
          <cell r="Y646">
            <v>1650.76</v>
          </cell>
          <cell r="AC646">
            <v>55.0253333333333</v>
          </cell>
          <cell r="AE646">
            <v>55.0253333333333</v>
          </cell>
          <cell r="AO646">
            <v>0</v>
          </cell>
          <cell r="AQ646">
            <v>0</v>
          </cell>
        </row>
        <row r="647">
          <cell r="Y647">
            <v>1635.06</v>
          </cell>
          <cell r="AC647">
            <v>54.502</v>
          </cell>
          <cell r="AE647">
            <v>54.502</v>
          </cell>
          <cell r="AO647">
            <v>0</v>
          </cell>
          <cell r="AQ647">
            <v>0</v>
          </cell>
        </row>
        <row r="648">
          <cell r="Y648">
            <v>3998.06</v>
          </cell>
          <cell r="AC648">
            <v>133.268666666667</v>
          </cell>
          <cell r="AE648">
            <v>133.268666666667</v>
          </cell>
          <cell r="AO648">
            <v>0</v>
          </cell>
          <cell r="AQ648">
            <v>0</v>
          </cell>
        </row>
        <row r="649">
          <cell r="Y649">
            <v>346.74</v>
          </cell>
          <cell r="AC649">
            <v>11.558</v>
          </cell>
          <cell r="AE649">
            <v>11.558</v>
          </cell>
          <cell r="AO649">
            <v>0</v>
          </cell>
          <cell r="AQ649">
            <v>0</v>
          </cell>
        </row>
        <row r="650">
          <cell r="Y650">
            <v>250.6</v>
          </cell>
          <cell r="AC650">
            <v>8.35333333333333</v>
          </cell>
          <cell r="AE650">
            <v>8.35333333333333</v>
          </cell>
          <cell r="AO650">
            <v>0</v>
          </cell>
          <cell r="AQ650">
            <v>0</v>
          </cell>
        </row>
        <row r="651">
          <cell r="Y651">
            <v>250.07</v>
          </cell>
          <cell r="AC651">
            <v>8.33566666666667</v>
          </cell>
          <cell r="AE651">
            <v>8.33566666666667</v>
          </cell>
          <cell r="AO651">
            <v>0</v>
          </cell>
          <cell r="AQ651">
            <v>0</v>
          </cell>
        </row>
        <row r="652">
          <cell r="Y652">
            <v>250.6</v>
          </cell>
          <cell r="AC652">
            <v>8.35333333333333</v>
          </cell>
          <cell r="AE652">
            <v>8.35333333333333</v>
          </cell>
          <cell r="AO652">
            <v>0</v>
          </cell>
          <cell r="AQ652">
            <v>0</v>
          </cell>
        </row>
        <row r="653">
          <cell r="Y653">
            <v>250.6</v>
          </cell>
          <cell r="AC653">
            <v>8.35333333333333</v>
          </cell>
          <cell r="AE653">
            <v>8.35333333333333</v>
          </cell>
          <cell r="AO653">
            <v>0</v>
          </cell>
          <cell r="AQ653">
            <v>0</v>
          </cell>
        </row>
        <row r="654">
          <cell r="Y654">
            <v>250.6</v>
          </cell>
          <cell r="AC654">
            <v>8.35333333333333</v>
          </cell>
          <cell r="AE654">
            <v>8.35333333333333</v>
          </cell>
          <cell r="AO654">
            <v>0</v>
          </cell>
          <cell r="AQ654">
            <v>0</v>
          </cell>
        </row>
        <row r="655">
          <cell r="Y655">
            <v>250.6</v>
          </cell>
          <cell r="AC655">
            <v>8.35333333333333</v>
          </cell>
          <cell r="AE655">
            <v>8.35333333333333</v>
          </cell>
          <cell r="AO655">
            <v>0</v>
          </cell>
          <cell r="AQ655">
            <v>0</v>
          </cell>
        </row>
        <row r="656">
          <cell r="Y656">
            <v>250.6</v>
          </cell>
          <cell r="AC656">
            <v>8.35333333333333</v>
          </cell>
          <cell r="AE656">
            <v>8.35333333333333</v>
          </cell>
          <cell r="AO656">
            <v>0</v>
          </cell>
          <cell r="AQ656">
            <v>0</v>
          </cell>
        </row>
        <row r="657">
          <cell r="Y657">
            <v>250.6</v>
          </cell>
          <cell r="AC657">
            <v>8.35333333333333</v>
          </cell>
          <cell r="AE657">
            <v>8.35333333333333</v>
          </cell>
          <cell r="AO657">
            <v>0</v>
          </cell>
          <cell r="AQ657">
            <v>0</v>
          </cell>
        </row>
        <row r="658">
          <cell r="Y658">
            <v>250.6</v>
          </cell>
          <cell r="AC658">
            <v>8.35333333333333</v>
          </cell>
          <cell r="AE658">
            <v>8.35333333333333</v>
          </cell>
          <cell r="AO658">
            <v>0</v>
          </cell>
          <cell r="AQ658">
            <v>0</v>
          </cell>
        </row>
        <row r="659">
          <cell r="Y659">
            <v>250.6</v>
          </cell>
          <cell r="AC659">
            <v>8.35333333333333</v>
          </cell>
          <cell r="AE659">
            <v>8.35333333333333</v>
          </cell>
          <cell r="AO659">
            <v>0</v>
          </cell>
          <cell r="AQ659">
            <v>0</v>
          </cell>
        </row>
        <row r="660">
          <cell r="Y660">
            <v>250.6</v>
          </cell>
          <cell r="AC660">
            <v>8.35333333333333</v>
          </cell>
          <cell r="AE660">
            <v>8.35333333333333</v>
          </cell>
          <cell r="AO660">
            <v>0</v>
          </cell>
          <cell r="AQ660">
            <v>0</v>
          </cell>
        </row>
        <row r="661">
          <cell r="Y661">
            <v>250.6</v>
          </cell>
          <cell r="AC661">
            <v>8.35333333333333</v>
          </cell>
          <cell r="AE661">
            <v>8.35333333333333</v>
          </cell>
          <cell r="AO661">
            <v>0</v>
          </cell>
          <cell r="AQ661">
            <v>0</v>
          </cell>
        </row>
        <row r="662">
          <cell r="Y662">
            <v>250.6</v>
          </cell>
          <cell r="AC662">
            <v>8.35333333333333</v>
          </cell>
          <cell r="AE662">
            <v>8.35333333333333</v>
          </cell>
          <cell r="AO662">
            <v>0</v>
          </cell>
          <cell r="AQ662">
            <v>0</v>
          </cell>
        </row>
        <row r="663">
          <cell r="Y663">
            <v>250.6</v>
          </cell>
          <cell r="AC663">
            <v>8.35333333333333</v>
          </cell>
          <cell r="AE663">
            <v>8.35333333333333</v>
          </cell>
          <cell r="AO663">
            <v>0</v>
          </cell>
          <cell r="AQ663">
            <v>0</v>
          </cell>
        </row>
        <row r="664">
          <cell r="Y664">
            <v>208.93</v>
          </cell>
          <cell r="AC664">
            <v>6.96433333333333</v>
          </cell>
          <cell r="AE664">
            <v>6.96433333333333</v>
          </cell>
          <cell r="AO664">
            <v>0</v>
          </cell>
          <cell r="AQ664">
            <v>0</v>
          </cell>
        </row>
        <row r="665">
          <cell r="Y665">
            <v>393.22</v>
          </cell>
          <cell r="AC665">
            <v>13.1073333333333</v>
          </cell>
          <cell r="AE665">
            <v>13.1073333333333</v>
          </cell>
          <cell r="AO665">
            <v>0</v>
          </cell>
          <cell r="AQ665">
            <v>0</v>
          </cell>
        </row>
        <row r="666">
          <cell r="Y666">
            <v>236.3</v>
          </cell>
          <cell r="AC666">
            <v>7.87666666666667</v>
          </cell>
          <cell r="AE666">
            <v>7.87666666666667</v>
          </cell>
          <cell r="AO666">
            <v>0</v>
          </cell>
          <cell r="AQ666">
            <v>0</v>
          </cell>
        </row>
        <row r="667">
          <cell r="Y667">
            <v>235.96</v>
          </cell>
          <cell r="AC667">
            <v>7.86533333333333</v>
          </cell>
          <cell r="AE667">
            <v>7.86533333333333</v>
          </cell>
          <cell r="AO667">
            <v>0</v>
          </cell>
          <cell r="AQ667">
            <v>0</v>
          </cell>
        </row>
        <row r="668">
          <cell r="Y668">
            <v>235.96</v>
          </cell>
          <cell r="AC668">
            <v>7.86533333333333</v>
          </cell>
          <cell r="AE668">
            <v>7.86533333333333</v>
          </cell>
          <cell r="AO668">
            <v>0</v>
          </cell>
          <cell r="AQ668">
            <v>0</v>
          </cell>
        </row>
        <row r="669">
          <cell r="Y669">
            <v>5476.82</v>
          </cell>
          <cell r="AC669">
            <v>156.480571428571</v>
          </cell>
          <cell r="AE669">
            <v>156.480571428571</v>
          </cell>
          <cell r="AO669">
            <v>0</v>
          </cell>
          <cell r="AQ669">
            <v>0</v>
          </cell>
        </row>
        <row r="670">
          <cell r="Y670">
            <v>2956.61</v>
          </cell>
          <cell r="AC670">
            <v>84.4745714285714</v>
          </cell>
          <cell r="AE670">
            <v>84.4745714285714</v>
          </cell>
          <cell r="AO670">
            <v>0</v>
          </cell>
          <cell r="AQ670">
            <v>0</v>
          </cell>
        </row>
        <row r="671">
          <cell r="Y671">
            <v>5121.33</v>
          </cell>
          <cell r="AC671">
            <v>512.133</v>
          </cell>
          <cell r="AE671">
            <v>512.133</v>
          </cell>
          <cell r="AO671">
            <v>0</v>
          </cell>
          <cell r="AQ671">
            <v>0</v>
          </cell>
        </row>
        <row r="672">
          <cell r="Y672">
            <v>5122.24</v>
          </cell>
          <cell r="AC672">
            <v>512.224</v>
          </cell>
          <cell r="AE672">
            <v>512.224</v>
          </cell>
          <cell r="AO672">
            <v>0</v>
          </cell>
          <cell r="AQ672">
            <v>0</v>
          </cell>
        </row>
        <row r="673">
          <cell r="Y673">
            <v>4950.12</v>
          </cell>
          <cell r="AC673">
            <v>141.432</v>
          </cell>
          <cell r="AE673">
            <v>141.432</v>
          </cell>
          <cell r="AO673">
            <v>0</v>
          </cell>
          <cell r="AQ673">
            <v>0</v>
          </cell>
        </row>
        <row r="674">
          <cell r="Y674">
            <v>1146</v>
          </cell>
          <cell r="AC674">
            <v>38.2</v>
          </cell>
          <cell r="AE674">
            <v>38.2</v>
          </cell>
          <cell r="AO674">
            <v>0</v>
          </cell>
          <cell r="AQ674">
            <v>0</v>
          </cell>
        </row>
        <row r="675">
          <cell r="Y675">
            <v>284</v>
          </cell>
          <cell r="AC675">
            <v>9.46666666666667</v>
          </cell>
          <cell r="AE675">
            <v>9.46666666666667</v>
          </cell>
          <cell r="AO675">
            <v>0</v>
          </cell>
          <cell r="AQ675">
            <v>0</v>
          </cell>
        </row>
        <row r="676">
          <cell r="Y676">
            <v>3271.91</v>
          </cell>
          <cell r="AC676">
            <v>327.191</v>
          </cell>
          <cell r="AE676">
            <v>327.191</v>
          </cell>
          <cell r="AO676">
            <v>0</v>
          </cell>
          <cell r="AQ676">
            <v>0</v>
          </cell>
        </row>
        <row r="677">
          <cell r="Y677">
            <v>337212.73</v>
          </cell>
          <cell r="AC677">
            <v>9634.64942857143</v>
          </cell>
          <cell r="AE677">
            <v>9634.64942857143</v>
          </cell>
          <cell r="AO677">
            <v>0</v>
          </cell>
          <cell r="AQ677">
            <v>0</v>
          </cell>
        </row>
        <row r="678">
          <cell r="AC678">
            <v>0</v>
          </cell>
          <cell r="AE678">
            <v>0</v>
          </cell>
          <cell r="AO678">
            <v>0</v>
          </cell>
          <cell r="AQ678">
            <v>0</v>
          </cell>
        </row>
        <row r="679">
          <cell r="AC679">
            <v>0</v>
          </cell>
          <cell r="AE679">
            <v>0</v>
          </cell>
          <cell r="AO679">
            <v>0</v>
          </cell>
          <cell r="AQ679">
            <v>0</v>
          </cell>
        </row>
        <row r="680">
          <cell r="AC680">
            <v>0</v>
          </cell>
          <cell r="AE680">
            <v>0</v>
          </cell>
          <cell r="AO680">
            <v>0</v>
          </cell>
          <cell r="AQ680">
            <v>0</v>
          </cell>
        </row>
        <row r="681">
          <cell r="AC681">
            <v>0</v>
          </cell>
          <cell r="AE681">
            <v>0</v>
          </cell>
          <cell r="AO681">
            <v>0</v>
          </cell>
          <cell r="AQ681">
            <v>0</v>
          </cell>
        </row>
        <row r="682">
          <cell r="AC682">
            <v>0</v>
          </cell>
          <cell r="AE682">
            <v>0</v>
          </cell>
          <cell r="AO682">
            <v>0</v>
          </cell>
          <cell r="AQ682">
            <v>0</v>
          </cell>
        </row>
        <row r="683">
          <cell r="AC683">
            <v>0</v>
          </cell>
          <cell r="AE683">
            <v>0</v>
          </cell>
          <cell r="AO683">
            <v>0</v>
          </cell>
          <cell r="AQ683">
            <v>0</v>
          </cell>
        </row>
        <row r="684">
          <cell r="AC684">
            <v>0</v>
          </cell>
          <cell r="AE684">
            <v>0</v>
          </cell>
          <cell r="AO684">
            <v>0</v>
          </cell>
          <cell r="AQ684">
            <v>0</v>
          </cell>
        </row>
        <row r="685">
          <cell r="AC685">
            <v>0</v>
          </cell>
          <cell r="AE685">
            <v>0</v>
          </cell>
          <cell r="AO685">
            <v>0</v>
          </cell>
          <cell r="AQ685">
            <v>0</v>
          </cell>
        </row>
        <row r="686">
          <cell r="AC686">
            <v>0</v>
          </cell>
          <cell r="AE686">
            <v>0</v>
          </cell>
          <cell r="AO686">
            <v>0</v>
          </cell>
          <cell r="AQ686">
            <v>0</v>
          </cell>
        </row>
        <row r="687">
          <cell r="AC687">
            <v>0</v>
          </cell>
          <cell r="AE687">
            <v>0</v>
          </cell>
          <cell r="AO687">
            <v>0</v>
          </cell>
          <cell r="AQ687">
            <v>0</v>
          </cell>
        </row>
        <row r="688">
          <cell r="AC688">
            <v>0</v>
          </cell>
          <cell r="AE688">
            <v>0</v>
          </cell>
          <cell r="AO688">
            <v>0</v>
          </cell>
          <cell r="AQ688">
            <v>0</v>
          </cell>
        </row>
        <row r="689">
          <cell r="AC689">
            <v>0</v>
          </cell>
          <cell r="AE689">
            <v>0</v>
          </cell>
          <cell r="AO689">
            <v>0</v>
          </cell>
          <cell r="AQ689">
            <v>0</v>
          </cell>
        </row>
        <row r="690">
          <cell r="AC690">
            <v>0</v>
          </cell>
          <cell r="AE690">
            <v>0</v>
          </cell>
          <cell r="AO690">
            <v>0</v>
          </cell>
          <cell r="AQ690">
            <v>0</v>
          </cell>
        </row>
        <row r="691">
          <cell r="AC691">
            <v>0</v>
          </cell>
          <cell r="AE691">
            <v>0</v>
          </cell>
          <cell r="AO691">
            <v>0</v>
          </cell>
          <cell r="AQ691">
            <v>0</v>
          </cell>
        </row>
        <row r="692">
          <cell r="AC692">
            <v>0</v>
          </cell>
          <cell r="AE692">
            <v>0</v>
          </cell>
          <cell r="AO692">
            <v>0</v>
          </cell>
          <cell r="AQ692">
            <v>0</v>
          </cell>
        </row>
        <row r="693">
          <cell r="AC693">
            <v>0</v>
          </cell>
          <cell r="AE693">
            <v>0</v>
          </cell>
          <cell r="AO693">
            <v>0</v>
          </cell>
          <cell r="AQ693">
            <v>0</v>
          </cell>
        </row>
        <row r="694">
          <cell r="AC694">
            <v>0</v>
          </cell>
          <cell r="AE694">
            <v>0</v>
          </cell>
          <cell r="AO694">
            <v>0</v>
          </cell>
          <cell r="AQ694">
            <v>0</v>
          </cell>
        </row>
        <row r="695">
          <cell r="AC695">
            <v>0</v>
          </cell>
          <cell r="AE695">
            <v>0</v>
          </cell>
          <cell r="AO695">
            <v>0</v>
          </cell>
          <cell r="AQ695">
            <v>0</v>
          </cell>
        </row>
        <row r="696">
          <cell r="AC696">
            <v>0</v>
          </cell>
          <cell r="AE696">
            <v>0</v>
          </cell>
          <cell r="AO696">
            <v>0</v>
          </cell>
          <cell r="AQ696">
            <v>0</v>
          </cell>
        </row>
        <row r="697">
          <cell r="AC697">
            <v>0</v>
          </cell>
          <cell r="AE697">
            <v>0</v>
          </cell>
          <cell r="AO697">
            <v>0</v>
          </cell>
          <cell r="AQ697">
            <v>0</v>
          </cell>
        </row>
        <row r="698">
          <cell r="AC698">
            <v>0</v>
          </cell>
          <cell r="AE698">
            <v>0</v>
          </cell>
          <cell r="AO698">
            <v>0</v>
          </cell>
          <cell r="AQ698">
            <v>0</v>
          </cell>
        </row>
        <row r="699">
          <cell r="AC699">
            <v>0</v>
          </cell>
          <cell r="AE699">
            <v>0</v>
          </cell>
          <cell r="AO699">
            <v>0</v>
          </cell>
          <cell r="AQ699">
            <v>0</v>
          </cell>
        </row>
        <row r="700">
          <cell r="AC700">
            <v>0</v>
          </cell>
          <cell r="AE700">
            <v>0</v>
          </cell>
          <cell r="AO700">
            <v>0</v>
          </cell>
          <cell r="AQ700">
            <v>0</v>
          </cell>
        </row>
        <row r="701">
          <cell r="AC701">
            <v>0</v>
          </cell>
          <cell r="AE701">
            <v>0</v>
          </cell>
          <cell r="AO701">
            <v>0</v>
          </cell>
          <cell r="AQ701">
            <v>0</v>
          </cell>
        </row>
        <row r="702">
          <cell r="AC702">
            <v>0</v>
          </cell>
          <cell r="AE702">
            <v>0</v>
          </cell>
          <cell r="AO702">
            <v>0</v>
          </cell>
          <cell r="AQ702">
            <v>0</v>
          </cell>
        </row>
        <row r="703">
          <cell r="AC703">
            <v>0</v>
          </cell>
          <cell r="AE703">
            <v>0</v>
          </cell>
          <cell r="AO703">
            <v>0</v>
          </cell>
          <cell r="AQ703">
            <v>0</v>
          </cell>
        </row>
        <row r="704">
          <cell r="AC704">
            <v>0</v>
          </cell>
          <cell r="AE704">
            <v>0</v>
          </cell>
          <cell r="AO704">
            <v>0</v>
          </cell>
          <cell r="AQ704">
            <v>0</v>
          </cell>
        </row>
        <row r="705">
          <cell r="AC705">
            <v>0</v>
          </cell>
          <cell r="AE705">
            <v>0</v>
          </cell>
          <cell r="AO705">
            <v>0</v>
          </cell>
          <cell r="AQ705">
            <v>0</v>
          </cell>
        </row>
        <row r="706">
          <cell r="AC706">
            <v>0</v>
          </cell>
          <cell r="AE706">
            <v>0</v>
          </cell>
          <cell r="AO706">
            <v>0</v>
          </cell>
          <cell r="AQ706">
            <v>0</v>
          </cell>
        </row>
        <row r="707">
          <cell r="AC707">
            <v>0</v>
          </cell>
          <cell r="AE707">
            <v>0</v>
          </cell>
          <cell r="AO707">
            <v>0</v>
          </cell>
          <cell r="AQ707">
            <v>0</v>
          </cell>
        </row>
        <row r="708">
          <cell r="AC708">
            <v>0</v>
          </cell>
          <cell r="AE708">
            <v>0</v>
          </cell>
          <cell r="AO708">
            <v>0</v>
          </cell>
          <cell r="AQ708">
            <v>0</v>
          </cell>
        </row>
        <row r="709">
          <cell r="AC709">
            <v>0</v>
          </cell>
          <cell r="AE709">
            <v>0</v>
          </cell>
          <cell r="AO709">
            <v>0</v>
          </cell>
          <cell r="AQ709">
            <v>0</v>
          </cell>
        </row>
        <row r="710">
          <cell r="AC710">
            <v>0</v>
          </cell>
          <cell r="AE710">
            <v>0</v>
          </cell>
          <cell r="AO710">
            <v>0</v>
          </cell>
          <cell r="AQ710">
            <v>0</v>
          </cell>
        </row>
        <row r="711">
          <cell r="AC711">
            <v>0</v>
          </cell>
          <cell r="AE711">
            <v>0</v>
          </cell>
          <cell r="AO711">
            <v>0</v>
          </cell>
          <cell r="AQ711">
            <v>0</v>
          </cell>
        </row>
        <row r="712">
          <cell r="AC712">
            <v>0</v>
          </cell>
          <cell r="AE712">
            <v>0</v>
          </cell>
          <cell r="AO712">
            <v>0</v>
          </cell>
          <cell r="AQ712">
            <v>0</v>
          </cell>
        </row>
        <row r="713">
          <cell r="AC713">
            <v>0</v>
          </cell>
          <cell r="AE713">
            <v>0</v>
          </cell>
          <cell r="AO713">
            <v>0</v>
          </cell>
          <cell r="AQ713">
            <v>0</v>
          </cell>
        </row>
        <row r="714">
          <cell r="AC714">
            <v>0</v>
          </cell>
          <cell r="AE714">
            <v>0</v>
          </cell>
          <cell r="AO714">
            <v>0</v>
          </cell>
          <cell r="AQ714">
            <v>0</v>
          </cell>
        </row>
        <row r="715">
          <cell r="AC715">
            <v>0</v>
          </cell>
          <cell r="AE715">
            <v>0</v>
          </cell>
          <cell r="AO715">
            <v>0</v>
          </cell>
          <cell r="AQ715">
            <v>0</v>
          </cell>
        </row>
        <row r="716">
          <cell r="AC716">
            <v>0</v>
          </cell>
          <cell r="AE716">
            <v>0</v>
          </cell>
          <cell r="AO716">
            <v>0</v>
          </cell>
          <cell r="AQ716">
            <v>0</v>
          </cell>
        </row>
        <row r="717">
          <cell r="AC717">
            <v>0</v>
          </cell>
          <cell r="AE717">
            <v>0</v>
          </cell>
          <cell r="AO717">
            <v>0</v>
          </cell>
          <cell r="AQ717">
            <v>0</v>
          </cell>
        </row>
        <row r="718">
          <cell r="AC718">
            <v>0</v>
          </cell>
          <cell r="AE718">
            <v>0</v>
          </cell>
          <cell r="AO718">
            <v>0</v>
          </cell>
          <cell r="AQ718">
            <v>0</v>
          </cell>
        </row>
        <row r="719">
          <cell r="AC719">
            <v>0</v>
          </cell>
          <cell r="AE719">
            <v>0</v>
          </cell>
          <cell r="AO719">
            <v>0</v>
          </cell>
          <cell r="AQ719">
            <v>0</v>
          </cell>
        </row>
        <row r="720">
          <cell r="AC720">
            <v>0</v>
          </cell>
          <cell r="AE720">
            <v>0</v>
          </cell>
          <cell r="AO720">
            <v>0</v>
          </cell>
          <cell r="AQ720">
            <v>0</v>
          </cell>
        </row>
        <row r="721">
          <cell r="AC721">
            <v>0</v>
          </cell>
          <cell r="AE721">
            <v>0</v>
          </cell>
          <cell r="AO721">
            <v>0</v>
          </cell>
          <cell r="AQ721">
            <v>0</v>
          </cell>
        </row>
        <row r="722">
          <cell r="AC722">
            <v>0</v>
          </cell>
          <cell r="AE722">
            <v>0</v>
          </cell>
          <cell r="AO722">
            <v>0</v>
          </cell>
          <cell r="AQ722">
            <v>0</v>
          </cell>
        </row>
        <row r="723">
          <cell r="AC723">
            <v>0</v>
          </cell>
          <cell r="AE723">
            <v>0</v>
          </cell>
          <cell r="AO723">
            <v>0</v>
          </cell>
          <cell r="AQ723">
            <v>0</v>
          </cell>
        </row>
        <row r="724">
          <cell r="AC724">
            <v>0</v>
          </cell>
          <cell r="AE724">
            <v>0</v>
          </cell>
          <cell r="AO724">
            <v>0</v>
          </cell>
          <cell r="AQ724">
            <v>0</v>
          </cell>
        </row>
        <row r="725">
          <cell r="AC725">
            <v>0</v>
          </cell>
          <cell r="AE725">
            <v>0</v>
          </cell>
          <cell r="AO725">
            <v>0</v>
          </cell>
          <cell r="AQ725">
            <v>0</v>
          </cell>
        </row>
        <row r="726">
          <cell r="AC726">
            <v>0</v>
          </cell>
          <cell r="AE726">
            <v>0</v>
          </cell>
          <cell r="AO726">
            <v>0</v>
          </cell>
          <cell r="AQ726">
            <v>0</v>
          </cell>
        </row>
        <row r="727">
          <cell r="AC727">
            <v>0</v>
          </cell>
          <cell r="AE727">
            <v>0</v>
          </cell>
          <cell r="AO727">
            <v>0</v>
          </cell>
          <cell r="AQ727">
            <v>0</v>
          </cell>
        </row>
        <row r="728">
          <cell r="AC728">
            <v>0</v>
          </cell>
          <cell r="AE728">
            <v>0</v>
          </cell>
          <cell r="AO728">
            <v>0</v>
          </cell>
          <cell r="AQ728">
            <v>0</v>
          </cell>
        </row>
        <row r="729">
          <cell r="AC729">
            <v>0</v>
          </cell>
          <cell r="AE729">
            <v>0</v>
          </cell>
          <cell r="AO729">
            <v>0</v>
          </cell>
          <cell r="AQ729">
            <v>0</v>
          </cell>
        </row>
        <row r="730">
          <cell r="AC730">
            <v>0</v>
          </cell>
          <cell r="AE730">
            <v>0</v>
          </cell>
          <cell r="AO730">
            <v>0</v>
          </cell>
          <cell r="AQ730">
            <v>0</v>
          </cell>
        </row>
        <row r="731">
          <cell r="AC731">
            <v>0</v>
          </cell>
          <cell r="AE731">
            <v>0</v>
          </cell>
          <cell r="AO731">
            <v>0</v>
          </cell>
          <cell r="AQ731">
            <v>0</v>
          </cell>
        </row>
        <row r="732">
          <cell r="AC732">
            <v>0</v>
          </cell>
          <cell r="AE732">
            <v>0</v>
          </cell>
          <cell r="AO732">
            <v>0</v>
          </cell>
          <cell r="AQ732">
            <v>0</v>
          </cell>
        </row>
        <row r="733">
          <cell r="AC733">
            <v>0</v>
          </cell>
          <cell r="AE733">
            <v>0</v>
          </cell>
          <cell r="AO733">
            <v>0</v>
          </cell>
          <cell r="AQ733">
            <v>0</v>
          </cell>
        </row>
        <row r="734">
          <cell r="AC734">
            <v>0</v>
          </cell>
          <cell r="AE734">
            <v>0</v>
          </cell>
          <cell r="AO734">
            <v>0</v>
          </cell>
          <cell r="AQ734">
            <v>0</v>
          </cell>
        </row>
        <row r="735">
          <cell r="AC735">
            <v>0</v>
          </cell>
          <cell r="AE735">
            <v>0</v>
          </cell>
          <cell r="AO735">
            <v>0</v>
          </cell>
          <cell r="AQ735">
            <v>0</v>
          </cell>
        </row>
        <row r="736">
          <cell r="AC736">
            <v>0</v>
          </cell>
          <cell r="AE736">
            <v>0</v>
          </cell>
          <cell r="AO736">
            <v>0</v>
          </cell>
          <cell r="AQ736">
            <v>0</v>
          </cell>
        </row>
        <row r="737">
          <cell r="AC737">
            <v>0</v>
          </cell>
          <cell r="AE737">
            <v>0</v>
          </cell>
          <cell r="AO737">
            <v>0</v>
          </cell>
          <cell r="AQ737">
            <v>0</v>
          </cell>
        </row>
        <row r="738">
          <cell r="AC738">
            <v>0</v>
          </cell>
          <cell r="AE738">
            <v>0</v>
          </cell>
          <cell r="AO738">
            <v>0</v>
          </cell>
          <cell r="AQ738">
            <v>0</v>
          </cell>
        </row>
        <row r="739">
          <cell r="AC739">
            <v>0</v>
          </cell>
          <cell r="AE739">
            <v>0</v>
          </cell>
          <cell r="AO739">
            <v>0</v>
          </cell>
          <cell r="AQ739">
            <v>0</v>
          </cell>
        </row>
        <row r="740">
          <cell r="AC740">
            <v>0</v>
          </cell>
          <cell r="AE740">
            <v>0</v>
          </cell>
          <cell r="AO740">
            <v>0</v>
          </cell>
          <cell r="AQ740">
            <v>0</v>
          </cell>
        </row>
        <row r="741">
          <cell r="AC741">
            <v>0</v>
          </cell>
          <cell r="AE741">
            <v>0</v>
          </cell>
          <cell r="AO741">
            <v>0</v>
          </cell>
          <cell r="AQ741">
            <v>0</v>
          </cell>
        </row>
        <row r="742">
          <cell r="AC742">
            <v>0</v>
          </cell>
          <cell r="AE742">
            <v>0</v>
          </cell>
          <cell r="AO742">
            <v>0</v>
          </cell>
          <cell r="AQ742">
            <v>0</v>
          </cell>
        </row>
        <row r="743">
          <cell r="AC743">
            <v>0</v>
          </cell>
          <cell r="AE743">
            <v>0</v>
          </cell>
          <cell r="AO743">
            <v>0</v>
          </cell>
          <cell r="AQ743">
            <v>0</v>
          </cell>
        </row>
        <row r="744">
          <cell r="AC744">
            <v>0</v>
          </cell>
          <cell r="AE744">
            <v>0</v>
          </cell>
          <cell r="AO744">
            <v>0</v>
          </cell>
          <cell r="AQ744">
            <v>0</v>
          </cell>
        </row>
        <row r="745">
          <cell r="AC745">
            <v>0</v>
          </cell>
          <cell r="AE745">
            <v>0</v>
          </cell>
          <cell r="AO745">
            <v>0</v>
          </cell>
          <cell r="AQ745">
            <v>0</v>
          </cell>
        </row>
        <row r="746">
          <cell r="AC746">
            <v>0</v>
          </cell>
          <cell r="AE746">
            <v>0</v>
          </cell>
          <cell r="AO746">
            <v>0</v>
          </cell>
          <cell r="AQ746">
            <v>0</v>
          </cell>
        </row>
        <row r="747">
          <cell r="AC747">
            <v>0</v>
          </cell>
          <cell r="AE747">
            <v>0</v>
          </cell>
          <cell r="AO747">
            <v>0</v>
          </cell>
          <cell r="AQ747">
            <v>0</v>
          </cell>
        </row>
        <row r="748">
          <cell r="AC748">
            <v>0</v>
          </cell>
          <cell r="AE748">
            <v>0</v>
          </cell>
          <cell r="AO748">
            <v>0</v>
          </cell>
          <cell r="AQ748">
            <v>0</v>
          </cell>
        </row>
        <row r="749">
          <cell r="AC749">
            <v>0</v>
          </cell>
          <cell r="AE749">
            <v>0</v>
          </cell>
          <cell r="AO749">
            <v>0</v>
          </cell>
          <cell r="AQ749">
            <v>0</v>
          </cell>
        </row>
        <row r="750">
          <cell r="AC750">
            <v>0</v>
          </cell>
          <cell r="AE750">
            <v>0</v>
          </cell>
          <cell r="AO750">
            <v>0</v>
          </cell>
          <cell r="AQ750">
            <v>0</v>
          </cell>
        </row>
        <row r="751">
          <cell r="AC751">
            <v>0</v>
          </cell>
          <cell r="AE751">
            <v>0</v>
          </cell>
          <cell r="AO751">
            <v>0</v>
          </cell>
          <cell r="AQ751">
            <v>0</v>
          </cell>
        </row>
        <row r="752">
          <cell r="AC752">
            <v>0</v>
          </cell>
          <cell r="AE752">
            <v>0</v>
          </cell>
          <cell r="AO752">
            <v>0</v>
          </cell>
          <cell r="AQ752">
            <v>0</v>
          </cell>
        </row>
        <row r="753">
          <cell r="AC753">
            <v>0</v>
          </cell>
          <cell r="AE753">
            <v>0</v>
          </cell>
          <cell r="AO753">
            <v>0</v>
          </cell>
          <cell r="AQ753">
            <v>0</v>
          </cell>
        </row>
        <row r="754">
          <cell r="AC754">
            <v>0</v>
          </cell>
          <cell r="AE754">
            <v>0</v>
          </cell>
          <cell r="AO754">
            <v>0</v>
          </cell>
          <cell r="AQ754">
            <v>0</v>
          </cell>
        </row>
        <row r="755">
          <cell r="AC755">
            <v>0</v>
          </cell>
          <cell r="AE755">
            <v>0</v>
          </cell>
          <cell r="AO755">
            <v>0</v>
          </cell>
          <cell r="AQ755">
            <v>0</v>
          </cell>
        </row>
        <row r="756">
          <cell r="AC756">
            <v>0</v>
          </cell>
          <cell r="AE756">
            <v>0</v>
          </cell>
          <cell r="AO756">
            <v>0</v>
          </cell>
          <cell r="AQ756">
            <v>0</v>
          </cell>
        </row>
        <row r="757">
          <cell r="AC757">
            <v>0</v>
          </cell>
          <cell r="AE757">
            <v>0</v>
          </cell>
          <cell r="AO757">
            <v>0</v>
          </cell>
          <cell r="AQ757">
            <v>0</v>
          </cell>
        </row>
        <row r="758">
          <cell r="AC758">
            <v>0</v>
          </cell>
          <cell r="AE758">
            <v>0</v>
          </cell>
          <cell r="AO758">
            <v>0</v>
          </cell>
          <cell r="AQ758">
            <v>0</v>
          </cell>
        </row>
        <row r="759">
          <cell r="AC759">
            <v>0</v>
          </cell>
          <cell r="AE759">
            <v>0</v>
          </cell>
          <cell r="AO759">
            <v>0</v>
          </cell>
          <cell r="AQ759">
            <v>0</v>
          </cell>
        </row>
        <row r="760">
          <cell r="AC760">
            <v>0</v>
          </cell>
          <cell r="AE760">
            <v>0</v>
          </cell>
          <cell r="AO760">
            <v>0</v>
          </cell>
          <cell r="AQ760">
            <v>0</v>
          </cell>
        </row>
        <row r="761">
          <cell r="AC761">
            <v>0</v>
          </cell>
          <cell r="AE761">
            <v>0</v>
          </cell>
          <cell r="AO761">
            <v>0</v>
          </cell>
          <cell r="AQ761">
            <v>0</v>
          </cell>
        </row>
        <row r="762">
          <cell r="AC762">
            <v>0</v>
          </cell>
          <cell r="AE762">
            <v>0</v>
          </cell>
          <cell r="AO762">
            <v>0</v>
          </cell>
          <cell r="AQ762">
            <v>0</v>
          </cell>
        </row>
        <row r="763">
          <cell r="AC763">
            <v>0</v>
          </cell>
          <cell r="AE763">
            <v>0</v>
          </cell>
          <cell r="AO763">
            <v>0</v>
          </cell>
          <cell r="AQ763">
            <v>0</v>
          </cell>
        </row>
        <row r="764">
          <cell r="AC764">
            <v>0</v>
          </cell>
          <cell r="AE764">
            <v>0</v>
          </cell>
          <cell r="AO764">
            <v>0</v>
          </cell>
          <cell r="AQ764">
            <v>0</v>
          </cell>
        </row>
        <row r="765">
          <cell r="AC765">
            <v>0</v>
          </cell>
          <cell r="AE765">
            <v>0</v>
          </cell>
          <cell r="AO765">
            <v>0</v>
          </cell>
          <cell r="AQ765">
            <v>0</v>
          </cell>
        </row>
        <row r="766">
          <cell r="AC766">
            <v>0</v>
          </cell>
          <cell r="AE766">
            <v>0</v>
          </cell>
          <cell r="AO766">
            <v>0</v>
          </cell>
          <cell r="AQ766">
            <v>0</v>
          </cell>
        </row>
        <row r="767">
          <cell r="AC767">
            <v>0</v>
          </cell>
          <cell r="AE767">
            <v>0</v>
          </cell>
          <cell r="AO767">
            <v>0</v>
          </cell>
          <cell r="AQ767">
            <v>0</v>
          </cell>
        </row>
        <row r="768">
          <cell r="AC768">
            <v>0</v>
          </cell>
          <cell r="AE768">
            <v>0</v>
          </cell>
          <cell r="AO768">
            <v>0</v>
          </cell>
          <cell r="AQ768">
            <v>0</v>
          </cell>
        </row>
        <row r="769">
          <cell r="AC769">
            <v>0</v>
          </cell>
          <cell r="AE769">
            <v>0</v>
          </cell>
          <cell r="AO769">
            <v>0</v>
          </cell>
          <cell r="AQ769">
            <v>0</v>
          </cell>
        </row>
        <row r="770">
          <cell r="AC770">
            <v>0</v>
          </cell>
          <cell r="AE770">
            <v>0</v>
          </cell>
          <cell r="AO770">
            <v>0</v>
          </cell>
          <cell r="AQ770">
            <v>0</v>
          </cell>
        </row>
        <row r="771">
          <cell r="AC771">
            <v>0</v>
          </cell>
          <cell r="AE771">
            <v>0</v>
          </cell>
          <cell r="AO771">
            <v>0</v>
          </cell>
          <cell r="AQ771">
            <v>0</v>
          </cell>
        </row>
        <row r="772">
          <cell r="AC772">
            <v>0</v>
          </cell>
          <cell r="AE772">
            <v>0</v>
          </cell>
          <cell r="AO772">
            <v>0</v>
          </cell>
          <cell r="AQ772">
            <v>0</v>
          </cell>
        </row>
        <row r="773">
          <cell r="AC773">
            <v>0</v>
          </cell>
          <cell r="AE773">
            <v>0</v>
          </cell>
          <cell r="AO773">
            <v>0</v>
          </cell>
          <cell r="AQ773">
            <v>0</v>
          </cell>
        </row>
        <row r="774">
          <cell r="AC774">
            <v>0</v>
          </cell>
          <cell r="AE774">
            <v>0</v>
          </cell>
          <cell r="AO774">
            <v>0</v>
          </cell>
          <cell r="AQ774">
            <v>0</v>
          </cell>
        </row>
        <row r="775">
          <cell r="AC775">
            <v>0</v>
          </cell>
          <cell r="AE775">
            <v>0</v>
          </cell>
          <cell r="AO775">
            <v>0</v>
          </cell>
          <cell r="AQ775">
            <v>0</v>
          </cell>
        </row>
        <row r="776">
          <cell r="AC776">
            <v>0</v>
          </cell>
          <cell r="AE776">
            <v>0</v>
          </cell>
          <cell r="AO776">
            <v>0</v>
          </cell>
          <cell r="AQ776">
            <v>0</v>
          </cell>
        </row>
        <row r="777">
          <cell r="AC777">
            <v>0</v>
          </cell>
          <cell r="AE777">
            <v>0</v>
          </cell>
          <cell r="AO777">
            <v>0</v>
          </cell>
          <cell r="AQ777">
            <v>0</v>
          </cell>
        </row>
        <row r="778">
          <cell r="AC778">
            <v>0</v>
          </cell>
          <cell r="AE778">
            <v>0</v>
          </cell>
          <cell r="AO778">
            <v>0</v>
          </cell>
          <cell r="AQ778">
            <v>0</v>
          </cell>
        </row>
        <row r="779">
          <cell r="AC779">
            <v>0</v>
          </cell>
          <cell r="AE779">
            <v>0</v>
          </cell>
          <cell r="AO779">
            <v>0</v>
          </cell>
          <cell r="AQ779">
            <v>0</v>
          </cell>
        </row>
        <row r="780">
          <cell r="AC780">
            <v>0</v>
          </cell>
          <cell r="AE780">
            <v>0</v>
          </cell>
          <cell r="AO780">
            <v>0</v>
          </cell>
          <cell r="AQ780">
            <v>0</v>
          </cell>
        </row>
        <row r="781">
          <cell r="AC781">
            <v>0</v>
          </cell>
          <cell r="AE781">
            <v>0</v>
          </cell>
          <cell r="AO781">
            <v>0</v>
          </cell>
          <cell r="AQ781">
            <v>0</v>
          </cell>
        </row>
        <row r="782">
          <cell r="AC782">
            <v>0</v>
          </cell>
          <cell r="AE782">
            <v>0</v>
          </cell>
          <cell r="AO782">
            <v>0</v>
          </cell>
          <cell r="AQ782">
            <v>0</v>
          </cell>
        </row>
        <row r="783">
          <cell r="AC783">
            <v>0</v>
          </cell>
          <cell r="AE783">
            <v>0</v>
          </cell>
          <cell r="AO783">
            <v>0</v>
          </cell>
          <cell r="AQ783">
            <v>0</v>
          </cell>
        </row>
        <row r="784">
          <cell r="AC784">
            <v>0</v>
          </cell>
          <cell r="AE784">
            <v>0</v>
          </cell>
          <cell r="AO784">
            <v>0</v>
          </cell>
          <cell r="AQ784">
            <v>0</v>
          </cell>
        </row>
        <row r="785">
          <cell r="AC785">
            <v>0</v>
          </cell>
          <cell r="AE785">
            <v>0</v>
          </cell>
          <cell r="AO785">
            <v>0</v>
          </cell>
          <cell r="AQ785">
            <v>0</v>
          </cell>
        </row>
        <row r="786">
          <cell r="AC786">
            <v>0</v>
          </cell>
          <cell r="AE786">
            <v>0</v>
          </cell>
          <cell r="AO786">
            <v>0</v>
          </cell>
          <cell r="AQ786">
            <v>0</v>
          </cell>
        </row>
        <row r="787">
          <cell r="AC787">
            <v>0</v>
          </cell>
          <cell r="AE787">
            <v>0</v>
          </cell>
          <cell r="AO787">
            <v>0</v>
          </cell>
          <cell r="AQ787">
            <v>0</v>
          </cell>
        </row>
        <row r="788">
          <cell r="AC788">
            <v>0</v>
          </cell>
          <cell r="AE788">
            <v>0</v>
          </cell>
          <cell r="AO788">
            <v>0</v>
          </cell>
          <cell r="AQ788">
            <v>0</v>
          </cell>
        </row>
        <row r="789">
          <cell r="AC789">
            <v>0</v>
          </cell>
          <cell r="AE789">
            <v>0</v>
          </cell>
          <cell r="AO789">
            <v>0</v>
          </cell>
          <cell r="AQ789">
            <v>0</v>
          </cell>
        </row>
        <row r="790">
          <cell r="AC790">
            <v>0</v>
          </cell>
          <cell r="AE790">
            <v>0</v>
          </cell>
          <cell r="AO790">
            <v>0</v>
          </cell>
          <cell r="AQ790">
            <v>0</v>
          </cell>
        </row>
        <row r="791">
          <cell r="AC791">
            <v>0</v>
          </cell>
          <cell r="AE791">
            <v>0</v>
          </cell>
          <cell r="AO791">
            <v>0</v>
          </cell>
          <cell r="AQ791">
            <v>0</v>
          </cell>
        </row>
        <row r="792">
          <cell r="AC792">
            <v>0</v>
          </cell>
          <cell r="AE792">
            <v>0</v>
          </cell>
          <cell r="AO792">
            <v>0</v>
          </cell>
          <cell r="AQ792">
            <v>0</v>
          </cell>
        </row>
        <row r="793">
          <cell r="AC793">
            <v>0</v>
          </cell>
          <cell r="AE793">
            <v>0</v>
          </cell>
          <cell r="AO793">
            <v>0</v>
          </cell>
          <cell r="AQ793">
            <v>0</v>
          </cell>
        </row>
        <row r="794">
          <cell r="AC794">
            <v>0</v>
          </cell>
          <cell r="AE794">
            <v>0</v>
          </cell>
          <cell r="AO794">
            <v>0</v>
          </cell>
          <cell r="AQ794">
            <v>0</v>
          </cell>
        </row>
        <row r="795">
          <cell r="AC795">
            <v>0</v>
          </cell>
          <cell r="AE795">
            <v>0</v>
          </cell>
          <cell r="AO795">
            <v>0</v>
          </cell>
          <cell r="AQ795">
            <v>0</v>
          </cell>
        </row>
        <row r="796">
          <cell r="AC796">
            <v>0</v>
          </cell>
          <cell r="AE796">
            <v>0</v>
          </cell>
          <cell r="AO796">
            <v>0</v>
          </cell>
          <cell r="AQ796">
            <v>0</v>
          </cell>
        </row>
        <row r="797">
          <cell r="AC797">
            <v>0</v>
          </cell>
          <cell r="AE797">
            <v>0</v>
          </cell>
          <cell r="AO797">
            <v>0</v>
          </cell>
          <cell r="AQ797">
            <v>0</v>
          </cell>
        </row>
        <row r="798">
          <cell r="AC798">
            <v>0</v>
          </cell>
          <cell r="AE798">
            <v>0</v>
          </cell>
          <cell r="AO798">
            <v>0</v>
          </cell>
          <cell r="AQ798">
            <v>0</v>
          </cell>
        </row>
        <row r="799">
          <cell r="AC799">
            <v>0</v>
          </cell>
          <cell r="AE799">
            <v>0</v>
          </cell>
          <cell r="AO799">
            <v>0</v>
          </cell>
          <cell r="AQ799">
            <v>0</v>
          </cell>
        </row>
        <row r="800">
          <cell r="AC800">
            <v>0</v>
          </cell>
          <cell r="AE800">
            <v>0</v>
          </cell>
          <cell r="AO800">
            <v>0</v>
          </cell>
          <cell r="AQ800">
            <v>0</v>
          </cell>
        </row>
        <row r="801">
          <cell r="AC801">
            <v>0</v>
          </cell>
          <cell r="AE801">
            <v>0</v>
          </cell>
          <cell r="AO801">
            <v>0</v>
          </cell>
          <cell r="AQ801">
            <v>0</v>
          </cell>
        </row>
        <row r="802">
          <cell r="AC802">
            <v>0</v>
          </cell>
          <cell r="AE802">
            <v>0</v>
          </cell>
          <cell r="AO802">
            <v>0</v>
          </cell>
          <cell r="AQ802">
            <v>0</v>
          </cell>
        </row>
        <row r="803">
          <cell r="AC803">
            <v>0</v>
          </cell>
          <cell r="AE803">
            <v>0</v>
          </cell>
          <cell r="AO803">
            <v>0</v>
          </cell>
          <cell r="AQ803">
            <v>0</v>
          </cell>
        </row>
        <row r="804">
          <cell r="AC804">
            <v>0</v>
          </cell>
          <cell r="AE804">
            <v>0</v>
          </cell>
          <cell r="AO804">
            <v>0</v>
          </cell>
          <cell r="AQ804">
            <v>0</v>
          </cell>
        </row>
        <row r="805">
          <cell r="AC805">
            <v>0</v>
          </cell>
          <cell r="AE805">
            <v>0</v>
          </cell>
          <cell r="AO805">
            <v>0</v>
          </cell>
          <cell r="AQ805">
            <v>0</v>
          </cell>
        </row>
        <row r="806">
          <cell r="AC806">
            <v>0</v>
          </cell>
          <cell r="AE806">
            <v>0</v>
          </cell>
          <cell r="AO806">
            <v>0</v>
          </cell>
          <cell r="AQ806">
            <v>0</v>
          </cell>
        </row>
        <row r="807">
          <cell r="AC807">
            <v>0</v>
          </cell>
          <cell r="AE807">
            <v>0</v>
          </cell>
          <cell r="AO807">
            <v>0</v>
          </cell>
          <cell r="AQ807">
            <v>0</v>
          </cell>
        </row>
        <row r="808">
          <cell r="AC808">
            <v>0</v>
          </cell>
          <cell r="AE808">
            <v>0</v>
          </cell>
          <cell r="AO808">
            <v>0</v>
          </cell>
          <cell r="AQ808">
            <v>0</v>
          </cell>
        </row>
        <row r="809">
          <cell r="AC809">
            <v>0</v>
          </cell>
          <cell r="AE809">
            <v>0</v>
          </cell>
          <cell r="AO809">
            <v>0</v>
          </cell>
          <cell r="AQ809">
            <v>0</v>
          </cell>
        </row>
        <row r="810">
          <cell r="AC810">
            <v>0</v>
          </cell>
          <cell r="AE810">
            <v>0</v>
          </cell>
          <cell r="AO810">
            <v>0</v>
          </cell>
          <cell r="AQ810">
            <v>0</v>
          </cell>
        </row>
        <row r="811">
          <cell r="AC811">
            <v>0</v>
          </cell>
          <cell r="AE811">
            <v>0</v>
          </cell>
          <cell r="AO811">
            <v>0</v>
          </cell>
          <cell r="AQ811">
            <v>0</v>
          </cell>
        </row>
        <row r="812">
          <cell r="AC812">
            <v>0</v>
          </cell>
          <cell r="AE812">
            <v>0</v>
          </cell>
          <cell r="AO812">
            <v>0</v>
          </cell>
          <cell r="AQ812">
            <v>0</v>
          </cell>
        </row>
        <row r="813">
          <cell r="AC813">
            <v>0</v>
          </cell>
          <cell r="AE813">
            <v>0</v>
          </cell>
          <cell r="AO813">
            <v>0</v>
          </cell>
          <cell r="AQ813">
            <v>0</v>
          </cell>
        </row>
        <row r="814">
          <cell r="AC814">
            <v>0</v>
          </cell>
          <cell r="AE814">
            <v>0</v>
          </cell>
          <cell r="AO814">
            <v>0</v>
          </cell>
          <cell r="AQ814">
            <v>0</v>
          </cell>
        </row>
        <row r="815">
          <cell r="AC815">
            <v>0</v>
          </cell>
          <cell r="AE815">
            <v>0</v>
          </cell>
          <cell r="AO815">
            <v>0</v>
          </cell>
          <cell r="AQ815">
            <v>0</v>
          </cell>
        </row>
        <row r="816">
          <cell r="AC816">
            <v>0</v>
          </cell>
          <cell r="AE816">
            <v>0</v>
          </cell>
          <cell r="AO816">
            <v>0</v>
          </cell>
          <cell r="AQ816">
            <v>0</v>
          </cell>
        </row>
        <row r="817">
          <cell r="AC817">
            <v>0</v>
          </cell>
          <cell r="AE817">
            <v>0</v>
          </cell>
          <cell r="AO817">
            <v>0</v>
          </cell>
          <cell r="AQ817">
            <v>0</v>
          </cell>
        </row>
        <row r="818">
          <cell r="AC818">
            <v>0</v>
          </cell>
          <cell r="AE818">
            <v>0</v>
          </cell>
          <cell r="AO818">
            <v>0</v>
          </cell>
          <cell r="AQ818">
            <v>0</v>
          </cell>
        </row>
        <row r="819">
          <cell r="AC819">
            <v>0</v>
          </cell>
          <cell r="AE819">
            <v>0</v>
          </cell>
          <cell r="AO819">
            <v>0</v>
          </cell>
          <cell r="AQ819">
            <v>0</v>
          </cell>
        </row>
        <row r="820">
          <cell r="AC820">
            <v>0</v>
          </cell>
          <cell r="AE820">
            <v>0</v>
          </cell>
          <cell r="AO820">
            <v>0</v>
          </cell>
          <cell r="AQ820">
            <v>0</v>
          </cell>
        </row>
        <row r="821">
          <cell r="AC821">
            <v>0</v>
          </cell>
          <cell r="AE821">
            <v>0</v>
          </cell>
          <cell r="AO821">
            <v>0</v>
          </cell>
          <cell r="AQ821">
            <v>0</v>
          </cell>
        </row>
        <row r="822">
          <cell r="AC822">
            <v>0</v>
          </cell>
          <cell r="AE822">
            <v>0</v>
          </cell>
          <cell r="AO822">
            <v>0</v>
          </cell>
          <cell r="AQ822">
            <v>0</v>
          </cell>
        </row>
        <row r="823">
          <cell r="AC823">
            <v>0</v>
          </cell>
          <cell r="AE823">
            <v>0</v>
          </cell>
          <cell r="AO823">
            <v>0</v>
          </cell>
          <cell r="AQ823">
            <v>0</v>
          </cell>
        </row>
        <row r="824">
          <cell r="AC824">
            <v>0</v>
          </cell>
          <cell r="AE824">
            <v>0</v>
          </cell>
          <cell r="AO824">
            <v>0</v>
          </cell>
          <cell r="AQ824">
            <v>0</v>
          </cell>
        </row>
        <row r="825">
          <cell r="AC825">
            <v>0</v>
          </cell>
          <cell r="AE825">
            <v>0</v>
          </cell>
          <cell r="AO825">
            <v>0</v>
          </cell>
          <cell r="AQ825">
            <v>0</v>
          </cell>
        </row>
        <row r="826">
          <cell r="AC826">
            <v>0</v>
          </cell>
          <cell r="AE826">
            <v>0</v>
          </cell>
          <cell r="AO826">
            <v>0</v>
          </cell>
          <cell r="AQ826">
            <v>0</v>
          </cell>
        </row>
        <row r="827">
          <cell r="AC827">
            <v>0</v>
          </cell>
          <cell r="AE827">
            <v>0</v>
          </cell>
          <cell r="AO827">
            <v>0</v>
          </cell>
          <cell r="AQ827">
            <v>0</v>
          </cell>
        </row>
        <row r="828">
          <cell r="AC828">
            <v>0</v>
          </cell>
          <cell r="AE828">
            <v>0</v>
          </cell>
          <cell r="AO828">
            <v>0</v>
          </cell>
          <cell r="AQ828">
            <v>0</v>
          </cell>
        </row>
        <row r="829">
          <cell r="AC829">
            <v>0</v>
          </cell>
          <cell r="AE829">
            <v>0</v>
          </cell>
          <cell r="AO829">
            <v>0</v>
          </cell>
          <cell r="AQ829">
            <v>0</v>
          </cell>
        </row>
        <row r="830">
          <cell r="AC830">
            <v>0</v>
          </cell>
          <cell r="AE830">
            <v>0</v>
          </cell>
          <cell r="AO830">
            <v>0</v>
          </cell>
          <cell r="AQ830">
            <v>0</v>
          </cell>
        </row>
        <row r="831">
          <cell r="AC831">
            <v>0</v>
          </cell>
          <cell r="AE831">
            <v>0</v>
          </cell>
          <cell r="AO831">
            <v>0</v>
          </cell>
          <cell r="AQ831">
            <v>0</v>
          </cell>
        </row>
        <row r="832">
          <cell r="AC832">
            <v>0</v>
          </cell>
          <cell r="AE832">
            <v>0</v>
          </cell>
          <cell r="AO832">
            <v>0</v>
          </cell>
          <cell r="AQ832">
            <v>0</v>
          </cell>
        </row>
        <row r="833">
          <cell r="AC833">
            <v>0</v>
          </cell>
          <cell r="AE833">
            <v>0</v>
          </cell>
          <cell r="AO833">
            <v>0</v>
          </cell>
          <cell r="AQ833">
            <v>0</v>
          </cell>
        </row>
        <row r="834">
          <cell r="AC834">
            <v>0</v>
          </cell>
          <cell r="AE834">
            <v>0</v>
          </cell>
          <cell r="AO834">
            <v>0</v>
          </cell>
          <cell r="AQ834">
            <v>0</v>
          </cell>
        </row>
        <row r="835">
          <cell r="AC835">
            <v>0</v>
          </cell>
          <cell r="AE835">
            <v>0</v>
          </cell>
          <cell r="AO835">
            <v>0</v>
          </cell>
          <cell r="AQ835">
            <v>0</v>
          </cell>
        </row>
        <row r="836">
          <cell r="AC836">
            <v>0</v>
          </cell>
          <cell r="AE836">
            <v>0</v>
          </cell>
          <cell r="AO836">
            <v>0</v>
          </cell>
          <cell r="AQ836">
            <v>0</v>
          </cell>
        </row>
        <row r="837">
          <cell r="AC837">
            <v>0</v>
          </cell>
          <cell r="AE837">
            <v>0</v>
          </cell>
          <cell r="AO837">
            <v>0</v>
          </cell>
          <cell r="AQ837">
            <v>0</v>
          </cell>
        </row>
        <row r="838">
          <cell r="AC838">
            <v>0</v>
          </cell>
          <cell r="AE838">
            <v>0</v>
          </cell>
          <cell r="AO838">
            <v>0</v>
          </cell>
          <cell r="AQ838">
            <v>0</v>
          </cell>
        </row>
        <row r="839">
          <cell r="AC839">
            <v>0</v>
          </cell>
          <cell r="AE839">
            <v>0</v>
          </cell>
          <cell r="AO839">
            <v>0</v>
          </cell>
          <cell r="AQ839">
            <v>0</v>
          </cell>
        </row>
        <row r="840">
          <cell r="AC840">
            <v>0</v>
          </cell>
          <cell r="AE840">
            <v>0</v>
          </cell>
          <cell r="AO840">
            <v>0</v>
          </cell>
          <cell r="AQ840">
            <v>0</v>
          </cell>
        </row>
        <row r="841">
          <cell r="AC841">
            <v>0</v>
          </cell>
          <cell r="AE841">
            <v>0</v>
          </cell>
          <cell r="AO841">
            <v>0</v>
          </cell>
          <cell r="AQ841">
            <v>0</v>
          </cell>
        </row>
        <row r="842">
          <cell r="AC842">
            <v>0</v>
          </cell>
          <cell r="AE842">
            <v>0</v>
          </cell>
          <cell r="AO842">
            <v>0</v>
          </cell>
          <cell r="AQ842">
            <v>0</v>
          </cell>
        </row>
        <row r="843">
          <cell r="AC843">
            <v>0</v>
          </cell>
          <cell r="AE843">
            <v>0</v>
          </cell>
          <cell r="AO843">
            <v>0</v>
          </cell>
          <cell r="AQ843">
            <v>0</v>
          </cell>
        </row>
        <row r="844">
          <cell r="AC844">
            <v>0</v>
          </cell>
          <cell r="AE844">
            <v>0</v>
          </cell>
          <cell r="AO844">
            <v>0</v>
          </cell>
          <cell r="AQ844">
            <v>0</v>
          </cell>
        </row>
        <row r="845">
          <cell r="AC845">
            <v>0</v>
          </cell>
          <cell r="AE845">
            <v>0</v>
          </cell>
          <cell r="AO845">
            <v>0</v>
          </cell>
          <cell r="AQ845">
            <v>0</v>
          </cell>
        </row>
        <row r="846">
          <cell r="AC846">
            <v>0</v>
          </cell>
          <cell r="AE846">
            <v>0</v>
          </cell>
          <cell r="AO846">
            <v>0</v>
          </cell>
          <cell r="AQ846">
            <v>0</v>
          </cell>
        </row>
        <row r="847">
          <cell r="AC847">
            <v>0</v>
          </cell>
          <cell r="AE847">
            <v>0</v>
          </cell>
          <cell r="AO847">
            <v>0</v>
          </cell>
          <cell r="AQ847">
            <v>0</v>
          </cell>
        </row>
        <row r="848">
          <cell r="AC848">
            <v>0</v>
          </cell>
          <cell r="AE848">
            <v>0</v>
          </cell>
          <cell r="AO848">
            <v>0</v>
          </cell>
          <cell r="AQ848">
            <v>0</v>
          </cell>
        </row>
        <row r="849">
          <cell r="AC849">
            <v>0</v>
          </cell>
          <cell r="AE849">
            <v>0</v>
          </cell>
          <cell r="AO849">
            <v>0</v>
          </cell>
          <cell r="AQ849">
            <v>0</v>
          </cell>
        </row>
        <row r="850">
          <cell r="AC850">
            <v>0</v>
          </cell>
          <cell r="AE850">
            <v>0</v>
          </cell>
          <cell r="AO850">
            <v>0</v>
          </cell>
          <cell r="AQ850">
            <v>0</v>
          </cell>
        </row>
        <row r="851">
          <cell r="AC851">
            <v>0</v>
          </cell>
          <cell r="AE851">
            <v>0</v>
          </cell>
          <cell r="AO851">
            <v>0</v>
          </cell>
          <cell r="AQ851">
            <v>0</v>
          </cell>
        </row>
        <row r="852">
          <cell r="AC852">
            <v>0</v>
          </cell>
          <cell r="AE852">
            <v>0</v>
          </cell>
          <cell r="AO852">
            <v>0</v>
          </cell>
          <cell r="AQ852">
            <v>0</v>
          </cell>
        </row>
        <row r="853">
          <cell r="AC853">
            <v>0</v>
          </cell>
          <cell r="AE853">
            <v>0</v>
          </cell>
          <cell r="AO853">
            <v>0</v>
          </cell>
          <cell r="AQ853">
            <v>0</v>
          </cell>
        </row>
        <row r="854">
          <cell r="AC854">
            <v>0</v>
          </cell>
          <cell r="AE854">
            <v>0</v>
          </cell>
          <cell r="AO854">
            <v>0</v>
          </cell>
          <cell r="AQ854">
            <v>0</v>
          </cell>
        </row>
        <row r="855">
          <cell r="AC855">
            <v>0</v>
          </cell>
          <cell r="AE855">
            <v>0</v>
          </cell>
          <cell r="AO855">
            <v>0</v>
          </cell>
          <cell r="AQ855">
            <v>0</v>
          </cell>
        </row>
        <row r="856">
          <cell r="AC856">
            <v>0</v>
          </cell>
          <cell r="AE856">
            <v>0</v>
          </cell>
          <cell r="AO856">
            <v>0</v>
          </cell>
          <cell r="AQ856">
            <v>0</v>
          </cell>
        </row>
        <row r="857">
          <cell r="AC857">
            <v>0</v>
          </cell>
          <cell r="AE857">
            <v>0</v>
          </cell>
          <cell r="AO857">
            <v>0</v>
          </cell>
          <cell r="AQ857">
            <v>0</v>
          </cell>
        </row>
        <row r="858">
          <cell r="AC858">
            <v>0</v>
          </cell>
          <cell r="AE858">
            <v>0</v>
          </cell>
          <cell r="AO858">
            <v>0</v>
          </cell>
          <cell r="AQ858">
            <v>0</v>
          </cell>
        </row>
        <row r="859">
          <cell r="AC859">
            <v>0</v>
          </cell>
          <cell r="AE859">
            <v>0</v>
          </cell>
          <cell r="AO859">
            <v>0</v>
          </cell>
          <cell r="AQ859">
            <v>0</v>
          </cell>
        </row>
        <row r="860">
          <cell r="AC860">
            <v>0</v>
          </cell>
          <cell r="AE860">
            <v>0</v>
          </cell>
          <cell r="AO860">
            <v>0</v>
          </cell>
          <cell r="AQ860">
            <v>0</v>
          </cell>
        </row>
        <row r="861">
          <cell r="AC861">
            <v>0</v>
          </cell>
          <cell r="AE861">
            <v>0</v>
          </cell>
          <cell r="AO861">
            <v>0</v>
          </cell>
          <cell r="AQ861">
            <v>0</v>
          </cell>
        </row>
        <row r="862">
          <cell r="AC862">
            <v>0</v>
          </cell>
          <cell r="AE862">
            <v>0</v>
          </cell>
          <cell r="AO862">
            <v>0</v>
          </cell>
          <cell r="AQ862">
            <v>0</v>
          </cell>
        </row>
        <row r="863">
          <cell r="AC863">
            <v>0</v>
          </cell>
          <cell r="AE863">
            <v>0</v>
          </cell>
          <cell r="AO863">
            <v>0</v>
          </cell>
          <cell r="AQ863">
            <v>0</v>
          </cell>
        </row>
        <row r="864">
          <cell r="AC864">
            <v>0</v>
          </cell>
          <cell r="AE864">
            <v>0</v>
          </cell>
          <cell r="AO864">
            <v>0</v>
          </cell>
          <cell r="AQ864">
            <v>0</v>
          </cell>
        </row>
        <row r="865">
          <cell r="AC865">
            <v>0</v>
          </cell>
          <cell r="AE865">
            <v>0</v>
          </cell>
          <cell r="AO865">
            <v>0</v>
          </cell>
          <cell r="AQ865">
            <v>0</v>
          </cell>
        </row>
        <row r="866">
          <cell r="AC866">
            <v>0</v>
          </cell>
          <cell r="AE866">
            <v>0</v>
          </cell>
          <cell r="AO866">
            <v>0</v>
          </cell>
          <cell r="AQ866">
            <v>0</v>
          </cell>
        </row>
        <row r="867">
          <cell r="AC867">
            <v>0</v>
          </cell>
          <cell r="AE867">
            <v>0</v>
          </cell>
          <cell r="AO867">
            <v>0</v>
          </cell>
          <cell r="AQ867">
            <v>0</v>
          </cell>
        </row>
        <row r="868">
          <cell r="AC868">
            <v>0</v>
          </cell>
          <cell r="AE868">
            <v>0</v>
          </cell>
          <cell r="AO868">
            <v>0</v>
          </cell>
          <cell r="AQ868">
            <v>0</v>
          </cell>
        </row>
        <row r="869">
          <cell r="AC869">
            <v>0</v>
          </cell>
          <cell r="AE869">
            <v>0</v>
          </cell>
          <cell r="AO869">
            <v>0</v>
          </cell>
          <cell r="AQ869">
            <v>0</v>
          </cell>
        </row>
        <row r="870">
          <cell r="AC870">
            <v>0</v>
          </cell>
          <cell r="AE870">
            <v>0</v>
          </cell>
          <cell r="AO870">
            <v>0</v>
          </cell>
          <cell r="AQ870">
            <v>0</v>
          </cell>
        </row>
        <row r="871">
          <cell r="AC871">
            <v>0</v>
          </cell>
          <cell r="AE871">
            <v>0</v>
          </cell>
          <cell r="AO871">
            <v>0</v>
          </cell>
          <cell r="AQ871">
            <v>0</v>
          </cell>
        </row>
        <row r="872">
          <cell r="AC872">
            <v>0</v>
          </cell>
          <cell r="AE872">
            <v>0</v>
          </cell>
          <cell r="AO872">
            <v>0</v>
          </cell>
          <cell r="AQ872">
            <v>0</v>
          </cell>
        </row>
        <row r="873">
          <cell r="AC873">
            <v>0</v>
          </cell>
          <cell r="AE873">
            <v>0</v>
          </cell>
          <cell r="AO873">
            <v>0</v>
          </cell>
          <cell r="AQ873">
            <v>0</v>
          </cell>
        </row>
        <row r="874">
          <cell r="AC874">
            <v>0</v>
          </cell>
          <cell r="AE874">
            <v>0</v>
          </cell>
          <cell r="AO874">
            <v>0</v>
          </cell>
          <cell r="AQ874">
            <v>0</v>
          </cell>
        </row>
        <row r="875">
          <cell r="AC875">
            <v>0</v>
          </cell>
          <cell r="AE875">
            <v>0</v>
          </cell>
          <cell r="AO875">
            <v>0</v>
          </cell>
          <cell r="AQ875">
            <v>0</v>
          </cell>
        </row>
        <row r="876">
          <cell r="AC876">
            <v>0</v>
          </cell>
          <cell r="AE876">
            <v>0</v>
          </cell>
          <cell r="AO876">
            <v>0</v>
          </cell>
          <cell r="AQ876">
            <v>0</v>
          </cell>
        </row>
        <row r="877">
          <cell r="AC877">
            <v>0</v>
          </cell>
          <cell r="AE877">
            <v>0</v>
          </cell>
          <cell r="AO877">
            <v>0</v>
          </cell>
          <cell r="AQ877">
            <v>0</v>
          </cell>
        </row>
        <row r="878">
          <cell r="AC878">
            <v>0</v>
          </cell>
          <cell r="AE878">
            <v>0</v>
          </cell>
          <cell r="AO878">
            <v>0</v>
          </cell>
          <cell r="AQ878">
            <v>0</v>
          </cell>
        </row>
        <row r="879">
          <cell r="AC879">
            <v>0</v>
          </cell>
          <cell r="AE879">
            <v>0</v>
          </cell>
          <cell r="AO879">
            <v>0</v>
          </cell>
          <cell r="AQ879">
            <v>0</v>
          </cell>
        </row>
        <row r="880">
          <cell r="AC880">
            <v>0</v>
          </cell>
          <cell r="AE880">
            <v>0</v>
          </cell>
          <cell r="AO880">
            <v>0</v>
          </cell>
          <cell r="AQ880">
            <v>0</v>
          </cell>
        </row>
        <row r="881">
          <cell r="AC881">
            <v>0</v>
          </cell>
          <cell r="AE881">
            <v>0</v>
          </cell>
          <cell r="AO881">
            <v>0</v>
          </cell>
          <cell r="AQ881">
            <v>0</v>
          </cell>
        </row>
        <row r="882">
          <cell r="AC882">
            <v>0</v>
          </cell>
          <cell r="AE882">
            <v>0</v>
          </cell>
          <cell r="AO882">
            <v>0</v>
          </cell>
          <cell r="AQ882">
            <v>0</v>
          </cell>
        </row>
        <row r="883">
          <cell r="AC883">
            <v>0</v>
          </cell>
          <cell r="AE883">
            <v>0</v>
          </cell>
          <cell r="AO883">
            <v>0</v>
          </cell>
          <cell r="AQ883">
            <v>0</v>
          </cell>
        </row>
        <row r="884">
          <cell r="AC884">
            <v>0</v>
          </cell>
          <cell r="AE884">
            <v>0</v>
          </cell>
          <cell r="AO884">
            <v>0</v>
          </cell>
          <cell r="AQ884">
            <v>0</v>
          </cell>
        </row>
        <row r="885">
          <cell r="AC885">
            <v>0</v>
          </cell>
          <cell r="AE885">
            <v>0</v>
          </cell>
          <cell r="AO885">
            <v>0</v>
          </cell>
          <cell r="AQ885">
            <v>0</v>
          </cell>
        </row>
        <row r="886">
          <cell r="AC886">
            <v>0</v>
          </cell>
          <cell r="AE886">
            <v>0</v>
          </cell>
          <cell r="AO886">
            <v>0</v>
          </cell>
          <cell r="AQ886">
            <v>0</v>
          </cell>
        </row>
        <row r="887">
          <cell r="AC887">
            <v>0</v>
          </cell>
          <cell r="AE887">
            <v>0</v>
          </cell>
          <cell r="AO887">
            <v>0</v>
          </cell>
          <cell r="AQ887">
            <v>0</v>
          </cell>
        </row>
        <row r="888">
          <cell r="AC888">
            <v>0</v>
          </cell>
          <cell r="AE888">
            <v>0</v>
          </cell>
          <cell r="AO888">
            <v>0</v>
          </cell>
          <cell r="AQ888">
            <v>0</v>
          </cell>
        </row>
        <row r="889">
          <cell r="AC889">
            <v>0</v>
          </cell>
          <cell r="AE889">
            <v>0</v>
          </cell>
          <cell r="AO889">
            <v>0</v>
          </cell>
          <cell r="AQ889">
            <v>0</v>
          </cell>
        </row>
        <row r="890">
          <cell r="AC890">
            <v>0</v>
          </cell>
          <cell r="AE890">
            <v>0</v>
          </cell>
          <cell r="AO890">
            <v>0</v>
          </cell>
          <cell r="AQ890">
            <v>0</v>
          </cell>
        </row>
        <row r="891">
          <cell r="AC891">
            <v>0</v>
          </cell>
          <cell r="AE891">
            <v>0</v>
          </cell>
          <cell r="AO891">
            <v>0</v>
          </cell>
          <cell r="AQ891">
            <v>0</v>
          </cell>
        </row>
        <row r="892">
          <cell r="AC892">
            <v>0</v>
          </cell>
          <cell r="AE892">
            <v>0</v>
          </cell>
          <cell r="AO892">
            <v>0</v>
          </cell>
          <cell r="AQ892">
            <v>0</v>
          </cell>
        </row>
        <row r="893">
          <cell r="AC893">
            <v>0</v>
          </cell>
          <cell r="AE893">
            <v>0</v>
          </cell>
          <cell r="AO893">
            <v>0</v>
          </cell>
          <cell r="AQ893">
            <v>0</v>
          </cell>
        </row>
        <row r="894">
          <cell r="AC894">
            <v>0</v>
          </cell>
          <cell r="AE894">
            <v>0</v>
          </cell>
          <cell r="AO894">
            <v>0</v>
          </cell>
          <cell r="AQ894">
            <v>0</v>
          </cell>
        </row>
        <row r="895">
          <cell r="AC895">
            <v>0</v>
          </cell>
          <cell r="AE895">
            <v>0</v>
          </cell>
          <cell r="AO895">
            <v>0</v>
          </cell>
          <cell r="AQ895">
            <v>0</v>
          </cell>
        </row>
        <row r="896">
          <cell r="AC896">
            <v>0</v>
          </cell>
          <cell r="AE896">
            <v>0</v>
          </cell>
          <cell r="AO896">
            <v>0</v>
          </cell>
          <cell r="AQ896">
            <v>0</v>
          </cell>
        </row>
        <row r="897">
          <cell r="AC897">
            <v>0</v>
          </cell>
          <cell r="AE897">
            <v>0</v>
          </cell>
          <cell r="AO897">
            <v>0</v>
          </cell>
          <cell r="AQ897">
            <v>0</v>
          </cell>
        </row>
        <row r="898">
          <cell r="AC898">
            <v>0</v>
          </cell>
          <cell r="AE898">
            <v>0</v>
          </cell>
          <cell r="AO898">
            <v>0</v>
          </cell>
          <cell r="AQ898">
            <v>0</v>
          </cell>
        </row>
        <row r="899">
          <cell r="AC899">
            <v>0</v>
          </cell>
          <cell r="AE899">
            <v>0</v>
          </cell>
          <cell r="AO899">
            <v>0</v>
          </cell>
          <cell r="AQ899">
            <v>0</v>
          </cell>
        </row>
        <row r="900">
          <cell r="AC900">
            <v>0</v>
          </cell>
          <cell r="AE900">
            <v>0</v>
          </cell>
          <cell r="AO900">
            <v>0</v>
          </cell>
          <cell r="AQ900">
            <v>0</v>
          </cell>
        </row>
        <row r="901">
          <cell r="AC901">
            <v>0</v>
          </cell>
          <cell r="AE901">
            <v>0</v>
          </cell>
          <cell r="AO901">
            <v>0</v>
          </cell>
          <cell r="AQ901">
            <v>0</v>
          </cell>
        </row>
        <row r="902">
          <cell r="AC902">
            <v>0</v>
          </cell>
          <cell r="AE902">
            <v>0</v>
          </cell>
          <cell r="AO902">
            <v>0</v>
          </cell>
          <cell r="AQ902">
            <v>0</v>
          </cell>
        </row>
        <row r="903">
          <cell r="AC903">
            <v>0</v>
          </cell>
          <cell r="AE903">
            <v>0</v>
          </cell>
          <cell r="AO903">
            <v>0</v>
          </cell>
          <cell r="AQ903">
            <v>0</v>
          </cell>
        </row>
        <row r="904">
          <cell r="AC904">
            <v>0</v>
          </cell>
          <cell r="AE904">
            <v>0</v>
          </cell>
          <cell r="AO904">
            <v>0</v>
          </cell>
          <cell r="AQ904">
            <v>0</v>
          </cell>
        </row>
        <row r="905">
          <cell r="AC905">
            <v>0</v>
          </cell>
          <cell r="AE905">
            <v>0</v>
          </cell>
          <cell r="AO905">
            <v>0</v>
          </cell>
          <cell r="AQ905">
            <v>0</v>
          </cell>
        </row>
        <row r="906">
          <cell r="AC906">
            <v>0</v>
          </cell>
          <cell r="AE906">
            <v>0</v>
          </cell>
          <cell r="AO906">
            <v>0</v>
          </cell>
          <cell r="AQ906">
            <v>0</v>
          </cell>
        </row>
        <row r="907">
          <cell r="AC907">
            <v>0</v>
          </cell>
          <cell r="AE907">
            <v>0</v>
          </cell>
          <cell r="AO907">
            <v>0</v>
          </cell>
          <cell r="AQ907">
            <v>0</v>
          </cell>
        </row>
        <row r="908">
          <cell r="AC908">
            <v>0</v>
          </cell>
          <cell r="AE908">
            <v>0</v>
          </cell>
          <cell r="AO908">
            <v>0</v>
          </cell>
          <cell r="AQ908">
            <v>0</v>
          </cell>
        </row>
        <row r="909">
          <cell r="AC909">
            <v>0</v>
          </cell>
          <cell r="AE909">
            <v>0</v>
          </cell>
          <cell r="AO909">
            <v>0</v>
          </cell>
          <cell r="AQ909">
            <v>0</v>
          </cell>
        </row>
        <row r="910">
          <cell r="AC910">
            <v>0</v>
          </cell>
          <cell r="AE910">
            <v>0</v>
          </cell>
          <cell r="AO910">
            <v>0</v>
          </cell>
          <cell r="AQ910">
            <v>0</v>
          </cell>
        </row>
        <row r="911">
          <cell r="AC911">
            <v>0</v>
          </cell>
          <cell r="AE911">
            <v>0</v>
          </cell>
          <cell r="AO911">
            <v>0</v>
          </cell>
          <cell r="AQ911">
            <v>0</v>
          </cell>
        </row>
        <row r="912">
          <cell r="AC912">
            <v>0</v>
          </cell>
          <cell r="AE912">
            <v>0</v>
          </cell>
          <cell r="AO912">
            <v>0</v>
          </cell>
          <cell r="AQ912">
            <v>0</v>
          </cell>
        </row>
        <row r="913">
          <cell r="AC913">
            <v>0</v>
          </cell>
          <cell r="AE913">
            <v>0</v>
          </cell>
          <cell r="AO913">
            <v>0</v>
          </cell>
          <cell r="AQ913">
            <v>0</v>
          </cell>
        </row>
        <row r="914">
          <cell r="AC914">
            <v>0</v>
          </cell>
          <cell r="AE914">
            <v>0</v>
          </cell>
          <cell r="AO914">
            <v>0</v>
          </cell>
          <cell r="AQ914">
            <v>0</v>
          </cell>
        </row>
        <row r="915">
          <cell r="AC915">
            <v>0</v>
          </cell>
          <cell r="AE915">
            <v>0</v>
          </cell>
          <cell r="AO915">
            <v>0</v>
          </cell>
          <cell r="AQ915">
            <v>0</v>
          </cell>
        </row>
        <row r="916">
          <cell r="AC916">
            <v>0</v>
          </cell>
          <cell r="AE916">
            <v>0</v>
          </cell>
          <cell r="AO916">
            <v>0</v>
          </cell>
          <cell r="AQ916">
            <v>0</v>
          </cell>
        </row>
        <row r="917">
          <cell r="AC917">
            <v>0</v>
          </cell>
          <cell r="AE917">
            <v>0</v>
          </cell>
          <cell r="AO917">
            <v>0</v>
          </cell>
          <cell r="AQ917">
            <v>0</v>
          </cell>
        </row>
        <row r="918">
          <cell r="AC918">
            <v>0</v>
          </cell>
          <cell r="AE918">
            <v>0</v>
          </cell>
          <cell r="AO918">
            <v>0</v>
          </cell>
          <cell r="AQ918">
            <v>0</v>
          </cell>
        </row>
        <row r="919">
          <cell r="AC919">
            <v>0</v>
          </cell>
          <cell r="AE919">
            <v>0</v>
          </cell>
          <cell r="AO919">
            <v>0</v>
          </cell>
          <cell r="AQ919">
            <v>0</v>
          </cell>
        </row>
        <row r="920">
          <cell r="AC920">
            <v>0</v>
          </cell>
          <cell r="AE920">
            <v>0</v>
          </cell>
          <cell r="AO920">
            <v>0</v>
          </cell>
          <cell r="AQ920">
            <v>0</v>
          </cell>
        </row>
        <row r="921">
          <cell r="AC921">
            <v>0</v>
          </cell>
          <cell r="AE921">
            <v>0</v>
          </cell>
          <cell r="AO921">
            <v>0</v>
          </cell>
          <cell r="AQ921">
            <v>0</v>
          </cell>
        </row>
        <row r="922">
          <cell r="AC922">
            <v>0</v>
          </cell>
          <cell r="AE922">
            <v>0</v>
          </cell>
          <cell r="AO922">
            <v>0</v>
          </cell>
          <cell r="AQ922">
            <v>0</v>
          </cell>
        </row>
        <row r="923">
          <cell r="AC923">
            <v>0</v>
          </cell>
          <cell r="AE923">
            <v>0</v>
          </cell>
          <cell r="AO923">
            <v>0</v>
          </cell>
          <cell r="AQ923">
            <v>0</v>
          </cell>
        </row>
        <row r="924">
          <cell r="AC924">
            <v>0</v>
          </cell>
          <cell r="AE924">
            <v>0</v>
          </cell>
          <cell r="AO924">
            <v>0</v>
          </cell>
          <cell r="AQ924">
            <v>0</v>
          </cell>
        </row>
        <row r="925">
          <cell r="AC925">
            <v>0</v>
          </cell>
          <cell r="AE925">
            <v>0</v>
          </cell>
          <cell r="AO925">
            <v>0</v>
          </cell>
          <cell r="AQ925">
            <v>0</v>
          </cell>
        </row>
        <row r="926">
          <cell r="AC926">
            <v>0</v>
          </cell>
          <cell r="AE926">
            <v>0</v>
          </cell>
          <cell r="AO926">
            <v>0</v>
          </cell>
          <cell r="AQ926">
            <v>0</v>
          </cell>
        </row>
        <row r="927">
          <cell r="AC927">
            <v>0</v>
          </cell>
          <cell r="AE927">
            <v>0</v>
          </cell>
          <cell r="AO927">
            <v>0</v>
          </cell>
          <cell r="AQ927">
            <v>0</v>
          </cell>
        </row>
        <row r="928">
          <cell r="AC928">
            <v>0</v>
          </cell>
          <cell r="AE928">
            <v>0</v>
          </cell>
          <cell r="AO928">
            <v>0</v>
          </cell>
          <cell r="AQ928">
            <v>0</v>
          </cell>
        </row>
        <row r="929">
          <cell r="AC929">
            <v>0</v>
          </cell>
          <cell r="AE929">
            <v>0</v>
          </cell>
          <cell r="AO929">
            <v>0</v>
          </cell>
          <cell r="AQ929">
            <v>0</v>
          </cell>
        </row>
        <row r="930">
          <cell r="AC930">
            <v>0</v>
          </cell>
          <cell r="AE930">
            <v>0</v>
          </cell>
          <cell r="AO930">
            <v>0</v>
          </cell>
          <cell r="AQ930">
            <v>0</v>
          </cell>
        </row>
        <row r="931">
          <cell r="AC931">
            <v>0</v>
          </cell>
          <cell r="AE931">
            <v>0</v>
          </cell>
          <cell r="AO931">
            <v>0</v>
          </cell>
          <cell r="AQ931">
            <v>0</v>
          </cell>
        </row>
        <row r="932">
          <cell r="AC932">
            <v>0</v>
          </cell>
          <cell r="AE932">
            <v>0</v>
          </cell>
          <cell r="AO932">
            <v>0</v>
          </cell>
          <cell r="AQ932">
            <v>0</v>
          </cell>
        </row>
        <row r="933">
          <cell r="AC933">
            <v>0</v>
          </cell>
          <cell r="AE933">
            <v>0</v>
          </cell>
          <cell r="AO933">
            <v>0</v>
          </cell>
          <cell r="AQ933">
            <v>0</v>
          </cell>
        </row>
        <row r="934">
          <cell r="AC934">
            <v>0</v>
          </cell>
          <cell r="AE934">
            <v>0</v>
          </cell>
          <cell r="AO934">
            <v>0</v>
          </cell>
          <cell r="AQ934">
            <v>0</v>
          </cell>
        </row>
        <row r="935">
          <cell r="AC935">
            <v>0</v>
          </cell>
          <cell r="AE935">
            <v>0</v>
          </cell>
          <cell r="AO935">
            <v>0</v>
          </cell>
          <cell r="AQ935">
            <v>0</v>
          </cell>
        </row>
        <row r="936">
          <cell r="AC936">
            <v>0</v>
          </cell>
          <cell r="AE936">
            <v>0</v>
          </cell>
          <cell r="AO936">
            <v>0</v>
          </cell>
          <cell r="AQ936">
            <v>0</v>
          </cell>
        </row>
        <row r="937">
          <cell r="AC937">
            <v>0</v>
          </cell>
          <cell r="AE937">
            <v>0</v>
          </cell>
          <cell r="AO937">
            <v>0</v>
          </cell>
          <cell r="AQ937">
            <v>0</v>
          </cell>
        </row>
        <row r="938">
          <cell r="AC938">
            <v>0</v>
          </cell>
          <cell r="AE938">
            <v>0</v>
          </cell>
          <cell r="AO938">
            <v>0</v>
          </cell>
          <cell r="AQ938">
            <v>0</v>
          </cell>
        </row>
        <row r="939">
          <cell r="AC939">
            <v>0</v>
          </cell>
          <cell r="AE939">
            <v>0</v>
          </cell>
          <cell r="AO939">
            <v>0</v>
          </cell>
          <cell r="AQ939">
            <v>0</v>
          </cell>
        </row>
        <row r="940">
          <cell r="AC940">
            <v>0</v>
          </cell>
          <cell r="AE940">
            <v>0</v>
          </cell>
          <cell r="AO940">
            <v>0</v>
          </cell>
          <cell r="AQ940">
            <v>0</v>
          </cell>
        </row>
        <row r="941">
          <cell r="AC941">
            <v>0</v>
          </cell>
          <cell r="AE941">
            <v>0</v>
          </cell>
          <cell r="AO941">
            <v>0</v>
          </cell>
          <cell r="AQ941">
            <v>0</v>
          </cell>
        </row>
        <row r="942">
          <cell r="AC942">
            <v>0</v>
          </cell>
          <cell r="AE942">
            <v>0</v>
          </cell>
          <cell r="AO942">
            <v>0</v>
          </cell>
          <cell r="AQ942">
            <v>0</v>
          </cell>
        </row>
        <row r="943">
          <cell r="AC943">
            <v>0</v>
          </cell>
          <cell r="AE943">
            <v>0</v>
          </cell>
          <cell r="AO943">
            <v>0</v>
          </cell>
          <cell r="AQ943">
            <v>0</v>
          </cell>
        </row>
        <row r="944">
          <cell r="AC944">
            <v>0</v>
          </cell>
          <cell r="AE944">
            <v>0</v>
          </cell>
          <cell r="AO944">
            <v>0</v>
          </cell>
          <cell r="AQ944">
            <v>0</v>
          </cell>
        </row>
        <row r="945">
          <cell r="AC945">
            <v>0</v>
          </cell>
          <cell r="AE945">
            <v>0</v>
          </cell>
          <cell r="AO945">
            <v>0</v>
          </cell>
          <cell r="AQ945">
            <v>0</v>
          </cell>
        </row>
        <row r="946">
          <cell r="AC946">
            <v>0</v>
          </cell>
          <cell r="AE946">
            <v>0</v>
          </cell>
          <cell r="AO946">
            <v>0</v>
          </cell>
          <cell r="AQ946">
            <v>0</v>
          </cell>
        </row>
        <row r="947">
          <cell r="AC947">
            <v>0</v>
          </cell>
          <cell r="AE947">
            <v>0</v>
          </cell>
          <cell r="AO947">
            <v>0</v>
          </cell>
          <cell r="AQ947">
            <v>0</v>
          </cell>
        </row>
        <row r="948">
          <cell r="AC948">
            <v>0</v>
          </cell>
          <cell r="AE948">
            <v>0</v>
          </cell>
          <cell r="AO948">
            <v>0</v>
          </cell>
          <cell r="AQ948">
            <v>0</v>
          </cell>
        </row>
        <row r="949">
          <cell r="AC949">
            <v>0</v>
          </cell>
          <cell r="AE949">
            <v>0</v>
          </cell>
          <cell r="AO949">
            <v>0</v>
          </cell>
          <cell r="AQ949">
            <v>0</v>
          </cell>
        </row>
        <row r="950">
          <cell r="AC950">
            <v>0</v>
          </cell>
          <cell r="AE950">
            <v>0</v>
          </cell>
          <cell r="AO950">
            <v>0</v>
          </cell>
          <cell r="AQ950">
            <v>0</v>
          </cell>
        </row>
        <row r="951">
          <cell r="AC951">
            <v>0</v>
          </cell>
          <cell r="AE951">
            <v>0</v>
          </cell>
          <cell r="AO951">
            <v>0</v>
          </cell>
          <cell r="AQ951">
            <v>0</v>
          </cell>
        </row>
        <row r="952">
          <cell r="AC952">
            <v>0</v>
          </cell>
          <cell r="AE952">
            <v>0</v>
          </cell>
          <cell r="AO952">
            <v>0</v>
          </cell>
          <cell r="AQ952">
            <v>0</v>
          </cell>
        </row>
        <row r="953">
          <cell r="AC953">
            <v>0</v>
          </cell>
          <cell r="AE953">
            <v>0</v>
          </cell>
          <cell r="AO953">
            <v>0</v>
          </cell>
          <cell r="AQ953">
            <v>0</v>
          </cell>
        </row>
        <row r="954">
          <cell r="AC954">
            <v>0</v>
          </cell>
          <cell r="AE954">
            <v>0</v>
          </cell>
          <cell r="AO954">
            <v>0</v>
          </cell>
          <cell r="AQ954">
            <v>0</v>
          </cell>
        </row>
        <row r="955">
          <cell r="AC955">
            <v>0</v>
          </cell>
          <cell r="AE955">
            <v>0</v>
          </cell>
          <cell r="AO955">
            <v>0</v>
          </cell>
          <cell r="AQ955">
            <v>0</v>
          </cell>
        </row>
        <row r="956">
          <cell r="AC956">
            <v>0</v>
          </cell>
          <cell r="AE956">
            <v>0</v>
          </cell>
          <cell r="AO956">
            <v>0</v>
          </cell>
          <cell r="AQ956">
            <v>0</v>
          </cell>
        </row>
        <row r="957">
          <cell r="AC957">
            <v>0</v>
          </cell>
          <cell r="AE957">
            <v>0</v>
          </cell>
          <cell r="AO957">
            <v>0</v>
          </cell>
          <cell r="AQ957">
            <v>0</v>
          </cell>
        </row>
        <row r="958">
          <cell r="AC958">
            <v>0</v>
          </cell>
          <cell r="AE958">
            <v>0</v>
          </cell>
          <cell r="AO958">
            <v>0</v>
          </cell>
          <cell r="AQ958">
            <v>0</v>
          </cell>
        </row>
        <row r="959">
          <cell r="AC959">
            <v>0</v>
          </cell>
          <cell r="AE959">
            <v>0</v>
          </cell>
          <cell r="AO959">
            <v>0</v>
          </cell>
          <cell r="AQ959">
            <v>0</v>
          </cell>
        </row>
        <row r="960">
          <cell r="AC960">
            <v>0</v>
          </cell>
          <cell r="AE960">
            <v>0</v>
          </cell>
          <cell r="AO960">
            <v>0</v>
          </cell>
          <cell r="AQ960">
            <v>0</v>
          </cell>
        </row>
        <row r="961">
          <cell r="AC961">
            <v>0</v>
          </cell>
          <cell r="AE961">
            <v>0</v>
          </cell>
          <cell r="AO961">
            <v>0</v>
          </cell>
          <cell r="AQ961">
            <v>0</v>
          </cell>
        </row>
        <row r="962">
          <cell r="AC962">
            <v>0</v>
          </cell>
          <cell r="AE962">
            <v>0</v>
          </cell>
          <cell r="AO962">
            <v>0</v>
          </cell>
          <cell r="AQ962">
            <v>0</v>
          </cell>
        </row>
        <row r="963">
          <cell r="AC963">
            <v>0</v>
          </cell>
          <cell r="AE963">
            <v>0</v>
          </cell>
          <cell r="AO963">
            <v>0</v>
          </cell>
          <cell r="AQ963">
            <v>0</v>
          </cell>
        </row>
        <row r="964">
          <cell r="AC964">
            <v>0</v>
          </cell>
          <cell r="AE964">
            <v>0</v>
          </cell>
          <cell r="AO964">
            <v>0</v>
          </cell>
          <cell r="AQ964">
            <v>0</v>
          </cell>
        </row>
        <row r="965">
          <cell r="AC965">
            <v>0</v>
          </cell>
          <cell r="AE965">
            <v>0</v>
          </cell>
          <cell r="AO965">
            <v>0</v>
          </cell>
          <cell r="AQ965">
            <v>0</v>
          </cell>
        </row>
        <row r="966">
          <cell r="AC966">
            <v>0</v>
          </cell>
          <cell r="AE966">
            <v>0</v>
          </cell>
          <cell r="AO966">
            <v>0</v>
          </cell>
          <cell r="AQ966">
            <v>0</v>
          </cell>
        </row>
        <row r="967">
          <cell r="AC967">
            <v>0</v>
          </cell>
          <cell r="AE967">
            <v>0</v>
          </cell>
          <cell r="AO967">
            <v>0</v>
          </cell>
          <cell r="AQ967">
            <v>0</v>
          </cell>
        </row>
        <row r="968">
          <cell r="AC968">
            <v>0</v>
          </cell>
          <cell r="AE968">
            <v>0</v>
          </cell>
          <cell r="AO968">
            <v>0</v>
          </cell>
          <cell r="AQ968">
            <v>0</v>
          </cell>
        </row>
        <row r="969">
          <cell r="AC969">
            <v>0</v>
          </cell>
          <cell r="AE969">
            <v>0</v>
          </cell>
          <cell r="AO969">
            <v>0</v>
          </cell>
          <cell r="AQ969">
            <v>0</v>
          </cell>
        </row>
        <row r="970">
          <cell r="AC970">
            <v>0</v>
          </cell>
          <cell r="AE970">
            <v>0</v>
          </cell>
          <cell r="AO970">
            <v>0</v>
          </cell>
          <cell r="AQ970">
            <v>0</v>
          </cell>
        </row>
        <row r="971">
          <cell r="AC971">
            <v>0</v>
          </cell>
          <cell r="AE971">
            <v>0</v>
          </cell>
          <cell r="AO971">
            <v>0</v>
          </cell>
          <cell r="AQ971">
            <v>0</v>
          </cell>
        </row>
        <row r="972">
          <cell r="AC972">
            <v>0</v>
          </cell>
          <cell r="AE972">
            <v>0</v>
          </cell>
          <cell r="AO972">
            <v>0</v>
          </cell>
          <cell r="AQ972">
            <v>0</v>
          </cell>
        </row>
        <row r="973">
          <cell r="AC973">
            <v>0</v>
          </cell>
          <cell r="AE973">
            <v>0</v>
          </cell>
          <cell r="AO973">
            <v>0</v>
          </cell>
          <cell r="AQ973">
            <v>0</v>
          </cell>
        </row>
        <row r="974">
          <cell r="AC974">
            <v>0</v>
          </cell>
          <cell r="AE974">
            <v>0</v>
          </cell>
          <cell r="AO974">
            <v>0</v>
          </cell>
          <cell r="AQ974">
            <v>0</v>
          </cell>
        </row>
        <row r="975">
          <cell r="AC975">
            <v>0</v>
          </cell>
          <cell r="AE975">
            <v>0</v>
          </cell>
          <cell r="AO975">
            <v>0</v>
          </cell>
          <cell r="AQ975">
            <v>0</v>
          </cell>
        </row>
        <row r="976">
          <cell r="AC976">
            <v>0</v>
          </cell>
          <cell r="AE976">
            <v>0</v>
          </cell>
          <cell r="AO976">
            <v>0</v>
          </cell>
          <cell r="AQ976">
            <v>0</v>
          </cell>
        </row>
        <row r="977">
          <cell r="AC977">
            <v>0</v>
          </cell>
          <cell r="AE977">
            <v>0</v>
          </cell>
          <cell r="AO977">
            <v>0</v>
          </cell>
          <cell r="AQ977">
            <v>0</v>
          </cell>
        </row>
        <row r="978">
          <cell r="AC978">
            <v>0</v>
          </cell>
          <cell r="AE978">
            <v>0</v>
          </cell>
          <cell r="AO978">
            <v>0</v>
          </cell>
          <cell r="AQ978">
            <v>0</v>
          </cell>
        </row>
        <row r="979">
          <cell r="AC979">
            <v>0</v>
          </cell>
          <cell r="AE979">
            <v>0</v>
          </cell>
          <cell r="AO979">
            <v>0</v>
          </cell>
          <cell r="AQ979">
            <v>0</v>
          </cell>
        </row>
        <row r="980">
          <cell r="AC980">
            <v>0</v>
          </cell>
          <cell r="AE980">
            <v>0</v>
          </cell>
          <cell r="AO980">
            <v>0</v>
          </cell>
          <cell r="AQ980">
            <v>0</v>
          </cell>
        </row>
        <row r="981">
          <cell r="AC981">
            <v>0</v>
          </cell>
          <cell r="AE981">
            <v>0</v>
          </cell>
          <cell r="AO981">
            <v>0</v>
          </cell>
          <cell r="AQ981">
            <v>0</v>
          </cell>
        </row>
        <row r="982">
          <cell r="AC982">
            <v>0</v>
          </cell>
          <cell r="AE982">
            <v>0</v>
          </cell>
          <cell r="AO982">
            <v>0</v>
          </cell>
          <cell r="AQ982">
            <v>0</v>
          </cell>
        </row>
        <row r="983">
          <cell r="AC983">
            <v>0</v>
          </cell>
          <cell r="AE983">
            <v>0</v>
          </cell>
          <cell r="AO983">
            <v>0</v>
          </cell>
          <cell r="AQ983">
            <v>0</v>
          </cell>
        </row>
        <row r="984">
          <cell r="AC984">
            <v>0</v>
          </cell>
          <cell r="AE984">
            <v>0</v>
          </cell>
          <cell r="AO984">
            <v>0</v>
          </cell>
          <cell r="AQ984">
            <v>0</v>
          </cell>
        </row>
        <row r="985">
          <cell r="AC985">
            <v>0</v>
          </cell>
          <cell r="AE985">
            <v>0</v>
          </cell>
          <cell r="AO985">
            <v>0</v>
          </cell>
          <cell r="AQ985">
            <v>0</v>
          </cell>
        </row>
        <row r="986">
          <cell r="AC986">
            <v>0</v>
          </cell>
          <cell r="AE986">
            <v>0</v>
          </cell>
          <cell r="AO986">
            <v>0</v>
          </cell>
          <cell r="AQ986">
            <v>0</v>
          </cell>
        </row>
        <row r="987">
          <cell r="AC987">
            <v>0</v>
          </cell>
          <cell r="AE987">
            <v>0</v>
          </cell>
          <cell r="AO987">
            <v>0</v>
          </cell>
          <cell r="AQ987">
            <v>0</v>
          </cell>
        </row>
        <row r="988">
          <cell r="AC988">
            <v>0</v>
          </cell>
          <cell r="AE988">
            <v>0</v>
          </cell>
          <cell r="AO988">
            <v>0</v>
          </cell>
          <cell r="AQ988">
            <v>0</v>
          </cell>
        </row>
        <row r="989">
          <cell r="AC989">
            <v>0</v>
          </cell>
          <cell r="AE989">
            <v>0</v>
          </cell>
          <cell r="AO989">
            <v>0</v>
          </cell>
          <cell r="AQ989">
            <v>0</v>
          </cell>
        </row>
        <row r="990">
          <cell r="AC990">
            <v>0</v>
          </cell>
          <cell r="AE990">
            <v>0</v>
          </cell>
          <cell r="AO990">
            <v>0</v>
          </cell>
          <cell r="AQ990">
            <v>0</v>
          </cell>
        </row>
        <row r="991">
          <cell r="AC991">
            <v>0</v>
          </cell>
          <cell r="AE991">
            <v>0</v>
          </cell>
          <cell r="AO991">
            <v>0</v>
          </cell>
          <cell r="AQ991">
            <v>0</v>
          </cell>
        </row>
        <row r="992">
          <cell r="AC992">
            <v>0</v>
          </cell>
          <cell r="AE992">
            <v>0</v>
          </cell>
          <cell r="AO992">
            <v>0</v>
          </cell>
          <cell r="AQ992">
            <v>0</v>
          </cell>
        </row>
        <row r="993">
          <cell r="AC993">
            <v>0</v>
          </cell>
          <cell r="AE993">
            <v>0</v>
          </cell>
          <cell r="AO993">
            <v>0</v>
          </cell>
          <cell r="AQ993">
            <v>0</v>
          </cell>
        </row>
        <row r="994">
          <cell r="AC994">
            <v>0</v>
          </cell>
          <cell r="AE994">
            <v>0</v>
          </cell>
          <cell r="AO994">
            <v>0</v>
          </cell>
          <cell r="AQ994">
            <v>0</v>
          </cell>
        </row>
        <row r="995">
          <cell r="AC995">
            <v>0</v>
          </cell>
          <cell r="AE995">
            <v>0</v>
          </cell>
          <cell r="AO995">
            <v>0</v>
          </cell>
          <cell r="AQ995">
            <v>0</v>
          </cell>
        </row>
        <row r="996">
          <cell r="AC996">
            <v>0</v>
          </cell>
          <cell r="AE996">
            <v>0</v>
          </cell>
          <cell r="AO996">
            <v>0</v>
          </cell>
          <cell r="AQ996">
            <v>0</v>
          </cell>
        </row>
        <row r="997">
          <cell r="AC997">
            <v>0</v>
          </cell>
          <cell r="AE997">
            <v>0</v>
          </cell>
          <cell r="AO997">
            <v>0</v>
          </cell>
          <cell r="AQ997">
            <v>0</v>
          </cell>
        </row>
        <row r="998">
          <cell r="AC998">
            <v>0</v>
          </cell>
          <cell r="AE998">
            <v>0</v>
          </cell>
          <cell r="AO998">
            <v>0</v>
          </cell>
          <cell r="AQ998">
            <v>0</v>
          </cell>
        </row>
        <row r="999">
          <cell r="AC999">
            <v>0</v>
          </cell>
          <cell r="AE999">
            <v>0</v>
          </cell>
          <cell r="AO999">
            <v>0</v>
          </cell>
          <cell r="AQ999">
            <v>0</v>
          </cell>
        </row>
        <row r="1000">
          <cell r="AC1000">
            <v>0</v>
          </cell>
          <cell r="AE1000">
            <v>0</v>
          </cell>
          <cell r="AO1000">
            <v>0</v>
          </cell>
          <cell r="AQ1000">
            <v>0</v>
          </cell>
        </row>
        <row r="1001">
          <cell r="AC1001">
            <v>0</v>
          </cell>
          <cell r="AE1001">
            <v>0</v>
          </cell>
          <cell r="AO1001">
            <v>0</v>
          </cell>
          <cell r="AQ1001">
            <v>0</v>
          </cell>
        </row>
        <row r="1002">
          <cell r="AC1002">
            <v>0</v>
          </cell>
          <cell r="AE1002">
            <v>0</v>
          </cell>
          <cell r="AO1002">
            <v>0</v>
          </cell>
          <cell r="AQ1002">
            <v>0</v>
          </cell>
        </row>
        <row r="1003">
          <cell r="AC1003">
            <v>0</v>
          </cell>
          <cell r="AE1003">
            <v>0</v>
          </cell>
          <cell r="AO1003">
            <v>0</v>
          </cell>
          <cell r="AQ1003">
            <v>0</v>
          </cell>
        </row>
        <row r="1004">
          <cell r="AC1004">
            <v>0</v>
          </cell>
          <cell r="AE1004">
            <v>0</v>
          </cell>
          <cell r="AO1004">
            <v>0</v>
          </cell>
          <cell r="AQ1004">
            <v>0</v>
          </cell>
        </row>
        <row r="1005">
          <cell r="AC1005">
            <v>0</v>
          </cell>
          <cell r="AE1005">
            <v>0</v>
          </cell>
          <cell r="AO1005">
            <v>0</v>
          </cell>
          <cell r="AQ1005">
            <v>0</v>
          </cell>
        </row>
        <row r="1006">
          <cell r="AC1006">
            <v>0</v>
          </cell>
          <cell r="AE1006">
            <v>0</v>
          </cell>
          <cell r="AO1006">
            <v>0</v>
          </cell>
          <cell r="AQ1006">
            <v>0</v>
          </cell>
        </row>
        <row r="1007">
          <cell r="AC1007">
            <v>0</v>
          </cell>
          <cell r="AE1007">
            <v>0</v>
          </cell>
          <cell r="AO1007">
            <v>0</v>
          </cell>
          <cell r="AQ1007">
            <v>0</v>
          </cell>
        </row>
        <row r="1008">
          <cell r="AC1008">
            <v>0</v>
          </cell>
          <cell r="AE1008">
            <v>0</v>
          </cell>
          <cell r="AO1008">
            <v>0</v>
          </cell>
          <cell r="AQ1008">
            <v>0</v>
          </cell>
        </row>
      </sheetData>
      <sheetData sheetId="2"/>
      <sheetData sheetId="3">
        <row r="9">
          <cell r="I9">
            <v>802430</v>
          </cell>
        </row>
        <row r="10">
          <cell r="I10">
            <v>12000</v>
          </cell>
        </row>
        <row r="11">
          <cell r="I11">
            <v>0</v>
          </cell>
        </row>
        <row r="36">
          <cell r="C36">
            <v>359</v>
          </cell>
          <cell r="F36">
            <v>4072.15</v>
          </cell>
        </row>
        <row r="39">
          <cell r="F39">
            <v>42273</v>
          </cell>
        </row>
        <row r="46">
          <cell r="I46">
            <v>-149727.146357143</v>
          </cell>
        </row>
        <row r="47">
          <cell r="I47">
            <v>15765.1311398362</v>
          </cell>
        </row>
        <row r="48">
          <cell r="F48">
            <v>39985.843978</v>
          </cell>
        </row>
      </sheetData>
      <sheetData sheetId="4">
        <row r="53">
          <cell r="I53">
            <v>0.01</v>
          </cell>
        </row>
      </sheetData>
      <sheetData sheetId="5">
        <row r="11">
          <cell r="D11">
            <v>15765.1311398362</v>
          </cell>
        </row>
        <row r="13">
          <cell r="D13">
            <v>-28838.8688601638</v>
          </cell>
        </row>
        <row r="29">
          <cell r="D29">
            <v>15765.1311398362</v>
          </cell>
        </row>
        <row r="36">
          <cell r="D36">
            <v>175549.695077674</v>
          </cell>
        </row>
        <row r="41">
          <cell r="G41">
            <v>351.099390155348</v>
          </cell>
        </row>
        <row r="42">
          <cell r="G42">
            <v>0</v>
          </cell>
        </row>
        <row r="43">
          <cell r="D43">
            <v>0.005</v>
          </cell>
        </row>
        <row r="44">
          <cell r="D44">
            <v>0.05029</v>
          </cell>
          <cell r="G44">
            <v>8828.39416545624</v>
          </cell>
        </row>
        <row r="50">
          <cell r="D50">
            <v>0.21</v>
          </cell>
          <cell r="I50">
            <v>0.0368654359696666</v>
          </cell>
        </row>
        <row r="52">
          <cell r="G52">
            <v>0.0368654359696666</v>
          </cell>
        </row>
      </sheetData>
      <sheetData sheetId="6">
        <row r="10">
          <cell r="C10">
            <v>-532.415411007707</v>
          </cell>
        </row>
        <row r="20">
          <cell r="AA20">
            <v>1760</v>
          </cell>
        </row>
        <row r="24">
          <cell r="W24">
            <v>0</v>
          </cell>
        </row>
        <row r="25">
          <cell r="W25">
            <v>0</v>
          </cell>
        </row>
        <row r="44">
          <cell r="W44">
            <v>989447.279666665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1.v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vmlDrawing" Target="../drawings/vmlDrawing2.v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74"/>
  <sheetViews>
    <sheetView tabSelected="1" zoomScale="69" zoomScaleNormal="69" workbookViewId="0" topLeftCell="A1">
      <selection pane="topLeft" activeCell="P39" sqref="P39"/>
    </sheetView>
  </sheetViews>
  <sheetFormatPr defaultColWidth="13.7109375" defaultRowHeight="15.75"/>
  <cols>
    <col min="1" max="1" width="4.85714285714286" style="1" bestFit="1" customWidth="1"/>
    <col min="2" max="2" width="57.2857142857143" style="2" bestFit="1" customWidth="1"/>
    <col min="3" max="3" width="16.4285714285714" style="2" customWidth="1"/>
    <col min="4" max="4" width="2.14285714285714" style="2" customWidth="1"/>
    <col min="5" max="6" width="24" style="2" customWidth="1"/>
    <col min="7" max="7" width="2.14285714285714" style="5" customWidth="1"/>
    <col min="8" max="9" width="24" style="2" customWidth="1"/>
    <col min="10" max="10" width="2.14285714285714" style="2" customWidth="1"/>
    <col min="11" max="12" width="24" style="2" customWidth="1"/>
    <col min="13" max="13" width="2.14285714285714" style="2" customWidth="1"/>
    <col min="14" max="14" width="15.8571428571429" style="2" bestFit="1" customWidth="1"/>
    <col min="15" max="15" width="18.7142857142857" style="2" bestFit="1" customWidth="1"/>
    <col min="16" max="16" width="25.5714285714286" style="2" bestFit="1" customWidth="1"/>
    <col min="17" max="17" width="13.7142857142857" style="2" customWidth="1"/>
    <col min="18" max="16384" width="13.7142857142857" style="2"/>
  </cols>
  <sheetData>
    <row r="1" spans="2:7" ht="15.95" customHeight="1">
      <c r="B1" s="2" t="str">
        <f>'[1]Inputs'!B6</f>
        <v>Olympic Water and Sewer Inc.</v>
      </c>
      <c r="G1" s="2"/>
    </row>
    <row r="2" spans="2:7" ht="15.95" customHeight="1">
      <c r="B2" s="2" t="str">
        <f>"UW-"&amp;'[1]Inputs'!B7</f>
        <v>UW-</v>
      </c>
      <c r="G2" s="2"/>
    </row>
    <row r="3" spans="2:12" ht="15.95" customHeight="1">
      <c r="B3" s="3" t="str">
        <f>"For Test Year Ended "&amp;TEXT('[1]Inputs'!B8,"mmmm dd, yyyy")</f>
        <v>For Test Year Ended December 31, 2022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15.95" customHeight="1"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5" customFormat="1" ht="15.95" customHeight="1">
      <c r="A5" s="1"/>
      <c r="B5" s="5" t="s">
        <v>1</v>
      </c>
      <c r="C5" s="6" t="s">
        <v>2</v>
      </c>
      <c r="E5" s="5" t="s">
        <v>3</v>
      </c>
      <c r="F5" s="5" t="s">
        <v>4</v>
      </c>
      <c r="H5" s="5" t="s">
        <v>5</v>
      </c>
      <c r="I5" s="5" t="s">
        <v>6</v>
      </c>
      <c r="K5" s="5" t="s">
        <v>7</v>
      </c>
      <c r="L5" s="5" t="s">
        <v>8</v>
      </c>
    </row>
    <row r="6" spans="1:13" s="5" customFormat="1" ht="31.5">
      <c r="A6" s="7" t="s">
        <v>9</v>
      </c>
      <c r="B6" s="8" t="s">
        <v>10</v>
      </c>
      <c r="C6" s="7" t="s">
        <v>11</v>
      </c>
      <c r="D6" s="9"/>
      <c r="E6" s="7" t="s">
        <v>12</v>
      </c>
      <c r="F6" s="7" t="s">
        <v>13</v>
      </c>
      <c r="H6" s="7" t="s">
        <v>14</v>
      </c>
      <c r="I6" s="7" t="s">
        <v>15</v>
      </c>
      <c r="K6" s="7" t="s">
        <v>16</v>
      </c>
      <c r="L6" s="7" t="s">
        <v>17</v>
      </c>
      <c r="M6" s="7"/>
    </row>
    <row r="7" spans="1:12" s="16" customFormat="1" ht="15.95" customHeight="1">
      <c r="A7" s="10">
        <v>1</v>
      </c>
      <c r="B7" s="11" t="s">
        <v>18</v>
      </c>
      <c r="C7" s="12" t="s">
        <v>19</v>
      </c>
      <c r="D7" s="13"/>
      <c r="E7" s="14" t="s">
        <v>20</v>
      </c>
      <c r="F7" s="14" t="s">
        <v>21</v>
      </c>
      <c r="G7" s="14"/>
      <c r="H7" s="14" t="s">
        <v>22</v>
      </c>
      <c r="I7" s="14" t="s">
        <v>23</v>
      </c>
      <c r="J7" s="14"/>
      <c r="K7" s="14" t="s">
        <v>24</v>
      </c>
      <c r="L7" s="15" t="s">
        <v>25</v>
      </c>
    </row>
    <row r="8" spans="1:4" s="5" customFormat="1" ht="15.95" customHeight="1">
      <c r="A8" s="10">
        <f>1+A7</f>
        <v>2</v>
      </c>
      <c r="B8" s="17" t="s">
        <v>26</v>
      </c>
      <c r="D8" s="9"/>
    </row>
    <row r="9" spans="1:15" ht="15.95" customHeight="1">
      <c r="A9" s="10">
        <f t="shared" si="0" ref="A9:A62">1+A8</f>
        <v>3</v>
      </c>
      <c r="B9" s="18" t="str">
        <f>+'[1]Inputs'!I8</f>
        <v>Metered Sales</v>
      </c>
      <c r="C9" s="19">
        <f>'[1]Inputs'!J8</f>
        <v>802430</v>
      </c>
      <c r="D9" s="20"/>
      <c r="E9" s="21">
        <f>'[1]Inputs'!K8</f>
        <v>0</v>
      </c>
      <c r="F9" s="22">
        <f t="shared" si="1" ref="F9:F14">E9+C9</f>
        <v>802430</v>
      </c>
      <c r="G9" s="23"/>
      <c r="H9" s="24">
        <f>'[1]Inputs'!N8</f>
        <v>0</v>
      </c>
      <c r="I9" s="22">
        <f>+H9+F9</f>
        <v>802430</v>
      </c>
      <c r="J9" s="25"/>
      <c r="K9" s="26">
        <f>'[1]Rate Design'!W44-('[1]PFIS'!I9+'[1]Rate Design'!C10)</f>
        <v>187549.69507767283</v>
      </c>
      <c r="L9" s="27">
        <f t="shared" si="2" ref="L9:L14">+K9+I9</f>
        <v>989979.69507767283</v>
      </c>
      <c r="M9" s="28"/>
      <c r="N9" s="29">
        <f t="shared" si="3" ref="N9:N14">IF(OR(K9=0,I9=0),"",(K9/I9))</f>
        <v>0.23372717256043871</v>
      </c>
      <c r="O9" s="30" t="s">
        <v>27</v>
      </c>
    </row>
    <row r="10" spans="1:15" ht="15.95" customHeight="1">
      <c r="A10" s="10">
        <f t="shared" si="0"/>
        <v>4</v>
      </c>
      <c r="B10" s="31" t="str">
        <f>+'[1]Inputs'!I9</f>
        <v>Un-Metered Sales</v>
      </c>
      <c r="C10" s="32">
        <f>'[1]Inputs'!J9</f>
        <v>12000</v>
      </c>
      <c r="D10" s="33"/>
      <c r="E10" s="34">
        <f>'[1]Inputs'!K9</f>
        <v>0</v>
      </c>
      <c r="F10" s="35">
        <f t="shared" si="1"/>
        <v>12000</v>
      </c>
      <c r="G10" s="36"/>
      <c r="H10" s="37">
        <f>'[1]Inputs'!N9</f>
        <v>0</v>
      </c>
      <c r="I10" s="35">
        <f>+F10+H10</f>
        <v>12000</v>
      </c>
      <c r="J10" s="33"/>
      <c r="K10" s="38">
        <f>'[1]Rate Design'!W24-'[1]PFIS'!I10</f>
        <v>-12000</v>
      </c>
      <c r="L10" s="39">
        <f t="shared" si="2"/>
        <v>0</v>
      </c>
      <c r="M10" s="28"/>
      <c r="N10" s="29">
        <f t="shared" si="3"/>
        <v>-1</v>
      </c>
      <c r="O10" s="30" t="s">
        <v>27</v>
      </c>
    </row>
    <row r="11" spans="1:15" ht="15.95" customHeight="1">
      <c r="A11" s="10">
        <f t="shared" si="0"/>
        <v>5</v>
      </c>
      <c r="B11" s="31" t="str">
        <f>+'[1]Inputs'!I10</f>
        <v>Ready-to-Serve</v>
      </c>
      <c r="C11" s="32">
        <f>'[1]Inputs'!J10</f>
        <v>0</v>
      </c>
      <c r="D11" s="33"/>
      <c r="E11" s="34">
        <f>'[1]Inputs'!K10</f>
        <v>0</v>
      </c>
      <c r="F11" s="35">
        <f t="shared" si="1"/>
        <v>0</v>
      </c>
      <c r="G11" s="36"/>
      <c r="H11" s="37">
        <f>'[1]Inputs'!N10</f>
        <v>0</v>
      </c>
      <c r="I11" s="35">
        <f>F11+H11</f>
        <v>0</v>
      </c>
      <c r="J11" s="33"/>
      <c r="K11" s="40">
        <f>'[1]Rate Design'!W25-'[1]PFIS'!I11</f>
        <v>0</v>
      </c>
      <c r="L11" s="39">
        <f t="shared" si="2"/>
        <v>0</v>
      </c>
      <c r="M11" s="28"/>
      <c r="N11" s="29" t="str">
        <f t="shared" si="3"/>
        <v/>
      </c>
      <c r="O11" s="30" t="s">
        <v>27</v>
      </c>
    </row>
    <row r="12" spans="1:15" ht="15.95" customHeight="1">
      <c r="A12" s="10">
        <f t="shared" si="0"/>
        <v>6</v>
      </c>
      <c r="B12" s="31" t="str">
        <f>+'[1]Inputs'!I11</f>
        <v>Fire Protection / Irrigation</v>
      </c>
      <c r="C12" s="32">
        <f>'[1]Inputs'!J11</f>
        <v>0</v>
      </c>
      <c r="D12" s="33"/>
      <c r="E12" s="34">
        <f>'[1]Inputs'!K11</f>
        <v>0</v>
      </c>
      <c r="F12" s="35">
        <f t="shared" si="1"/>
        <v>0</v>
      </c>
      <c r="G12" s="36"/>
      <c r="H12" s="37">
        <f>'[1]Inputs'!N11</f>
        <v>0</v>
      </c>
      <c r="I12" s="35">
        <f>F12+H12</f>
        <v>0</v>
      </c>
      <c r="J12" s="33"/>
      <c r="K12" s="41"/>
      <c r="L12" s="39">
        <f t="shared" si="2"/>
        <v>0</v>
      </c>
      <c r="M12" s="28"/>
      <c r="N12" s="29" t="str">
        <f t="shared" si="3"/>
        <v/>
      </c>
      <c r="O12" s="30" t="s">
        <v>27</v>
      </c>
    </row>
    <row r="13" spans="1:15" ht="15.95" customHeight="1">
      <c r="A13" s="10">
        <f t="shared" si="0"/>
        <v>7</v>
      </c>
      <c r="B13" s="31" t="str">
        <f>+'[1]Inputs'!I12</f>
        <v>Jobbing</v>
      </c>
      <c r="C13" s="32">
        <f>'[1]Inputs'!J12</f>
        <v>0</v>
      </c>
      <c r="D13" s="33"/>
      <c r="E13" s="42">
        <f>-C13</f>
        <v>0</v>
      </c>
      <c r="F13" s="35">
        <f t="shared" si="1"/>
        <v>0</v>
      </c>
      <c r="G13" s="36"/>
      <c r="H13" s="37">
        <f>'[1]Inputs'!N12</f>
        <v>0</v>
      </c>
      <c r="I13" s="35">
        <f>F13+H13</f>
        <v>0</v>
      </c>
      <c r="J13" s="33"/>
      <c r="K13" s="41"/>
      <c r="L13" s="39">
        <f t="shared" si="2"/>
        <v>0</v>
      </c>
      <c r="M13" s="28"/>
      <c r="N13" s="29" t="str">
        <f t="shared" si="3"/>
        <v/>
      </c>
      <c r="O13" s="30" t="s">
        <v>27</v>
      </c>
    </row>
    <row r="14" spans="1:15" ht="15.95" customHeight="1" thickBot="1">
      <c r="A14" s="10">
        <f t="shared" si="0"/>
        <v>8</v>
      </c>
      <c r="B14" s="43" t="str">
        <f>+'[1]Inputs'!I13</f>
        <v>Other Income, Ancillary Charges</v>
      </c>
      <c r="C14" s="44">
        <f>'[1]Inputs'!J13</f>
        <v>10147</v>
      </c>
      <c r="D14" s="45"/>
      <c r="E14" s="44">
        <f>'[1]Inputs'!K13</f>
        <v>0</v>
      </c>
      <c r="F14" s="46">
        <f t="shared" si="1"/>
        <v>10147</v>
      </c>
      <c r="G14" s="47"/>
      <c r="H14" s="48">
        <f>'[1]Inputs'!N13</f>
        <v>0</v>
      </c>
      <c r="I14" s="46">
        <f>F14+H14</f>
        <v>10147</v>
      </c>
      <c r="J14" s="45"/>
      <c r="K14" s="49"/>
      <c r="L14" s="46">
        <f t="shared" si="2"/>
        <v>10147</v>
      </c>
      <c r="M14" s="28"/>
      <c r="N14" s="29" t="str">
        <f t="shared" si="3"/>
        <v/>
      </c>
      <c r="O14" s="30" t="s">
        <v>27</v>
      </c>
    </row>
    <row r="15" spans="1:15" ht="15.95" customHeight="1" thickTop="1">
      <c r="A15" s="10">
        <f t="shared" si="0"/>
        <v>9</v>
      </c>
      <c r="B15" s="2" t="s">
        <v>28</v>
      </c>
      <c r="C15" s="50">
        <f>SUM(C9:C14)</f>
        <v>824577</v>
      </c>
      <c r="D15" s="51"/>
      <c r="E15" s="52">
        <f>SUM(E9:E14)</f>
        <v>0</v>
      </c>
      <c r="F15" s="50">
        <f>SUM(F9:F14)</f>
        <v>824577</v>
      </c>
      <c r="G15" s="53"/>
      <c r="H15" s="54">
        <f>SUM(H9:H14)</f>
        <v>0</v>
      </c>
      <c r="I15" s="50">
        <f>SUM(I9:I14)</f>
        <v>824577</v>
      </c>
      <c r="J15" s="55"/>
      <c r="K15" s="54">
        <f>SUM(K9:K14)</f>
        <v>175549.69507767283</v>
      </c>
      <c r="L15" s="50">
        <f>SUM(L9:L14)</f>
        <v>1000126.6950776728</v>
      </c>
      <c r="M15" s="55"/>
      <c r="N15" s="56">
        <f>'[1]Int Sync, NTG, Rev Req'!D36</f>
        <v>175549.69507767417</v>
      </c>
      <c r="O15" s="30" t="s">
        <v>29</v>
      </c>
    </row>
    <row r="16" spans="1:15" ht="15.95" customHeight="1">
      <c r="A16" s="10">
        <f t="shared" si="0"/>
        <v>10</v>
      </c>
      <c r="C16" s="51"/>
      <c r="D16" s="51"/>
      <c r="E16" s="53"/>
      <c r="F16" s="51"/>
      <c r="G16" s="53"/>
      <c r="H16" s="57"/>
      <c r="I16" s="58"/>
      <c r="J16" s="58"/>
      <c r="K16" s="57"/>
      <c r="L16" s="58"/>
      <c r="M16" s="58"/>
      <c r="N16" s="29">
        <f>K15/I15</f>
        <v>0.21289666711255934</v>
      </c>
      <c r="O16" s="30" t="str">
        <f t="shared" si="4" ref="O16">IF(N16="","","(percentage difference)")</f>
        <v>(percentage difference)</v>
      </c>
    </row>
    <row r="17" spans="1:15" ht="15.95" customHeight="1">
      <c r="A17" s="10">
        <f t="shared" si="0"/>
        <v>11</v>
      </c>
      <c r="B17" s="59" t="s">
        <v>30</v>
      </c>
      <c r="C17" s="28"/>
      <c r="D17" s="51"/>
      <c r="E17" s="1"/>
      <c r="F17" s="60"/>
      <c r="G17" s="53"/>
      <c r="H17" s="53"/>
      <c r="I17" s="60"/>
      <c r="J17" s="60"/>
      <c r="K17" s="61"/>
      <c r="L17" s="60"/>
      <c r="M17" s="60"/>
      <c r="N17" s="62"/>
      <c r="O17" s="62"/>
    </row>
    <row r="18" spans="1:13" ht="15.95" customHeight="1">
      <c r="A18" s="10">
        <f t="shared" si="0"/>
        <v>12</v>
      </c>
      <c r="B18" s="63" t="str">
        <f>+'[1]Inputs'!I17</f>
        <v>Salary and Wages - Employees</v>
      </c>
      <c r="C18" s="19">
        <f>'[1]Inputs'!J17</f>
        <v>190177</v>
      </c>
      <c r="D18" s="25"/>
      <c r="E18" s="64">
        <f>'[1]Inputs'!K17</f>
        <v>0</v>
      </c>
      <c r="F18" s="27">
        <f t="shared" si="5" ref="F18:F43">E18+C18</f>
        <v>190177</v>
      </c>
      <c r="G18" s="23"/>
      <c r="H18" s="24">
        <f>'[1]Inputs'!N17</f>
        <v>0</v>
      </c>
      <c r="I18" s="27">
        <f t="shared" si="6" ref="I18:I43">F18+H18</f>
        <v>190177</v>
      </c>
      <c r="J18" s="65"/>
      <c r="K18" s="66"/>
      <c r="L18" s="27">
        <f t="shared" si="7" ref="L18:L42">I18+K18</f>
        <v>190177</v>
      </c>
      <c r="M18" s="28"/>
    </row>
    <row r="19" spans="1:13" ht="15.95" customHeight="1">
      <c r="A19" s="10">
        <f t="shared" si="0"/>
        <v>13</v>
      </c>
      <c r="B19" s="67" t="str">
        <f>+'[1]Inputs'!I18</f>
        <v>Salary and Wages - Officers</v>
      </c>
      <c r="C19" s="32">
        <f>'[1]Inputs'!J18</f>
        <v>0</v>
      </c>
      <c r="D19" s="33"/>
      <c r="E19" s="64">
        <f>'[1]Inputs'!K18</f>
        <v>0</v>
      </c>
      <c r="F19" s="39">
        <f t="shared" si="5"/>
        <v>0</v>
      </c>
      <c r="G19" s="36"/>
      <c r="H19" s="37">
        <f>'[1]Inputs'!N18</f>
        <v>0</v>
      </c>
      <c r="I19" s="39">
        <f t="shared" si="6"/>
        <v>0</v>
      </c>
      <c r="J19" s="68"/>
      <c r="K19" s="69"/>
      <c r="L19" s="39">
        <f t="shared" si="7"/>
        <v>0</v>
      </c>
      <c r="M19" s="28"/>
    </row>
    <row r="20" spans="1:13" ht="15.95" customHeight="1">
      <c r="A20" s="10">
        <f t="shared" si="0"/>
        <v>14</v>
      </c>
      <c r="B20" s="67" t="str">
        <f>+'[1]Inputs'!I19</f>
        <v>Employee Pensions and Benefits</v>
      </c>
      <c r="C20" s="32">
        <f>'[1]Inputs'!J19</f>
        <v>9580</v>
      </c>
      <c r="D20" s="33"/>
      <c r="E20" s="64">
        <f>'[1]Inputs'!K19</f>
        <v>0</v>
      </c>
      <c r="F20" s="39">
        <f t="shared" si="5"/>
        <v>9580</v>
      </c>
      <c r="G20" s="36"/>
      <c r="H20" s="37">
        <f>'[1]Inputs'!N19</f>
        <v>0</v>
      </c>
      <c r="I20" s="39">
        <f t="shared" si="6"/>
        <v>9580</v>
      </c>
      <c r="J20" s="68"/>
      <c r="K20" s="69"/>
      <c r="L20" s="39">
        <f t="shared" si="7"/>
        <v>9580</v>
      </c>
      <c r="M20" s="28"/>
    </row>
    <row r="21" spans="1:15" ht="15.95" customHeight="1">
      <c r="A21" s="10">
        <f t="shared" si="0"/>
        <v>15</v>
      </c>
      <c r="B21" s="67" t="str">
        <f>+'[1]Inputs'!I20</f>
        <v>Purchased Power/Water</v>
      </c>
      <c r="C21" s="32">
        <f>'[1]Inputs'!J20</f>
        <v>61010</v>
      </c>
      <c r="D21" s="33"/>
      <c r="E21" s="64">
        <f>'[1]Inputs'!K20</f>
        <v>0</v>
      </c>
      <c r="F21" s="39">
        <f t="shared" si="5"/>
        <v>61010</v>
      </c>
      <c r="G21" s="70"/>
      <c r="H21" s="37">
        <f>'[1]Inputs'!N20</f>
        <v>0</v>
      </c>
      <c r="I21" s="39">
        <f t="shared" si="6"/>
        <v>61010</v>
      </c>
      <c r="J21" s="68"/>
      <c r="K21" s="69"/>
      <c r="L21" s="39">
        <f t="shared" si="7"/>
        <v>61010</v>
      </c>
      <c r="M21" s="28"/>
      <c r="N21" s="71"/>
      <c r="O21" s="62"/>
    </row>
    <row r="22" spans="1:15" ht="15.95" customHeight="1">
      <c r="A22" s="10">
        <f t="shared" si="0"/>
        <v>16</v>
      </c>
      <c r="B22" s="67" t="str">
        <f>+'[1]Inputs'!I21</f>
        <v>Chemicals &amp; Testing</v>
      </c>
      <c r="C22" s="32">
        <f>'[1]Inputs'!J21</f>
        <v>5348</v>
      </c>
      <c r="D22" s="33"/>
      <c r="E22" s="64">
        <f>'[1]Inputs'!K21</f>
        <v>0</v>
      </c>
      <c r="F22" s="39">
        <f t="shared" si="5"/>
        <v>5348</v>
      </c>
      <c r="G22" s="36"/>
      <c r="H22" s="37">
        <f>'[1]Inputs'!N21</f>
        <v>0</v>
      </c>
      <c r="I22" s="39">
        <f t="shared" si="6"/>
        <v>5348</v>
      </c>
      <c r="J22" s="68"/>
      <c r="K22" s="72"/>
      <c r="L22" s="39">
        <f>+I22</f>
        <v>5348</v>
      </c>
      <c r="M22" s="28"/>
      <c r="N22" s="71"/>
      <c r="O22" s="62"/>
    </row>
    <row r="23" spans="1:15" ht="15.95" customHeight="1">
      <c r="A23" s="10">
        <f t="shared" si="0"/>
        <v>17</v>
      </c>
      <c r="B23" s="67" t="str">
        <f>+'[1]Inputs'!I22</f>
        <v>Material &amp; Supplies</v>
      </c>
      <c r="C23" s="32">
        <f>'[1]Inputs'!J22</f>
        <v>7427</v>
      </c>
      <c r="D23" s="73"/>
      <c r="E23" s="64">
        <f>'[1]Inputs'!K22</f>
        <v>0</v>
      </c>
      <c r="F23" s="39">
        <f t="shared" si="5"/>
        <v>7427</v>
      </c>
      <c r="G23" s="36"/>
      <c r="H23" s="37">
        <f>'[1]Inputs'!N22</f>
        <v>0</v>
      </c>
      <c r="I23" s="39">
        <f t="shared" si="6"/>
        <v>7427</v>
      </c>
      <c r="J23" s="68"/>
      <c r="K23" s="69"/>
      <c r="L23" s="39">
        <f t="shared" si="7"/>
        <v>7427</v>
      </c>
      <c r="M23" s="28"/>
      <c r="N23" s="71"/>
      <c r="O23" s="62"/>
    </row>
    <row r="24" spans="1:15" ht="15.95" customHeight="1">
      <c r="A24" s="10">
        <f t="shared" si="0"/>
        <v>18</v>
      </c>
      <c r="B24" s="67" t="str">
        <f>+'[1]Inputs'!I23</f>
        <v>Contractual Engineer</v>
      </c>
      <c r="C24" s="32">
        <f>'[1]Inputs'!J23</f>
        <v>8982</v>
      </c>
      <c r="D24" s="73"/>
      <c r="E24" s="64">
        <f>'[1]Inputs'!K23</f>
        <v>0</v>
      </c>
      <c r="F24" s="39">
        <f t="shared" si="5"/>
        <v>8982</v>
      </c>
      <c r="G24" s="69"/>
      <c r="H24" s="37">
        <f>'[1]Inputs'!N23</f>
        <v>0</v>
      </c>
      <c r="I24" s="39">
        <f t="shared" si="6"/>
        <v>8982</v>
      </c>
      <c r="J24" s="68"/>
      <c r="K24" s="69"/>
      <c r="L24" s="39">
        <f t="shared" si="7"/>
        <v>8982</v>
      </c>
      <c r="M24" s="28"/>
      <c r="N24" s="71"/>
      <c r="O24" s="74"/>
    </row>
    <row r="25" spans="1:15" ht="15.95" customHeight="1">
      <c r="A25" s="10">
        <f t="shared" si="0"/>
        <v>19</v>
      </c>
      <c r="B25" s="67" t="str">
        <f>+'[1]Inputs'!I24</f>
        <v>Contractual Accounting</v>
      </c>
      <c r="C25" s="32">
        <f>'[1]Inputs'!J24</f>
        <v>285524</v>
      </c>
      <c r="D25" s="33"/>
      <c r="E25" s="64">
        <f>'[1]Inputs'!K24</f>
        <v>0</v>
      </c>
      <c r="F25" s="39">
        <f t="shared" si="5"/>
        <v>285524</v>
      </c>
      <c r="G25" s="36"/>
      <c r="H25" s="37">
        <f>'[1]Inputs'!N24</f>
        <v>0</v>
      </c>
      <c r="I25" s="39">
        <f t="shared" si="6"/>
        <v>285524</v>
      </c>
      <c r="J25" s="68"/>
      <c r="K25" s="69"/>
      <c r="L25" s="39">
        <f t="shared" si="7"/>
        <v>285524</v>
      </c>
      <c r="M25" s="28"/>
      <c r="N25" s="71"/>
      <c r="O25" s="62"/>
    </row>
    <row r="26" spans="1:15" ht="15.95" customHeight="1">
      <c r="A26" s="10">
        <f t="shared" si="0"/>
        <v>20</v>
      </c>
      <c r="B26" s="67" t="str">
        <f>+'[1]Inputs'!I25</f>
        <v>Contractual Legal</v>
      </c>
      <c r="C26" s="32">
        <f>'[1]Inputs'!J25</f>
        <v>0</v>
      </c>
      <c r="D26" s="33"/>
      <c r="E26" s="64">
        <f>'[1]Inputs'!K25</f>
        <v>0</v>
      </c>
      <c r="F26" s="39">
        <f t="shared" si="5"/>
        <v>0</v>
      </c>
      <c r="G26" s="75"/>
      <c r="H26" s="37">
        <f>'[1]Inputs'!N25</f>
        <v>0</v>
      </c>
      <c r="I26" s="39">
        <f t="shared" si="6"/>
        <v>0</v>
      </c>
      <c r="J26" s="68"/>
      <c r="K26" s="69"/>
      <c r="L26" s="39">
        <f t="shared" si="7"/>
        <v>0</v>
      </c>
      <c r="M26" s="28"/>
      <c r="N26" s="71"/>
      <c r="O26" s="62"/>
    </row>
    <row r="27" spans="1:15" ht="15.95" customHeight="1">
      <c r="A27" s="10">
        <f t="shared" si="0"/>
        <v>21</v>
      </c>
      <c r="B27" s="67" t="str">
        <f>+'[1]Inputs'!I26</f>
        <v>Contractual Operations</v>
      </c>
      <c r="C27" s="32">
        <f>'[1]Inputs'!J26</f>
        <v>28164</v>
      </c>
      <c r="D27" s="33"/>
      <c r="E27" s="64">
        <f>'[1]Inputs'!K26</f>
        <v>0</v>
      </c>
      <c r="F27" s="39">
        <f t="shared" si="5"/>
        <v>28164</v>
      </c>
      <c r="G27" s="69"/>
      <c r="H27" s="37">
        <f>'[1]Inputs'!N26</f>
        <v>0</v>
      </c>
      <c r="I27" s="39">
        <f t="shared" si="6"/>
        <v>28164</v>
      </c>
      <c r="J27" s="68"/>
      <c r="K27" s="69"/>
      <c r="L27" s="39">
        <f t="shared" si="7"/>
        <v>28164</v>
      </c>
      <c r="M27" s="28"/>
      <c r="N27" s="71"/>
      <c r="O27" s="62"/>
    </row>
    <row r="28" spans="1:15" ht="15.95" customHeight="1">
      <c r="A28" s="10">
        <f t="shared" si="0"/>
        <v>22</v>
      </c>
      <c r="B28" s="67" t="str">
        <f>+'[1]Inputs'!I27</f>
        <v>Jobbing</v>
      </c>
      <c r="C28" s="32">
        <f>'[1]Inputs'!J27</f>
        <v>0</v>
      </c>
      <c r="D28" s="33"/>
      <c r="E28" s="76">
        <f>-C28</f>
        <v>0</v>
      </c>
      <c r="F28" s="39">
        <f t="shared" si="5"/>
        <v>0</v>
      </c>
      <c r="G28" s="69"/>
      <c r="H28" s="37">
        <f>'[1]Inputs'!N27</f>
        <v>0</v>
      </c>
      <c r="I28" s="39">
        <f t="shared" si="6"/>
        <v>0</v>
      </c>
      <c r="J28" s="68"/>
      <c r="K28" s="69"/>
      <c r="L28" s="39">
        <f t="shared" si="7"/>
        <v>0</v>
      </c>
      <c r="M28" s="28"/>
      <c r="N28" s="74"/>
      <c r="O28" s="62"/>
    </row>
    <row r="29" spans="1:15" ht="15.95" customHeight="1">
      <c r="A29" s="10">
        <f t="shared" si="0"/>
        <v>23</v>
      </c>
      <c r="B29" s="67" t="str">
        <f>+'[1]Inputs'!I28</f>
        <v>Rental of Building, Property, and Equipment</v>
      </c>
      <c r="C29" s="32">
        <f>'[1]Inputs'!J28</f>
        <v>0</v>
      </c>
      <c r="D29" s="33"/>
      <c r="E29" s="64">
        <f>'[1]Inputs'!K28</f>
        <v>0</v>
      </c>
      <c r="F29" s="39">
        <f t="shared" si="5"/>
        <v>0</v>
      </c>
      <c r="G29" s="36"/>
      <c r="H29" s="37">
        <f>'[1]Inputs'!N28</f>
        <v>0</v>
      </c>
      <c r="I29" s="39">
        <f t="shared" si="6"/>
        <v>0</v>
      </c>
      <c r="J29" s="68"/>
      <c r="K29" s="69"/>
      <c r="L29" s="39">
        <f t="shared" si="7"/>
        <v>0</v>
      </c>
      <c r="M29" s="28"/>
      <c r="N29" s="71"/>
      <c r="O29" s="62"/>
    </row>
    <row r="30" spans="1:15" ht="15.95" customHeight="1">
      <c r="A30" s="10">
        <f t="shared" si="0"/>
        <v>24</v>
      </c>
      <c r="B30" s="67" t="str">
        <f>+'[1]Inputs'!I29</f>
        <v>Transportation</v>
      </c>
      <c r="C30" s="32">
        <f>'[1]Inputs'!J29</f>
        <v>18736</v>
      </c>
      <c r="D30" s="33"/>
      <c r="E30" s="64">
        <f>'[1]Inputs'!K29</f>
        <v>0</v>
      </c>
      <c r="F30" s="39">
        <f t="shared" si="5"/>
        <v>18736</v>
      </c>
      <c r="G30" s="36"/>
      <c r="H30" s="37">
        <f>'[1]Inputs'!N29</f>
        <v>0</v>
      </c>
      <c r="I30" s="39">
        <f t="shared" si="6"/>
        <v>18736</v>
      </c>
      <c r="J30" s="68"/>
      <c r="K30" s="72"/>
      <c r="L30" s="39">
        <f>+I30</f>
        <v>18736</v>
      </c>
      <c r="M30" s="28"/>
      <c r="N30" s="74"/>
      <c r="O30" s="62"/>
    </row>
    <row r="31" spans="1:15" ht="15.95" customHeight="1">
      <c r="A31" s="10">
        <f t="shared" si="0"/>
        <v>25</v>
      </c>
      <c r="B31" s="67" t="str">
        <f>+'[1]Inputs'!I30</f>
        <v>Insurance - Vehicle, General Liability, Workman's Comp.</v>
      </c>
      <c r="C31" s="32">
        <f>'[1]Inputs'!J30</f>
        <v>21042</v>
      </c>
      <c r="D31" s="33"/>
      <c r="E31" s="64">
        <f>'[1]Inputs'!K30</f>
        <v>0</v>
      </c>
      <c r="F31" s="39">
        <f t="shared" si="5"/>
        <v>21042</v>
      </c>
      <c r="G31" s="36"/>
      <c r="H31" s="37">
        <f>'[1]Inputs'!N30</f>
        <v>0</v>
      </c>
      <c r="I31" s="39">
        <f t="shared" si="6"/>
        <v>21042</v>
      </c>
      <c r="J31" s="68"/>
      <c r="K31" s="69"/>
      <c r="L31" s="39">
        <f t="shared" si="7"/>
        <v>21042</v>
      </c>
      <c r="M31" s="28"/>
      <c r="N31" s="71"/>
      <c r="O31" s="62"/>
    </row>
    <row r="32" spans="1:15" ht="15.95" customHeight="1">
      <c r="A32" s="10">
        <f t="shared" si="0"/>
        <v>26</v>
      </c>
      <c r="B32" s="67" t="str">
        <f>+'[1]Inputs'!I31</f>
        <v>Regulatory Commission Expenses - Fees</v>
      </c>
      <c r="C32" s="32">
        <f>'[1]Inputs'!J31</f>
        <v>1713</v>
      </c>
      <c r="D32" s="33"/>
      <c r="E32" s="64">
        <f>'[1]Inputs'!K31</f>
        <v>0</v>
      </c>
      <c r="F32" s="39">
        <f t="shared" si="5"/>
        <v>1713</v>
      </c>
      <c r="G32" s="70"/>
      <c r="H32" s="77">
        <f>(I15*0.2%)-F32</f>
        <v>-63.846000000000004</v>
      </c>
      <c r="I32" s="39">
        <f t="shared" si="6"/>
        <v>1649.154</v>
      </c>
      <c r="J32" s="68"/>
      <c r="K32" s="78">
        <f>'[1]Int Sync, NTG, Rev Req'!G41</f>
        <v>351.09939015534837</v>
      </c>
      <c r="L32" s="39">
        <f t="shared" si="7"/>
        <v>2000.2533901553484</v>
      </c>
      <c r="M32" s="28"/>
      <c r="N32" s="71"/>
      <c r="O32" s="62"/>
    </row>
    <row r="33" spans="1:15" ht="15.95" customHeight="1">
      <c r="A33" s="10">
        <f t="shared" si="0"/>
        <v>27</v>
      </c>
      <c r="B33" s="67" t="str">
        <f>+'[1]Inputs'!I32</f>
        <v>Regulatory Commission Expenses - Amort. Rate Case</v>
      </c>
      <c r="C33" s="32">
        <f>'[1]Inputs'!J32</f>
        <v>0</v>
      </c>
      <c r="D33" s="33"/>
      <c r="E33" s="64">
        <f>'[1]Inputs'!K32</f>
        <v>0</v>
      </c>
      <c r="F33" s="39">
        <f t="shared" si="5"/>
        <v>0</v>
      </c>
      <c r="G33" s="36"/>
      <c r="H33" s="37">
        <f>'[1]Inputs'!N32</f>
        <v>0</v>
      </c>
      <c r="I33" s="39">
        <f t="shared" si="6"/>
        <v>0</v>
      </c>
      <c r="J33" s="68"/>
      <c r="K33" s="69"/>
      <c r="L33" s="39">
        <f t="shared" si="7"/>
        <v>0</v>
      </c>
      <c r="M33" s="28"/>
      <c r="N33" s="71"/>
      <c r="O33" s="62"/>
    </row>
    <row r="34" spans="1:15" ht="15.95" customHeight="1">
      <c r="A34" s="10">
        <f t="shared" si="0"/>
        <v>28</v>
      </c>
      <c r="B34" s="67" t="str">
        <f>+'[1]Inputs'!I33</f>
        <v>Travel, Education, CCR, and Public Relations</v>
      </c>
      <c r="C34" s="32">
        <f>'[1]Inputs'!J33</f>
        <v>127</v>
      </c>
      <c r="D34" s="33"/>
      <c r="E34" s="64">
        <f>'[1]Inputs'!K33</f>
        <v>0</v>
      </c>
      <c r="F34" s="39">
        <f t="shared" si="5"/>
        <v>127</v>
      </c>
      <c r="G34" s="36"/>
      <c r="H34" s="37">
        <f>'[1]Inputs'!N33</f>
        <v>0</v>
      </c>
      <c r="I34" s="39">
        <f t="shared" si="6"/>
        <v>127</v>
      </c>
      <c r="J34" s="68"/>
      <c r="K34" s="69"/>
      <c r="L34" s="39">
        <f t="shared" si="7"/>
        <v>127</v>
      </c>
      <c r="M34" s="28"/>
      <c r="N34" s="71"/>
      <c r="O34" s="62"/>
    </row>
    <row r="35" spans="1:15" ht="15.95" customHeight="1">
      <c r="A35" s="10">
        <f t="shared" si="0"/>
        <v>29</v>
      </c>
      <c r="B35" s="67" t="str">
        <f>+'[1]Inputs'!I34</f>
        <v>Office, Postage, Phone, and Bank Charges</v>
      </c>
      <c r="C35" s="32">
        <f>'[1]Inputs'!J34</f>
        <v>24877</v>
      </c>
      <c r="D35" s="33"/>
      <c r="E35" s="64">
        <f>'[1]Inputs'!K34</f>
        <v>0</v>
      </c>
      <c r="F35" s="39">
        <f t="shared" si="5"/>
        <v>24877</v>
      </c>
      <c r="G35" s="36"/>
      <c r="H35" s="37">
        <f>'[1]Inputs'!N34</f>
        <v>0</v>
      </c>
      <c r="I35" s="39">
        <f t="shared" si="6"/>
        <v>24877</v>
      </c>
      <c r="J35" s="68"/>
      <c r="K35" s="72"/>
      <c r="L35" s="39">
        <f>+I35</f>
        <v>24877</v>
      </c>
      <c r="M35" s="28"/>
      <c r="N35" s="71"/>
      <c r="O35" s="62"/>
    </row>
    <row r="36" spans="1:15" ht="15.95" customHeight="1">
      <c r="A36" s="10">
        <f t="shared" si="0"/>
        <v>30</v>
      </c>
      <c r="B36" s="67" t="str">
        <f>+'[1]Inputs'!I35</f>
        <v>Bad Debt</v>
      </c>
      <c r="C36" s="32">
        <f>'[1]Inputs'!J35</f>
        <v>359</v>
      </c>
      <c r="D36" s="33"/>
      <c r="E36" s="79">
        <f>(SUM('[1]Inputs'!J8:J11)*Bad_Debt_Percent)-'[1]PFIS'!C36</f>
        <v>3713.15</v>
      </c>
      <c r="F36" s="39">
        <f t="shared" si="5"/>
        <v>4072.15</v>
      </c>
      <c r="G36" s="69"/>
      <c r="H36" s="78">
        <f>(SUM(I9:I12)*Bad_Debt_Percent)-'[1]PFIS'!F36</f>
        <v>0</v>
      </c>
      <c r="I36" s="39">
        <f t="shared" si="6"/>
        <v>4072.15</v>
      </c>
      <c r="J36" s="68"/>
      <c r="K36" s="72"/>
      <c r="L36" s="39">
        <f>+I36</f>
        <v>4072.15</v>
      </c>
      <c r="M36" s="28"/>
      <c r="N36" s="74"/>
      <c r="O36" s="62"/>
    </row>
    <row r="37" spans="1:15" ht="15.95" customHeight="1">
      <c r="A37" s="10">
        <f t="shared" si="0"/>
        <v>31</v>
      </c>
      <c r="B37" s="67" t="str">
        <f>+'[1]Inputs'!I36</f>
        <v>Repairs</v>
      </c>
      <c r="C37" s="32">
        <f>'[1]Inputs'!J36</f>
        <v>93073</v>
      </c>
      <c r="D37" s="33"/>
      <c r="E37" s="64">
        <f>'[1]Inputs'!K36</f>
        <v>0</v>
      </c>
      <c r="F37" s="39">
        <f t="shared" si="5"/>
        <v>93073</v>
      </c>
      <c r="G37" s="69"/>
      <c r="H37" s="37">
        <f>'[1]Inputs'!N36</f>
        <v>0</v>
      </c>
      <c r="I37" s="39">
        <f t="shared" si="6"/>
        <v>93073</v>
      </c>
      <c r="J37" s="68"/>
      <c r="K37" s="72"/>
      <c r="L37" s="39">
        <f>+I37</f>
        <v>93073</v>
      </c>
      <c r="M37" s="28"/>
      <c r="N37" s="74"/>
      <c r="O37" s="62"/>
    </row>
    <row r="38" spans="1:14" ht="15.95" customHeight="1">
      <c r="A38" s="10">
        <f t="shared" si="0"/>
        <v>32</v>
      </c>
      <c r="B38" s="67" t="str">
        <f>+'[1]Inputs'!I37</f>
        <v>Net Depreciation/Amortization</v>
      </c>
      <c r="C38" s="32">
        <f>'[1]Inputs'!J37</f>
        <v>110416.78084761919</v>
      </c>
      <c r="D38" s="33"/>
      <c r="E38" s="80">
        <f>F38-C38</f>
        <v>0</v>
      </c>
      <c r="F38" s="32">
        <f>'[1]Inputs'!AC6-'[1]Inputs'!AO6</f>
        <v>110416.78084761919</v>
      </c>
      <c r="G38" s="36"/>
      <c r="H38" s="80">
        <f>I38-F38</f>
        <v>1588.3768095237901</v>
      </c>
      <c r="I38" s="32">
        <f>SUM('[1]Inputs'!AC8:AC2008)-SUM('[1]Inputs'!AO8:AO2008)</f>
        <v>112005.15765714298</v>
      </c>
      <c r="J38" s="68"/>
      <c r="K38" s="80">
        <f>IF(I59&lt;=0,-I38,0)</f>
        <v>0</v>
      </c>
      <c r="L38" s="39">
        <f t="shared" si="7"/>
        <v>112005.15765714298</v>
      </c>
      <c r="M38" s="28"/>
      <c r="N38" s="81">
        <f>+L38/L54</f>
        <v>0.017596359324407305</v>
      </c>
    </row>
    <row r="39" spans="1:15" ht="15.95" customHeight="1">
      <c r="A39" s="10">
        <f t="shared" si="0"/>
        <v>33</v>
      </c>
      <c r="B39" s="67" t="str">
        <f>+'[1]Inputs'!I38</f>
        <v>Utility Excise Tax</v>
      </c>
      <c r="C39" s="32">
        <f>'[1]Inputs'!J38</f>
        <v>42273</v>
      </c>
      <c r="D39" s="33"/>
      <c r="E39" s="64">
        <f>'[1]Inputs'!K38</f>
        <v>0</v>
      </c>
      <c r="F39" s="39">
        <f t="shared" si="5"/>
        <v>42273</v>
      </c>
      <c r="G39" s="36"/>
      <c r="H39" s="78">
        <f>(SUM(I9:I12)*BO_Tax_Rate)-'[1]PFIS'!F39</f>
        <v>-1315.3152999999875</v>
      </c>
      <c r="I39" s="39">
        <f t="shared" si="6"/>
        <v>40957.684700000013</v>
      </c>
      <c r="J39" s="68"/>
      <c r="K39" s="78">
        <f>+'[1]Int Sync, NTG, Rev Req'!G44+'[1]Int Sync, NTG, Rev Req'!G42</f>
        <v>8828.3941654562368</v>
      </c>
      <c r="L39" s="39">
        <f t="shared" si="7"/>
        <v>49786.078865456249</v>
      </c>
      <c r="M39" s="28"/>
      <c r="N39" s="81">
        <f>+K39/K15</f>
        <v>0.050290000000000397</v>
      </c>
      <c r="O39" s="82"/>
    </row>
    <row r="40" spans="1:15" ht="15.95" customHeight="1">
      <c r="A40" s="10">
        <f t="shared" si="0"/>
        <v>34</v>
      </c>
      <c r="B40" s="67" t="str">
        <f>+'[1]Inputs'!I39</f>
        <v>Property Tax</v>
      </c>
      <c r="C40" s="32">
        <f>'[1]Inputs'!J39</f>
        <v>9660</v>
      </c>
      <c r="D40" s="33"/>
      <c r="E40" s="64">
        <f>'[1]Inputs'!K39</f>
        <v>0</v>
      </c>
      <c r="F40" s="39">
        <f t="shared" si="5"/>
        <v>9660</v>
      </c>
      <c r="G40" s="75"/>
      <c r="H40" s="37">
        <f>'[1]Inputs'!N39</f>
        <v>0</v>
      </c>
      <c r="I40" s="39">
        <f t="shared" si="6"/>
        <v>9660</v>
      </c>
      <c r="J40" s="68"/>
      <c r="K40" s="72"/>
      <c r="L40" s="39">
        <f>+I40</f>
        <v>9660</v>
      </c>
      <c r="M40" s="28"/>
      <c r="N40" s="71"/>
      <c r="O40" s="62"/>
    </row>
    <row r="41" spans="1:15" ht="15.95" customHeight="1">
      <c r="A41" s="10">
        <f t="shared" si="0"/>
        <v>35</v>
      </c>
      <c r="B41" s="67" t="str">
        <f>+'[1]Inputs'!I40</f>
        <v>Payroll Tax</v>
      </c>
      <c r="C41" s="32">
        <f>'[1]Inputs'!J40</f>
        <v>16519</v>
      </c>
      <c r="D41" s="33"/>
      <c r="E41" s="64">
        <f>'[1]Inputs'!K40</f>
        <v>0</v>
      </c>
      <c r="F41" s="39">
        <f t="shared" si="5"/>
        <v>16519</v>
      </c>
      <c r="G41" s="36"/>
      <c r="H41" s="37">
        <f>'[1]Inputs'!N40</f>
        <v>0</v>
      </c>
      <c r="I41" s="39">
        <f t="shared" si="6"/>
        <v>16519</v>
      </c>
      <c r="J41" s="68"/>
      <c r="K41" s="69"/>
      <c r="L41" s="39">
        <f t="shared" si="7"/>
        <v>16519</v>
      </c>
      <c r="M41" s="28"/>
      <c r="N41" s="71"/>
      <c r="O41" s="28"/>
    </row>
    <row r="42" spans="1:15" ht="15.95" customHeight="1">
      <c r="A42" s="10">
        <f t="shared" si="0"/>
        <v>36</v>
      </c>
      <c r="B42" s="67" t="str">
        <f>+'[1]Inputs'!I41</f>
        <v>Other Taxes &amp; Licenses (DOH/PWB/ESD/DOE)</v>
      </c>
      <c r="C42" s="32">
        <f>'[1]Inputs'!J41</f>
        <v>4255</v>
      </c>
      <c r="D42" s="33"/>
      <c r="E42" s="64">
        <f>'[1]Inputs'!K41</f>
        <v>0</v>
      </c>
      <c r="F42" s="39">
        <f t="shared" si="5"/>
        <v>4255</v>
      </c>
      <c r="G42" s="75"/>
      <c r="H42" s="37">
        <f>'[1]Inputs'!N41</f>
        <v>0</v>
      </c>
      <c r="I42" s="39">
        <f t="shared" si="6"/>
        <v>4255</v>
      </c>
      <c r="J42" s="68"/>
      <c r="K42" s="69"/>
      <c r="L42" s="39">
        <f t="shared" si="7"/>
        <v>4255</v>
      </c>
      <c r="M42" s="28"/>
      <c r="N42" s="71"/>
      <c r="O42" s="83"/>
    </row>
    <row r="43" spans="1:15" ht="15.95" customHeight="1" thickBot="1">
      <c r="A43" s="10">
        <f t="shared" si="0"/>
        <v>37</v>
      </c>
      <c r="B43" s="84" t="str">
        <f>+'[1]Inputs'!I42</f>
        <v>Miscellaneous</v>
      </c>
      <c r="C43" s="44">
        <f>'[1]Inputs'!J42</f>
        <v>31119</v>
      </c>
      <c r="D43" s="45"/>
      <c r="E43" s="64">
        <f>'[1]Inputs'!K42</f>
        <v>0</v>
      </c>
      <c r="F43" s="46">
        <f t="shared" si="5"/>
        <v>31119</v>
      </c>
      <c r="G43" s="47"/>
      <c r="H43" s="48">
        <f>'[1]Inputs'!N42</f>
        <v>0</v>
      </c>
      <c r="I43" s="46">
        <f t="shared" si="6"/>
        <v>31119</v>
      </c>
      <c r="J43" s="49"/>
      <c r="K43" s="130"/>
      <c r="L43" s="46">
        <f>+I43</f>
        <v>31119</v>
      </c>
      <c r="M43" s="28"/>
      <c r="N43" s="71"/>
      <c r="O43" s="62"/>
    </row>
    <row r="44" spans="1:15" ht="15.95" customHeight="1" thickTop="1">
      <c r="A44" s="10">
        <f t="shared" si="0"/>
        <v>38</v>
      </c>
      <c r="B44" s="2" t="s">
        <v>31</v>
      </c>
      <c r="C44" s="86">
        <f>SUM(C18:C43)</f>
        <v>970381.78084761917</v>
      </c>
      <c r="D44" s="51"/>
      <c r="E44" s="54">
        <f>SUM(E18:E43)</f>
        <v>3713.15</v>
      </c>
      <c r="F44" s="50">
        <f>SUM(F18:F43)</f>
        <v>974094.93084761919</v>
      </c>
      <c r="G44" s="53"/>
      <c r="H44" s="54">
        <f>SUM(H18:H43)</f>
        <v>209.21550952380267</v>
      </c>
      <c r="I44" s="50">
        <f>SUM(I18:I43)</f>
        <v>974304.14635714295</v>
      </c>
      <c r="J44" s="55"/>
      <c r="K44" s="54">
        <f>SUM(K18:K43)</f>
        <v>9179.4935556115852</v>
      </c>
      <c r="L44" s="50">
        <f>SUM(L18:L43)</f>
        <v>983483.63991275465</v>
      </c>
      <c r="M44" s="55"/>
      <c r="N44" s="62"/>
      <c r="O44" s="62"/>
    </row>
    <row r="45" spans="1:15" ht="15.95" customHeight="1">
      <c r="A45" s="10">
        <f t="shared" si="0"/>
        <v>39</v>
      </c>
      <c r="D45" s="51"/>
      <c r="E45" s="5"/>
      <c r="F45" s="51"/>
      <c r="G45" s="53"/>
      <c r="H45" s="53"/>
      <c r="I45" s="51"/>
      <c r="J45" s="51"/>
      <c r="K45" s="53"/>
      <c r="L45" s="51"/>
      <c r="M45" s="51"/>
      <c r="N45" s="62"/>
      <c r="O45" s="62"/>
    </row>
    <row r="46" spans="1:15" ht="15.95" customHeight="1">
      <c r="A46" s="10">
        <f t="shared" si="0"/>
        <v>40</v>
      </c>
      <c r="B46" s="87" t="s">
        <v>32</v>
      </c>
      <c r="C46" s="27">
        <f>C15-C44</f>
        <v>-145804.78084761917</v>
      </c>
      <c r="D46" s="25"/>
      <c r="E46" s="66">
        <f>E15-E44</f>
        <v>-3713.15</v>
      </c>
      <c r="F46" s="27">
        <f>F15-F44</f>
        <v>-149517.9308476192</v>
      </c>
      <c r="G46" s="23"/>
      <c r="H46" s="88">
        <f>H15-H44</f>
        <v>-209.21550952380267</v>
      </c>
      <c r="I46" s="89">
        <f>I15-I44</f>
        <v>-149727.14635714295</v>
      </c>
      <c r="J46" s="65"/>
      <c r="K46" s="66"/>
      <c r="L46" s="27">
        <f>L15-L44</f>
        <v>16643.055164918187</v>
      </c>
      <c r="M46" s="28"/>
      <c r="N46" s="62"/>
      <c r="O46" s="62"/>
    </row>
    <row r="47" spans="1:15" ht="15.95" customHeight="1">
      <c r="A47" s="10">
        <f t="shared" si="0"/>
        <v>41</v>
      </c>
      <c r="B47" s="90" t="s">
        <v>33</v>
      </c>
      <c r="C47" s="32">
        <f>'[1]Inputs'!J46</f>
        <v>44604</v>
      </c>
      <c r="D47" s="33"/>
      <c r="E47" s="37">
        <f>'[1]Inputs'!K46</f>
        <v>0</v>
      </c>
      <c r="F47" s="39">
        <f>+E47+C47</f>
        <v>44604</v>
      </c>
      <c r="G47" s="70"/>
      <c r="H47" s="78">
        <f>IF('[1]Inputs'!N46&lt;&gt;"",'[1]Inputs'!N46,Prof_Int_Exp_Adj)</f>
        <v>-28838.86886016382</v>
      </c>
      <c r="I47" s="39">
        <f>F47+H47</f>
        <v>15765.13113983618</v>
      </c>
      <c r="J47" s="70"/>
      <c r="K47" s="72"/>
      <c r="L47" s="39">
        <f>+I47</f>
        <v>15765.13113983618</v>
      </c>
      <c r="M47" s="28"/>
      <c r="N47" s="91">
        <f>'[1]Int Sync, NTG, Rev Req'!D11</f>
        <v>15765.131139836181</v>
      </c>
      <c r="O47" s="62" t="s">
        <v>29</v>
      </c>
    </row>
    <row r="48" spans="1:15" ht="15.95" customHeight="1">
      <c r="A48" s="10">
        <f t="shared" si="0"/>
        <v>42</v>
      </c>
      <c r="B48" s="90" t="s">
        <v>34</v>
      </c>
      <c r="C48" s="32">
        <f>'[1]Inputs'!J47</f>
        <v>39985.843978000026</v>
      </c>
      <c r="D48" s="33"/>
      <c r="E48" s="37">
        <f>'[1]Inputs'!K47</f>
        <v>0</v>
      </c>
      <c r="F48" s="39">
        <f>+E48+C48</f>
        <v>39985.843978000026</v>
      </c>
      <c r="G48" s="70"/>
      <c r="H48" s="78">
        <f>(IF('[1]PFIS'!I46-'[1]PFIS'!I47&gt;0,FIT_Rate,0)*('[1]PFIS'!I46-Proforma_Interest_Expense))-'[1]PFIS'!F48</f>
        <v>-39985.843978000026</v>
      </c>
      <c r="I48" s="39">
        <f>F48+H48</f>
        <v>0</v>
      </c>
      <c r="J48" s="70"/>
      <c r="K48" s="78">
        <f>+'[1]Int Sync, NTG, Rev Req'!G52</f>
        <v>0.036865435969666578</v>
      </c>
      <c r="L48" s="39">
        <f>I48+K48</f>
        <v>0.036865435969666578</v>
      </c>
      <c r="M48" s="28"/>
      <c r="N48" s="92">
        <f>'[1]Int Sync, NTG, Rev Req'!I50</f>
        <v>0.036865435969666578</v>
      </c>
      <c r="O48" s="62" t="s">
        <v>29</v>
      </c>
    </row>
    <row r="49" spans="1:15" ht="15.95" customHeight="1" thickBot="1">
      <c r="A49" s="10">
        <f t="shared" si="0"/>
        <v>43</v>
      </c>
      <c r="B49" s="93" t="s">
        <v>35</v>
      </c>
      <c r="C49" s="94">
        <f>+C44+C47+C48</f>
        <v>1054971.6248256192</v>
      </c>
      <c r="D49" s="45"/>
      <c r="E49" s="47"/>
      <c r="F49" s="94">
        <f>+F44+F47+F48</f>
        <v>1058684.7748256193</v>
      </c>
      <c r="G49" s="47"/>
      <c r="H49" s="47"/>
      <c r="I49" s="94">
        <f>+I44+I47+I48</f>
        <v>990069.27749697911</v>
      </c>
      <c r="J49" s="45"/>
      <c r="K49" s="47"/>
      <c r="L49" s="95">
        <f>+L44+L47+L48</f>
        <v>999248.80791802681</v>
      </c>
      <c r="M49" s="96"/>
      <c r="N49" s="62"/>
      <c r="O49" s="62"/>
    </row>
    <row r="50" spans="1:15" ht="21.75" thickTop="1" thickBot="1">
      <c r="A50" s="10">
        <f t="shared" si="0"/>
        <v>44</v>
      </c>
      <c r="B50" s="2" t="s">
        <v>36</v>
      </c>
      <c r="C50" s="86">
        <f>+C15-C49</f>
        <v>-230394.62482561916</v>
      </c>
      <c r="D50" s="51"/>
      <c r="E50" s="54">
        <f>SUM(E45:E49)</f>
        <v>-3713.15</v>
      </c>
      <c r="F50" s="86">
        <f>+F15-F49</f>
        <v>-234107.7748256193</v>
      </c>
      <c r="G50" s="53"/>
      <c r="H50" s="54">
        <f>SUM(H45:H49)</f>
        <v>-69033.928347687644</v>
      </c>
      <c r="I50" s="86">
        <f>+I15-I49</f>
        <v>-165492.27749697911</v>
      </c>
      <c r="J50" s="97"/>
      <c r="K50" s="54">
        <f>SUM(K45:K49)</f>
        <v>0.036865435969666578</v>
      </c>
      <c r="L50" s="131">
        <f>+L15-L49</f>
        <v>877.88715964602306</v>
      </c>
      <c r="M50" s="98"/>
      <c r="N50" s="62"/>
      <c r="O50" s="62"/>
    </row>
    <row r="51" spans="1:15" ht="15.95" customHeight="1" thickBot="1">
      <c r="A51" s="1">
        <f t="shared" si="0"/>
        <v>45</v>
      </c>
      <c r="B51" s="99" t="s">
        <v>37</v>
      </c>
      <c r="C51" s="100">
        <f>+C46-C48</f>
        <v>-185790.62482561919</v>
      </c>
      <c r="D51" s="101"/>
      <c r="E51" s="102"/>
      <c r="F51" s="100">
        <f>+F46-F48</f>
        <v>-189503.77482561921</v>
      </c>
      <c r="G51" s="102"/>
      <c r="H51" s="102"/>
      <c r="I51" s="100">
        <f>+I46-I48</f>
        <v>-149727.14635714295</v>
      </c>
      <c r="J51" s="103"/>
      <c r="K51" s="104"/>
      <c r="L51" s="105">
        <f>+L46-L48</f>
        <v>16643.018299482217</v>
      </c>
      <c r="M51" s="98"/>
      <c r="N51" s="106">
        <f>'[1]Int Sync, NTG, Rev Req'!D29</f>
        <v>15765.131139836181</v>
      </c>
      <c r="O51" s="62" t="s">
        <v>29</v>
      </c>
    </row>
    <row r="52" spans="1:15" ht="15.95" customHeight="1">
      <c r="A52" s="10">
        <f t="shared" si="0"/>
        <v>46</v>
      </c>
      <c r="C52" s="51"/>
      <c r="D52" s="51"/>
      <c r="E52" s="1"/>
      <c r="F52" s="51"/>
      <c r="G52" s="53"/>
      <c r="H52" s="53"/>
      <c r="I52" s="51"/>
      <c r="J52" s="51"/>
      <c r="K52" s="53"/>
      <c r="L52" s="51"/>
      <c r="M52" s="51"/>
      <c r="N52" s="107"/>
      <c r="O52" s="62"/>
    </row>
    <row r="53" spans="1:15" ht="15.95" customHeight="1">
      <c r="A53" s="10">
        <f t="shared" si="0"/>
        <v>47</v>
      </c>
      <c r="B53" s="59" t="s">
        <v>38</v>
      </c>
      <c r="C53" s="51"/>
      <c r="D53" s="51"/>
      <c r="E53" s="5"/>
      <c r="H53" s="53"/>
      <c r="K53" s="5"/>
      <c r="N53" s="62"/>
      <c r="O53" s="62"/>
    </row>
    <row r="54" spans="1:15" ht="15.95" customHeight="1">
      <c r="A54" s="10">
        <f t="shared" si="0"/>
        <v>48</v>
      </c>
      <c r="B54" s="87" t="s">
        <v>39</v>
      </c>
      <c r="C54" s="19">
        <f>'[1]Inputs'!J53</f>
        <v>6336170.0053000059</v>
      </c>
      <c r="D54" s="25"/>
      <c r="E54" s="88">
        <f>+F54-C54</f>
        <v>0</v>
      </c>
      <c r="F54" s="19">
        <f>+'[1]Inputs'!Y6</f>
        <v>6336170.0053000059</v>
      </c>
      <c r="G54" s="65"/>
      <c r="H54" s="108">
        <f>I54-F54</f>
        <v>29076.099999995902</v>
      </c>
      <c r="I54" s="19">
        <f>SUM('[1]Inputs'!Y8:Y1008)</f>
        <v>6365246.1053000018</v>
      </c>
      <c r="J54" s="65"/>
      <c r="K54" s="66"/>
      <c r="L54" s="27">
        <f>+K54+I54</f>
        <v>6365246.1053000018</v>
      </c>
      <c r="M54" s="28"/>
      <c r="N54" s="62"/>
      <c r="O54" s="62"/>
    </row>
    <row r="55" spans="1:15" s="28" customFormat="1" ht="15.95" customHeight="1">
      <c r="A55" s="10">
        <f t="shared" si="0"/>
        <v>49</v>
      </c>
      <c r="B55" s="109" t="s">
        <v>40</v>
      </c>
      <c r="C55" s="32">
        <f>'[1]Inputs'!J54</f>
        <v>-3002223.4575354289</v>
      </c>
      <c r="D55" s="33"/>
      <c r="E55" s="80">
        <f>F55-C55</f>
        <v>0</v>
      </c>
      <c r="F55" s="32">
        <f>-'[1]Inputs'!AE6</f>
        <v>-3002223.4575354289</v>
      </c>
      <c r="G55" s="68"/>
      <c r="H55" s="110">
        <f t="shared" si="8" ref="H55:H58">I55-F55</f>
        <v>-1588.3768095262349</v>
      </c>
      <c r="I55" s="32">
        <f>-SUM('[1]Inputs'!AE8:AE2008)</f>
        <v>-3003811.8343449552</v>
      </c>
      <c r="J55" s="68"/>
      <c r="K55" s="69"/>
      <c r="L55" s="39">
        <f>+K55+I55</f>
        <v>-3003811.8343449552</v>
      </c>
      <c r="N55" s="83"/>
      <c r="O55" s="83"/>
    </row>
    <row r="56" spans="1:15" s="28" customFormat="1" ht="15.95" customHeight="1">
      <c r="A56" s="10">
        <f t="shared" si="0"/>
        <v>50</v>
      </c>
      <c r="B56" s="109" t="s">
        <v>41</v>
      </c>
      <c r="C56" s="32">
        <f>'[1]Inputs'!J55</f>
        <v>0</v>
      </c>
      <c r="D56" s="33"/>
      <c r="E56" s="80"/>
      <c r="F56" s="68"/>
      <c r="G56" s="68"/>
      <c r="H56" s="110"/>
      <c r="I56" s="68"/>
      <c r="J56" s="68"/>
      <c r="K56" s="69"/>
      <c r="L56" s="68"/>
      <c r="N56" s="83"/>
      <c r="O56" s="83"/>
    </row>
    <row r="57" spans="1:15" ht="15.95" customHeight="1">
      <c r="A57" s="10">
        <f t="shared" si="0"/>
        <v>51</v>
      </c>
      <c r="B57" s="90" t="s">
        <v>42</v>
      </c>
      <c r="C57" s="32">
        <f>'[1]Inputs'!J56</f>
        <v>-2187385.193</v>
      </c>
      <c r="D57" s="33"/>
      <c r="E57" s="80">
        <f>F57-C57</f>
        <v>0</v>
      </c>
      <c r="F57" s="32">
        <f>-'[1]Inputs'!AK6</f>
        <v>-2187385.193</v>
      </c>
      <c r="G57" s="68"/>
      <c r="H57" s="110">
        <f t="shared" si="8"/>
        <v>0</v>
      </c>
      <c r="I57" s="32">
        <f>-SUM('[1]Inputs'!AK8:AK1008)</f>
        <v>-2187385.193</v>
      </c>
      <c r="J57" s="68"/>
      <c r="K57" s="69"/>
      <c r="L57" s="39">
        <f>+K57+I57</f>
        <v>-2187385.193</v>
      </c>
      <c r="M57" s="28"/>
      <c r="N57" s="62"/>
      <c r="O57" s="62"/>
    </row>
    <row r="58" spans="1:15" ht="15.95" customHeight="1" thickBot="1">
      <c r="A58" s="10">
        <f t="shared" si="0"/>
        <v>52</v>
      </c>
      <c r="B58" s="93" t="s">
        <v>43</v>
      </c>
      <c r="C58" s="44">
        <f>'[1]Inputs'!J57</f>
        <v>402464.03602857143</v>
      </c>
      <c r="D58" s="45"/>
      <c r="E58" s="111">
        <f>F58-C58</f>
        <v>0</v>
      </c>
      <c r="F58" s="44">
        <f>'[1]Inputs'!AQ6</f>
        <v>402464.03602857143</v>
      </c>
      <c r="G58" s="49"/>
      <c r="H58" s="112">
        <f t="shared" si="8"/>
        <v>0</v>
      </c>
      <c r="I58" s="44">
        <f>SUM('[1]Inputs'!AQ8:AQ2008)</f>
        <v>402464.03602857143</v>
      </c>
      <c r="J58" s="49"/>
      <c r="K58" s="85"/>
      <c r="L58" s="46">
        <f>+K58+I58</f>
        <v>402464.03602857143</v>
      </c>
      <c r="M58" s="28"/>
      <c r="N58" s="62"/>
      <c r="O58" s="62"/>
    </row>
    <row r="59" spans="1:15" ht="15.95" customHeight="1" thickTop="1">
      <c r="A59" s="10">
        <f t="shared" si="0"/>
        <v>53</v>
      </c>
      <c r="B59" s="2" t="s">
        <v>44</v>
      </c>
      <c r="C59" s="50">
        <f>SUM(C54:C58)</f>
        <v>1549025.3907931484</v>
      </c>
      <c r="D59" s="113"/>
      <c r="E59" s="50">
        <f t="shared" si="9" ref="E59:I59">SUM(E54:E58)</f>
        <v>0</v>
      </c>
      <c r="F59" s="50">
        <f t="shared" si="9"/>
        <v>1549025.3907931484</v>
      </c>
      <c r="G59" s="113"/>
      <c r="H59" s="50">
        <f t="shared" si="9"/>
        <v>27487.723190469667</v>
      </c>
      <c r="I59" s="50">
        <f t="shared" si="9"/>
        <v>1576513.1139836181</v>
      </c>
      <c r="J59" s="55"/>
      <c r="K59" s="52">
        <f>SUM(K54:K58)</f>
        <v>0</v>
      </c>
      <c r="L59" s="50">
        <f>SUM(L54:L58)</f>
        <v>1576513.1139836181</v>
      </c>
      <c r="M59" s="55"/>
      <c r="N59" s="114">
        <f>'[1]Inputs'!AF6-'[1]Inputs'!AR6+'[1]Inputs'!J55</f>
        <v>1549025.3907931412</v>
      </c>
      <c r="O59" s="62" t="s">
        <v>29</v>
      </c>
    </row>
    <row r="60" spans="1:15" ht="15.95" customHeight="1">
      <c r="A60" s="10">
        <f t="shared" si="0"/>
        <v>54</v>
      </c>
      <c r="D60" s="51"/>
      <c r="E60" s="53"/>
      <c r="F60" s="51"/>
      <c r="G60" s="53"/>
      <c r="H60" s="53"/>
      <c r="I60" s="115"/>
      <c r="J60" s="51"/>
      <c r="K60" s="53"/>
      <c r="N60" s="62"/>
      <c r="O60" s="62"/>
    </row>
    <row r="61" spans="1:15" ht="15.95" customHeight="1">
      <c r="A61" s="10">
        <f t="shared" si="0"/>
        <v>55</v>
      </c>
      <c r="B61" s="87" t="s">
        <v>45</v>
      </c>
      <c r="C61" s="116">
        <f>C51/C59</f>
        <v>-0.11994033534239791</v>
      </c>
      <c r="D61" s="25"/>
      <c r="E61" s="117"/>
      <c r="F61" s="116">
        <f>F51/F59</f>
        <v>-0.12233742322880033</v>
      </c>
      <c r="G61" s="117"/>
      <c r="H61" s="66"/>
      <c r="I61" s="116">
        <f>I51/I59</f>
        <v>-0.094973612987464692</v>
      </c>
      <c r="J61" s="118"/>
      <c r="K61" s="136" t="s">
        <v>50</v>
      </c>
      <c r="L61" s="119">
        <f>IF(L59&lt;0,0%,L51/L59)</f>
        <v>0.010556853699382014</v>
      </c>
      <c r="M61" s="120"/>
      <c r="N61" s="121">
        <f>+'[1]Capital Structure'!I53</f>
        <v>0.01</v>
      </c>
      <c r="O61" s="62" t="s">
        <v>29</v>
      </c>
    </row>
    <row r="62" spans="1:15" ht="15.95" customHeight="1">
      <c r="A62" s="10">
        <f t="shared" si="0"/>
        <v>56</v>
      </c>
      <c r="B62" s="90" t="s">
        <v>46</v>
      </c>
      <c r="C62" s="122">
        <f>'[1]Inputs'!B13+'[1]Inputs'!B12+'[1]Inputs'!B11</f>
        <v>1760</v>
      </c>
      <c r="D62" s="33"/>
      <c r="E62" s="69">
        <f>F62-C62</f>
        <v>0</v>
      </c>
      <c r="F62" s="123">
        <f>CustomerCount_Total</f>
        <v>1760</v>
      </c>
      <c r="G62" s="33"/>
      <c r="H62" s="69"/>
      <c r="I62" s="35">
        <f>+F62+H62</f>
        <v>1760</v>
      </c>
      <c r="J62" s="33"/>
      <c r="K62" s="69"/>
      <c r="L62" s="35">
        <f>+K62+I62</f>
        <v>1760</v>
      </c>
      <c r="M62" s="51"/>
      <c r="O62" s="62"/>
    </row>
    <row r="64" spans="2:13" ht="18">
      <c r="B64" s="124" t="s">
        <v>47</v>
      </c>
      <c r="C64" s="125">
        <f>SUM(C54:C55)</f>
        <v>3333946.547764577</v>
      </c>
      <c r="D64" s="126"/>
      <c r="E64" s="126"/>
      <c r="F64" s="125">
        <f>SUM(F54:F55)</f>
        <v>3333946.547764577</v>
      </c>
      <c r="G64" s="127"/>
      <c r="H64" s="126"/>
      <c r="I64" s="125">
        <f>SUM(I54:I55)</f>
        <v>3361434.2709550466</v>
      </c>
      <c r="J64" s="126"/>
      <c r="K64" s="126"/>
      <c r="L64" s="125">
        <f>SUM(L54:L55)</f>
        <v>3361434.2709550466</v>
      </c>
      <c r="M64" s="128"/>
    </row>
    <row r="65" spans="2:12" ht="15" customHeight="1">
      <c r="B65" s="124" t="s">
        <v>48</v>
      </c>
      <c r="C65" s="125">
        <f>SUM(C57:C58)</f>
        <v>-1784921.1569714285</v>
      </c>
      <c r="D65" s="126"/>
      <c r="E65" s="126"/>
      <c r="F65" s="125">
        <f>SUM(F57:F58)</f>
        <v>-1784921.1569714285</v>
      </c>
      <c r="G65" s="127"/>
      <c r="H65" s="126"/>
      <c r="I65" s="125">
        <f>SUM(I57:I58)</f>
        <v>-1784921.1569714285</v>
      </c>
      <c r="J65" s="126"/>
      <c r="K65" s="126"/>
      <c r="L65" s="125">
        <f>SUM(L57:L58)</f>
        <v>-1784921.1569714285</v>
      </c>
    </row>
    <row r="66" spans="2:12" ht="18.75" thickBot="1">
      <c r="B66" s="124" t="s">
        <v>49</v>
      </c>
      <c r="C66" s="129">
        <f>SUM(C64:C65)</f>
        <v>1549025.3907931484</v>
      </c>
      <c r="D66" s="126"/>
      <c r="E66" s="126"/>
      <c r="F66" s="129">
        <f>SUM(F64:F65)</f>
        <v>1549025.3907931484</v>
      </c>
      <c r="G66" s="127"/>
      <c r="H66" s="126"/>
      <c r="I66" s="129">
        <f>SUM(I64:I65)</f>
        <v>1576513.1139836181</v>
      </c>
      <c r="J66" s="126"/>
      <c r="K66" s="126"/>
      <c r="L66" s="129">
        <f>SUM(L64:L65)</f>
        <v>1576513.1139836181</v>
      </c>
    </row>
    <row r="67" spans="11:12" ht="15.75">
      <c r="K67" s="137" t="s">
        <v>51</v>
      </c>
      <c r="L67" s="135">
        <f>+L50/L66</f>
        <v>0.00055685369938200549</v>
      </c>
    </row>
    <row r="68" spans="5:11" ht="15.75">
      <c r="E68" s="28"/>
      <c r="G68" s="2"/>
      <c r="H68" s="28"/>
      <c r="I68" s="28"/>
      <c r="K68" s="2">
        <f>28000/1576513</f>
        <v>0.017760716213567538</v>
      </c>
    </row>
    <row r="69" spans="5:9" ht="15.75">
      <c r="E69" s="28"/>
      <c r="G69" s="2"/>
      <c r="H69" s="28"/>
      <c r="I69" s="28"/>
    </row>
    <row r="70" spans="5:9" ht="15.75">
      <c r="E70" s="28"/>
      <c r="G70" s="2"/>
      <c r="H70" s="28"/>
      <c r="I70" s="28"/>
    </row>
    <row r="71" spans="8:9" ht="15.75">
      <c r="H71" s="28"/>
      <c r="I71" s="28"/>
    </row>
    <row r="72" ht="15.75">
      <c r="E72" s="28"/>
    </row>
    <row r="73" spans="8:9" ht="15.75">
      <c r="H73" s="28"/>
      <c r="I73" s="28"/>
    </row>
    <row r="74" ht="15.75">
      <c r="I74" s="28">
        <f>I73-I71</f>
        <v>0</v>
      </c>
    </row>
  </sheetData>
  <pageMargins left="0.5" right="0.5" top="0.5" bottom="0.5" header="0.3" footer="0.3"/>
  <pageSetup orientation="landscape" scale="5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Q74"/>
  <sheetViews>
    <sheetView zoomScale="89" zoomScaleNormal="89" workbookViewId="0" topLeftCell="A16">
      <selection pane="topLeft" activeCell="H72" sqref="H72"/>
    </sheetView>
  </sheetViews>
  <sheetFormatPr defaultColWidth="13.7109375" defaultRowHeight="15.75"/>
  <cols>
    <col min="1" max="1" width="4.85714285714286" style="1" bestFit="1" customWidth="1"/>
    <col min="2" max="2" width="57.2857142857143" style="2" bestFit="1" customWidth="1"/>
    <col min="3" max="3" width="16.4285714285714" style="2" bestFit="1" customWidth="1"/>
    <col min="4" max="4" width="2.14285714285714" style="2" customWidth="1"/>
    <col min="5" max="6" width="24" style="2" customWidth="1"/>
    <col min="7" max="7" width="2.14285714285714" style="5" customWidth="1"/>
    <col min="8" max="9" width="24" style="2" customWidth="1"/>
    <col min="10" max="10" width="2.14285714285714" style="2" customWidth="1"/>
    <col min="11" max="12" width="24" style="2" customWidth="1"/>
    <col min="13" max="13" width="2.14285714285714" style="2" customWidth="1"/>
    <col min="14" max="14" width="15.8571428571429" style="2" hidden="1" customWidth="1"/>
    <col min="15" max="15" width="18.7142857142857" style="2" hidden="1" customWidth="1"/>
    <col min="16" max="16" width="25.5714285714286" style="2" bestFit="1" customWidth="1"/>
    <col min="17" max="17" width="13.7142857142857" style="2" customWidth="1"/>
    <col min="18" max="16384" width="13.7142857142857" style="2"/>
  </cols>
  <sheetData>
    <row r="1" spans="2:7" ht="15.95" customHeight="1">
      <c r="B1" s="2" t="str">
        <f>'[1]Inputs'!B6</f>
        <v>Olympic Water and Sewer Inc.</v>
      </c>
      <c r="G1" s="2"/>
    </row>
    <row r="2" spans="2:7" ht="15.95" customHeight="1">
      <c r="B2" s="2" t="str">
        <f>"UW-"&amp;'[1]Inputs'!B7</f>
        <v>UW-</v>
      </c>
      <c r="E2" s="185" t="s">
        <v>108</v>
      </c>
      <c r="G2" s="2"/>
    </row>
    <row r="3" spans="2:12" ht="15.95" customHeight="1">
      <c r="B3" s="3" t="str">
        <f>"For Test Year Ended "&amp;TEXT('[1]Inputs'!B8,"mmmm dd, yyyy")</f>
        <v>For Test Year Ended December 31, 2022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15.95" customHeight="1"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5" customFormat="1" ht="15.95" customHeight="1">
      <c r="A5" s="1"/>
      <c r="B5" s="5" t="s">
        <v>1</v>
      </c>
      <c r="C5" s="6" t="s">
        <v>2</v>
      </c>
      <c r="E5" s="5" t="s">
        <v>3</v>
      </c>
      <c r="F5" s="5" t="s">
        <v>4</v>
      </c>
      <c r="H5" s="5" t="s">
        <v>5</v>
      </c>
      <c r="I5" s="5" t="s">
        <v>6</v>
      </c>
      <c r="K5" s="5" t="s">
        <v>7</v>
      </c>
      <c r="L5" s="5" t="s">
        <v>8</v>
      </c>
    </row>
    <row r="6" spans="1:13" s="5" customFormat="1" ht="31.5">
      <c r="A6" s="7" t="s">
        <v>9</v>
      </c>
      <c r="B6" s="8" t="s">
        <v>10</v>
      </c>
      <c r="C6" s="7" t="s">
        <v>11</v>
      </c>
      <c r="D6" s="9"/>
      <c r="E6" s="7" t="s">
        <v>12</v>
      </c>
      <c r="F6" s="7" t="s">
        <v>13</v>
      </c>
      <c r="H6" s="7" t="s">
        <v>14</v>
      </c>
      <c r="I6" s="7" t="s">
        <v>15</v>
      </c>
      <c r="K6" s="7" t="s">
        <v>16</v>
      </c>
      <c r="L6" s="7" t="s">
        <v>17</v>
      </c>
      <c r="M6" s="7"/>
    </row>
    <row r="7" spans="1:12" s="16" customFormat="1" ht="15.95" customHeight="1">
      <c r="A7" s="10">
        <v>1</v>
      </c>
      <c r="B7" s="11" t="s">
        <v>18</v>
      </c>
      <c r="C7" s="12" t="s">
        <v>19</v>
      </c>
      <c r="D7" s="13"/>
      <c r="E7" s="14" t="s">
        <v>20</v>
      </c>
      <c r="F7" s="14" t="s">
        <v>21</v>
      </c>
      <c r="G7" s="14"/>
      <c r="H7" s="14" t="s">
        <v>22</v>
      </c>
      <c r="I7" s="14" t="s">
        <v>23</v>
      </c>
      <c r="J7" s="14"/>
      <c r="K7" s="14" t="s">
        <v>24</v>
      </c>
      <c r="L7" s="15" t="s">
        <v>25</v>
      </c>
    </row>
    <row r="8" spans="1:4" s="5" customFormat="1" ht="15.95" customHeight="1">
      <c r="A8" s="10">
        <f>1+A7</f>
        <v>2</v>
      </c>
      <c r="B8" s="17" t="s">
        <v>26</v>
      </c>
      <c r="D8" s="9"/>
    </row>
    <row r="9" spans="1:15" ht="15.95" customHeight="1">
      <c r="A9" s="10">
        <f t="shared" si="0" ref="A9:A62">1+A8</f>
        <v>3</v>
      </c>
      <c r="B9" s="18" t="str">
        <f>+'[1]Inputs'!I8</f>
        <v>Metered Sales</v>
      </c>
      <c r="C9" s="19">
        <f>'[1]Inputs'!J8</f>
        <v>802430</v>
      </c>
      <c r="D9" s="20"/>
      <c r="E9" s="21">
        <f>'[1]Inputs'!K8</f>
        <v>0</v>
      </c>
      <c r="F9" s="22">
        <f t="shared" si="1" ref="F9:F14">E9+C9</f>
        <v>802430</v>
      </c>
      <c r="G9" s="23"/>
      <c r="H9" s="24">
        <f>'[1]Inputs'!N8</f>
        <v>0</v>
      </c>
      <c r="I9" s="22">
        <f>+H9+F9</f>
        <v>802430</v>
      </c>
      <c r="J9" s="25"/>
      <c r="K9" s="26">
        <f>+Q13</f>
        <v>187550</v>
      </c>
      <c r="L9" s="27">
        <f t="shared" si="2" ref="L9:L14">+K9+I9</f>
        <v>989980</v>
      </c>
      <c r="M9" s="28"/>
      <c r="N9" s="29">
        <f t="shared" si="3" ref="N9:N14">IF(OR(K9=0,I9=0),"",(K9/I9))</f>
        <v>0.23372755255910174</v>
      </c>
      <c r="O9" s="30" t="s">
        <v>27</v>
      </c>
    </row>
    <row r="10" spans="1:17" ht="15.95" customHeight="1">
      <c r="A10" s="10">
        <f t="shared" si="0"/>
        <v>4</v>
      </c>
      <c r="B10" s="31" t="str">
        <f>+'[1]Inputs'!I9</f>
        <v>Un-Metered Sales</v>
      </c>
      <c r="C10" s="32">
        <f>'[1]Inputs'!J9</f>
        <v>12000</v>
      </c>
      <c r="D10" s="33"/>
      <c r="E10" s="34">
        <f>'[1]Inputs'!K9</f>
        <v>0</v>
      </c>
      <c r="F10" s="35">
        <f t="shared" si="1"/>
        <v>12000</v>
      </c>
      <c r="G10" s="36"/>
      <c r="H10" s="37">
        <f>'[1]Inputs'!N9</f>
        <v>0</v>
      </c>
      <c r="I10" s="35">
        <f>+F10+H10</f>
        <v>12000</v>
      </c>
      <c r="J10" s="33"/>
      <c r="K10" s="38">
        <f>'[1]Rate Design'!W24-'[1]PFIS'!I10</f>
        <v>-12000</v>
      </c>
      <c r="L10" s="39">
        <f t="shared" si="2"/>
        <v>0</v>
      </c>
      <c r="M10" s="28"/>
      <c r="N10" s="29">
        <f t="shared" si="3"/>
        <v>-1</v>
      </c>
      <c r="O10" s="30" t="s">
        <v>27</v>
      </c>
      <c r="Q10" s="28">
        <v>187550</v>
      </c>
    </row>
    <row r="11" spans="1:17" ht="15.95" customHeight="1">
      <c r="A11" s="10">
        <f t="shared" si="0"/>
        <v>5</v>
      </c>
      <c r="B11" s="31" t="str">
        <f>+'[1]Inputs'!I10</f>
        <v>Ready-to-Serve</v>
      </c>
      <c r="C11" s="32">
        <f>'[1]Inputs'!J10</f>
        <v>0</v>
      </c>
      <c r="D11" s="33"/>
      <c r="E11" s="34">
        <f>'[1]Inputs'!K10</f>
        <v>0</v>
      </c>
      <c r="F11" s="35">
        <f t="shared" si="1"/>
        <v>0</v>
      </c>
      <c r="G11" s="36"/>
      <c r="H11" s="37">
        <f>'[1]Inputs'!N10</f>
        <v>0</v>
      </c>
      <c r="I11" s="35">
        <f>F11+H11</f>
        <v>0</v>
      </c>
      <c r="J11" s="33"/>
      <c r="K11" s="40">
        <f>'[1]Rate Design'!W25-'[1]PFIS'!I11</f>
        <v>0</v>
      </c>
      <c r="L11" s="39">
        <f t="shared" si="2"/>
        <v>0</v>
      </c>
      <c r="M11" s="28"/>
      <c r="N11" s="29" t="str">
        <f t="shared" si="3"/>
        <v/>
      </c>
      <c r="O11" s="30" t="s">
        <v>27</v>
      </c>
      <c r="Q11" s="132">
        <v>0</v>
      </c>
    </row>
    <row r="12" spans="1:17" ht="15.95" customHeight="1">
      <c r="A12" s="10">
        <f t="shared" si="0"/>
        <v>6</v>
      </c>
      <c r="B12" s="31" t="str">
        <f>+'[1]Inputs'!I11</f>
        <v>Fire Protection / Irrigation</v>
      </c>
      <c r="C12" s="32">
        <f>'[1]Inputs'!J11</f>
        <v>0</v>
      </c>
      <c r="D12" s="33"/>
      <c r="E12" s="34">
        <f>'[1]Inputs'!K11</f>
        <v>0</v>
      </c>
      <c r="F12" s="35">
        <f t="shared" si="1"/>
        <v>0</v>
      </c>
      <c r="G12" s="36"/>
      <c r="H12" s="37">
        <f>'[1]Inputs'!N11</f>
        <v>0</v>
      </c>
      <c r="I12" s="35">
        <f>F12+H12</f>
        <v>0</v>
      </c>
      <c r="J12" s="33"/>
      <c r="K12" s="41"/>
      <c r="L12" s="39">
        <f t="shared" si="2"/>
        <v>0</v>
      </c>
      <c r="M12" s="28"/>
      <c r="N12" s="29" t="str">
        <f t="shared" si="3"/>
        <v/>
      </c>
      <c r="O12" s="30" t="s">
        <v>27</v>
      </c>
      <c r="Q12" s="2">
        <f>+Q10*Q11</f>
        <v>0</v>
      </c>
    </row>
    <row r="13" spans="1:17" ht="15.95" customHeight="1">
      <c r="A13" s="10">
        <f t="shared" si="0"/>
        <v>7</v>
      </c>
      <c r="B13" s="31" t="str">
        <f>+'[1]Inputs'!I12</f>
        <v>Jobbing</v>
      </c>
      <c r="C13" s="32">
        <f>'[1]Inputs'!J12</f>
        <v>0</v>
      </c>
      <c r="D13" s="33"/>
      <c r="E13" s="42">
        <f>-C13</f>
        <v>0</v>
      </c>
      <c r="F13" s="35">
        <f t="shared" si="1"/>
        <v>0</v>
      </c>
      <c r="G13" s="36"/>
      <c r="H13" s="37">
        <f>'[1]Inputs'!N12</f>
        <v>0</v>
      </c>
      <c r="I13" s="35">
        <f>F13+H13</f>
        <v>0</v>
      </c>
      <c r="J13" s="33"/>
      <c r="K13" s="41"/>
      <c r="L13" s="39">
        <f t="shared" si="2"/>
        <v>0</v>
      </c>
      <c r="M13" s="28"/>
      <c r="N13" s="29" t="str">
        <f t="shared" si="3"/>
        <v/>
      </c>
      <c r="O13" s="30" t="s">
        <v>27</v>
      </c>
      <c r="Q13" s="28">
        <f>+Q10-Q12</f>
        <v>187550</v>
      </c>
    </row>
    <row r="14" spans="1:15" ht="15.95" customHeight="1" thickBot="1">
      <c r="A14" s="10">
        <f t="shared" si="0"/>
        <v>8</v>
      </c>
      <c r="B14" s="43" t="str">
        <f>+'[1]Inputs'!I13</f>
        <v>Other Income, Ancillary Charges</v>
      </c>
      <c r="C14" s="44">
        <f>'[1]Inputs'!J13</f>
        <v>10147</v>
      </c>
      <c r="D14" s="45"/>
      <c r="E14" s="44">
        <f>'[1]Inputs'!K13</f>
        <v>0</v>
      </c>
      <c r="F14" s="46">
        <f t="shared" si="1"/>
        <v>10147</v>
      </c>
      <c r="G14" s="47"/>
      <c r="H14" s="48">
        <f>'[1]Inputs'!N13</f>
        <v>0</v>
      </c>
      <c r="I14" s="46">
        <f>F14+H14</f>
        <v>10147</v>
      </c>
      <c r="J14" s="45"/>
      <c r="K14" s="49"/>
      <c r="L14" s="46">
        <f t="shared" si="2"/>
        <v>10147</v>
      </c>
      <c r="M14" s="28"/>
      <c r="N14" s="29" t="str">
        <f t="shared" si="3"/>
        <v/>
      </c>
      <c r="O14" s="30" t="s">
        <v>27</v>
      </c>
    </row>
    <row r="15" spans="1:15" ht="15.95" customHeight="1" thickTop="1">
      <c r="A15" s="10">
        <f t="shared" si="0"/>
        <v>9</v>
      </c>
      <c r="B15" s="2" t="s">
        <v>28</v>
      </c>
      <c r="C15" s="50">
        <f>SUM(C9:C14)</f>
        <v>824577</v>
      </c>
      <c r="D15" s="51"/>
      <c r="E15" s="52">
        <f>SUM(E9:E14)</f>
        <v>0</v>
      </c>
      <c r="F15" s="50">
        <f>SUM(F9:F14)</f>
        <v>824577</v>
      </c>
      <c r="G15" s="53"/>
      <c r="H15" s="54">
        <f>SUM(H9:H14)</f>
        <v>0</v>
      </c>
      <c r="I15" s="50">
        <f>SUM(I9:I14)</f>
        <v>824577</v>
      </c>
      <c r="J15" s="55"/>
      <c r="K15" s="54">
        <f>SUM(K9:K14)</f>
        <v>175550</v>
      </c>
      <c r="L15" s="50">
        <f>SUM(L9:L14)</f>
        <v>1000127</v>
      </c>
      <c r="M15" s="55"/>
      <c r="N15" s="56">
        <f>'[1]Int Sync, NTG, Rev Req'!D36</f>
        <v>175549.69507767417</v>
      </c>
      <c r="O15" s="30" t="s">
        <v>29</v>
      </c>
    </row>
    <row r="16" spans="1:15" ht="15.95" customHeight="1">
      <c r="A16" s="10">
        <f t="shared" si="0"/>
        <v>10</v>
      </c>
      <c r="C16" s="51"/>
      <c r="D16" s="51"/>
      <c r="E16" s="53"/>
      <c r="F16" s="51"/>
      <c r="G16" s="53"/>
      <c r="H16" s="57"/>
      <c r="I16" s="58"/>
      <c r="J16" s="58"/>
      <c r="K16" s="57"/>
      <c r="L16" s="58"/>
      <c r="M16" s="58"/>
      <c r="N16" s="29">
        <f>K15/I15</f>
        <v>0.2128970369049828</v>
      </c>
      <c r="O16" s="30" t="str">
        <f t="shared" si="4" ref="O16">IF(N16="","","(percentage difference)")</f>
        <v>(percentage difference)</v>
      </c>
    </row>
    <row r="17" spans="1:15" ht="15.95" customHeight="1">
      <c r="A17" s="10">
        <f t="shared" si="0"/>
        <v>11</v>
      </c>
      <c r="B17" s="59" t="s">
        <v>30</v>
      </c>
      <c r="C17" s="28"/>
      <c r="D17" s="51"/>
      <c r="E17" s="1"/>
      <c r="F17" s="60"/>
      <c r="G17" s="53"/>
      <c r="H17" s="53"/>
      <c r="I17" s="60"/>
      <c r="J17" s="60"/>
      <c r="K17" s="61"/>
      <c r="L17" s="60"/>
      <c r="M17" s="60"/>
      <c r="N17" s="62"/>
      <c r="O17" s="62"/>
    </row>
    <row r="18" spans="1:13" ht="15.95" customHeight="1">
      <c r="A18" s="10">
        <f t="shared" si="0"/>
        <v>12</v>
      </c>
      <c r="B18" s="63" t="str">
        <f>+'[1]Inputs'!I17</f>
        <v>Salary and Wages - Employees</v>
      </c>
      <c r="C18" s="19">
        <f>'[1]Inputs'!J17</f>
        <v>190177</v>
      </c>
      <c r="D18" s="25"/>
      <c r="E18" s="64">
        <f>'[1]Inputs'!K17</f>
        <v>0</v>
      </c>
      <c r="F18" s="27">
        <f t="shared" si="5" ref="F18:F43">E18+C18</f>
        <v>190177</v>
      </c>
      <c r="G18" s="23"/>
      <c r="H18" s="24">
        <f>'[1]Inputs'!N17</f>
        <v>0</v>
      </c>
      <c r="I18" s="27">
        <f t="shared" si="6" ref="I18:I43">F18+H18</f>
        <v>190177</v>
      </c>
      <c r="J18" s="65"/>
      <c r="K18" s="66"/>
      <c r="L18" s="27">
        <f t="shared" si="7" ref="L18:L42">I18+K18</f>
        <v>190177</v>
      </c>
      <c r="M18" s="28"/>
    </row>
    <row r="19" spans="1:13" ht="15.95" customHeight="1">
      <c r="A19" s="10">
        <f t="shared" si="0"/>
        <v>13</v>
      </c>
      <c r="B19" s="67" t="str">
        <f>+'[1]Inputs'!I18</f>
        <v>Salary and Wages - Officers</v>
      </c>
      <c r="C19" s="32">
        <f>'[1]Inputs'!J18</f>
        <v>0</v>
      </c>
      <c r="D19" s="33"/>
      <c r="E19" s="64">
        <f>'[1]Inputs'!K18</f>
        <v>0</v>
      </c>
      <c r="F19" s="39">
        <f t="shared" si="5"/>
        <v>0</v>
      </c>
      <c r="G19" s="36"/>
      <c r="H19" s="37">
        <f>'[1]Inputs'!N18</f>
        <v>0</v>
      </c>
      <c r="I19" s="39">
        <f t="shared" si="6"/>
        <v>0</v>
      </c>
      <c r="J19" s="68"/>
      <c r="K19" s="69"/>
      <c r="L19" s="39">
        <f t="shared" si="7"/>
        <v>0</v>
      </c>
      <c r="M19" s="28"/>
    </row>
    <row r="20" spans="1:13" ht="15.95" customHeight="1">
      <c r="A20" s="10">
        <f t="shared" si="0"/>
        <v>14</v>
      </c>
      <c r="B20" s="67" t="str">
        <f>+'[1]Inputs'!I19</f>
        <v>Employee Pensions and Benefits</v>
      </c>
      <c r="C20" s="32">
        <f>'[1]Inputs'!J19</f>
        <v>9580</v>
      </c>
      <c r="D20" s="33"/>
      <c r="E20" s="64">
        <f>'[1]Inputs'!K19</f>
        <v>0</v>
      </c>
      <c r="F20" s="39">
        <f t="shared" si="5"/>
        <v>9580</v>
      </c>
      <c r="G20" s="36"/>
      <c r="H20" s="37">
        <f>'[1]Inputs'!N19</f>
        <v>0</v>
      </c>
      <c r="I20" s="39">
        <f t="shared" si="6"/>
        <v>9580</v>
      </c>
      <c r="J20" s="68"/>
      <c r="K20" s="69"/>
      <c r="L20" s="39">
        <f t="shared" si="7"/>
        <v>9580</v>
      </c>
      <c r="M20" s="28"/>
    </row>
    <row r="21" spans="1:15" ht="15.95" customHeight="1">
      <c r="A21" s="10">
        <f t="shared" si="0"/>
        <v>15</v>
      </c>
      <c r="B21" s="67" t="str">
        <f>+'[1]Inputs'!I20</f>
        <v>Purchased Power/Water</v>
      </c>
      <c r="C21" s="32">
        <f>'[1]Inputs'!J20</f>
        <v>61010</v>
      </c>
      <c r="D21" s="33"/>
      <c r="E21" s="64">
        <f>'[1]Inputs'!K20</f>
        <v>0</v>
      </c>
      <c r="F21" s="39">
        <f t="shared" si="5"/>
        <v>61010</v>
      </c>
      <c r="G21" s="70"/>
      <c r="H21" s="37">
        <f>'[1]Inputs'!N20</f>
        <v>0</v>
      </c>
      <c r="I21" s="39">
        <f t="shared" si="6"/>
        <v>61010</v>
      </c>
      <c r="J21" s="68"/>
      <c r="K21" s="69"/>
      <c r="L21" s="39">
        <f t="shared" si="7"/>
        <v>61010</v>
      </c>
      <c r="M21" s="28"/>
      <c r="N21" s="71"/>
      <c r="O21" s="62"/>
    </row>
    <row r="22" spans="1:15" ht="15.95" customHeight="1">
      <c r="A22" s="10">
        <f t="shared" si="0"/>
        <v>16</v>
      </c>
      <c r="B22" s="67" t="str">
        <f>+'[1]Inputs'!I21</f>
        <v>Chemicals &amp; Testing</v>
      </c>
      <c r="C22" s="32">
        <f>'[1]Inputs'!J21</f>
        <v>5348</v>
      </c>
      <c r="D22" s="33"/>
      <c r="E22" s="64">
        <f>'[1]Inputs'!K21</f>
        <v>0</v>
      </c>
      <c r="F22" s="39">
        <f t="shared" si="5"/>
        <v>5348</v>
      </c>
      <c r="G22" s="36"/>
      <c r="H22" s="37">
        <f>'[1]Inputs'!N21</f>
        <v>0</v>
      </c>
      <c r="I22" s="39">
        <f t="shared" si="6"/>
        <v>5348</v>
      </c>
      <c r="J22" s="68"/>
      <c r="K22" s="72"/>
      <c r="L22" s="39">
        <f>+I22</f>
        <v>5348</v>
      </c>
      <c r="M22" s="28"/>
      <c r="N22" s="71"/>
      <c r="O22" s="62"/>
    </row>
    <row r="23" spans="1:15" ht="15.95" customHeight="1">
      <c r="A23" s="10">
        <f t="shared" si="0"/>
        <v>17</v>
      </c>
      <c r="B23" s="67" t="str">
        <f>+'[1]Inputs'!I22</f>
        <v>Material &amp; Supplies</v>
      </c>
      <c r="C23" s="32">
        <f>'[1]Inputs'!J22</f>
        <v>7427</v>
      </c>
      <c r="D23" s="73"/>
      <c r="E23" s="64">
        <f>'[1]Inputs'!K22</f>
        <v>0</v>
      </c>
      <c r="F23" s="39">
        <f t="shared" si="5"/>
        <v>7427</v>
      </c>
      <c r="G23" s="36"/>
      <c r="H23" s="37">
        <f>'[1]Inputs'!N22</f>
        <v>0</v>
      </c>
      <c r="I23" s="39">
        <f t="shared" si="6"/>
        <v>7427</v>
      </c>
      <c r="J23" s="68"/>
      <c r="K23" s="69"/>
      <c r="L23" s="39">
        <f t="shared" si="7"/>
        <v>7427</v>
      </c>
      <c r="M23" s="28"/>
      <c r="N23" s="71"/>
      <c r="O23" s="62"/>
    </row>
    <row r="24" spans="1:15" ht="15.95" customHeight="1">
      <c r="A24" s="10">
        <f t="shared" si="0"/>
        <v>18</v>
      </c>
      <c r="B24" s="67" t="str">
        <f>+'[1]Inputs'!I23</f>
        <v>Contractual Engineer</v>
      </c>
      <c r="C24" s="32">
        <f>'[1]Inputs'!J23</f>
        <v>8982</v>
      </c>
      <c r="D24" s="73"/>
      <c r="E24" s="64">
        <f>'[1]Inputs'!K23</f>
        <v>0</v>
      </c>
      <c r="F24" s="39">
        <f t="shared" si="5"/>
        <v>8982</v>
      </c>
      <c r="G24" s="69"/>
      <c r="H24" s="37">
        <f>'[1]Inputs'!N23</f>
        <v>0</v>
      </c>
      <c r="I24" s="39">
        <f t="shared" si="6"/>
        <v>8982</v>
      </c>
      <c r="J24" s="68"/>
      <c r="K24" s="69"/>
      <c r="L24" s="39">
        <f t="shared" si="7"/>
        <v>8982</v>
      </c>
      <c r="M24" s="28"/>
      <c r="N24" s="71"/>
      <c r="O24" s="74"/>
    </row>
    <row r="25" spans="1:15" ht="15.95" customHeight="1">
      <c r="A25" s="10">
        <f t="shared" si="0"/>
        <v>19</v>
      </c>
      <c r="B25" s="67" t="str">
        <f>+'[1]Inputs'!I24</f>
        <v>Contractual Accounting</v>
      </c>
      <c r="C25" s="32">
        <f>'[1]Inputs'!J24</f>
        <v>285524</v>
      </c>
      <c r="D25" s="33"/>
      <c r="E25" s="64">
        <f>'[1]Inputs'!K24</f>
        <v>0</v>
      </c>
      <c r="F25" s="39">
        <f t="shared" si="5"/>
        <v>285524</v>
      </c>
      <c r="G25" s="36"/>
      <c r="H25" s="37">
        <f>'[1]Inputs'!N24</f>
        <v>0</v>
      </c>
      <c r="I25" s="39">
        <f t="shared" si="6"/>
        <v>285524</v>
      </c>
      <c r="J25" s="68"/>
      <c r="K25" s="69"/>
      <c r="L25" s="39">
        <f t="shared" si="7"/>
        <v>285524</v>
      </c>
      <c r="M25" s="28"/>
      <c r="N25" s="71"/>
      <c r="O25" s="62"/>
    </row>
    <row r="26" spans="1:15" ht="15.95" customHeight="1">
      <c r="A26" s="10">
        <f t="shared" si="0"/>
        <v>20</v>
      </c>
      <c r="B26" s="67" t="str">
        <f>+'[1]Inputs'!I25</f>
        <v>Contractual Legal</v>
      </c>
      <c r="C26" s="32">
        <f>'[1]Inputs'!J25</f>
        <v>0</v>
      </c>
      <c r="D26" s="33"/>
      <c r="E26" s="64">
        <f>'[1]Inputs'!K25</f>
        <v>0</v>
      </c>
      <c r="F26" s="39">
        <f t="shared" si="5"/>
        <v>0</v>
      </c>
      <c r="G26" s="75"/>
      <c r="H26" s="37">
        <f>'[1]Inputs'!N25</f>
        <v>0</v>
      </c>
      <c r="I26" s="39">
        <f t="shared" si="6"/>
        <v>0</v>
      </c>
      <c r="J26" s="68"/>
      <c r="K26" s="69"/>
      <c r="L26" s="39">
        <f t="shared" si="7"/>
        <v>0</v>
      </c>
      <c r="M26" s="28"/>
      <c r="N26" s="71"/>
      <c r="O26" s="62"/>
    </row>
    <row r="27" spans="1:15" ht="15.95" customHeight="1">
      <c r="A27" s="10">
        <f t="shared" si="0"/>
        <v>21</v>
      </c>
      <c r="B27" s="67" t="str">
        <f>+'[1]Inputs'!I26</f>
        <v>Contractual Operations</v>
      </c>
      <c r="C27" s="32">
        <f>'[1]Inputs'!J26</f>
        <v>28164</v>
      </c>
      <c r="D27" s="33"/>
      <c r="E27" s="64">
        <f>'[1]Inputs'!K26</f>
        <v>0</v>
      </c>
      <c r="F27" s="39">
        <f t="shared" si="5"/>
        <v>28164</v>
      </c>
      <c r="G27" s="69"/>
      <c r="H27" s="37">
        <f>'[1]Inputs'!N26</f>
        <v>0</v>
      </c>
      <c r="I27" s="39">
        <f t="shared" si="6"/>
        <v>28164</v>
      </c>
      <c r="J27" s="68"/>
      <c r="K27" s="69"/>
      <c r="L27" s="39">
        <f t="shared" si="7"/>
        <v>28164</v>
      </c>
      <c r="M27" s="28"/>
      <c r="N27" s="71"/>
      <c r="O27" s="62"/>
    </row>
    <row r="28" spans="1:15" ht="15.95" customHeight="1">
      <c r="A28" s="10">
        <f t="shared" si="0"/>
        <v>22</v>
      </c>
      <c r="B28" s="67" t="str">
        <f>+'[1]Inputs'!I27</f>
        <v>Jobbing</v>
      </c>
      <c r="C28" s="32">
        <f>'[1]Inputs'!J27</f>
        <v>0</v>
      </c>
      <c r="D28" s="33"/>
      <c r="E28" s="76">
        <f>-C28</f>
        <v>0</v>
      </c>
      <c r="F28" s="39">
        <f t="shared" si="5"/>
        <v>0</v>
      </c>
      <c r="G28" s="69"/>
      <c r="H28" s="37">
        <f>'[1]Inputs'!N27</f>
        <v>0</v>
      </c>
      <c r="I28" s="39">
        <f t="shared" si="6"/>
        <v>0</v>
      </c>
      <c r="J28" s="68"/>
      <c r="K28" s="69"/>
      <c r="L28" s="39">
        <f t="shared" si="7"/>
        <v>0</v>
      </c>
      <c r="M28" s="28"/>
      <c r="N28" s="74"/>
      <c r="O28" s="62"/>
    </row>
    <row r="29" spans="1:15" ht="15.95" customHeight="1">
      <c r="A29" s="10">
        <f t="shared" si="0"/>
        <v>23</v>
      </c>
      <c r="B29" s="67" t="str">
        <f>+'[1]Inputs'!I28</f>
        <v>Rental of Building, Property, and Equipment</v>
      </c>
      <c r="C29" s="32">
        <f>'[1]Inputs'!J28</f>
        <v>0</v>
      </c>
      <c r="D29" s="33"/>
      <c r="E29" s="64">
        <f>'[1]Inputs'!K28</f>
        <v>0</v>
      </c>
      <c r="F29" s="39">
        <f t="shared" si="5"/>
        <v>0</v>
      </c>
      <c r="G29" s="36"/>
      <c r="H29" s="37">
        <f>'[1]Inputs'!N28</f>
        <v>0</v>
      </c>
      <c r="I29" s="39">
        <f t="shared" si="6"/>
        <v>0</v>
      </c>
      <c r="J29" s="68"/>
      <c r="K29" s="69"/>
      <c r="L29" s="39">
        <f t="shared" si="7"/>
        <v>0</v>
      </c>
      <c r="M29" s="28"/>
      <c r="N29" s="71"/>
      <c r="O29" s="62"/>
    </row>
    <row r="30" spans="1:15" ht="15.95" customHeight="1">
      <c r="A30" s="10">
        <f t="shared" si="0"/>
        <v>24</v>
      </c>
      <c r="B30" s="67" t="str">
        <f>+'[1]Inputs'!I29</f>
        <v>Transportation</v>
      </c>
      <c r="C30" s="32">
        <f>'[1]Inputs'!J29</f>
        <v>18736</v>
      </c>
      <c r="D30" s="33"/>
      <c r="E30" s="64">
        <f>'[1]Inputs'!K29</f>
        <v>0</v>
      </c>
      <c r="F30" s="39">
        <f t="shared" si="5"/>
        <v>18736</v>
      </c>
      <c r="G30" s="36"/>
      <c r="H30" s="37">
        <f>'[1]Inputs'!N29</f>
        <v>0</v>
      </c>
      <c r="I30" s="39">
        <f t="shared" si="6"/>
        <v>18736</v>
      </c>
      <c r="J30" s="68"/>
      <c r="K30" s="72"/>
      <c r="L30" s="39">
        <f>+I30</f>
        <v>18736</v>
      </c>
      <c r="M30" s="28"/>
      <c r="N30" s="74"/>
      <c r="O30" s="62"/>
    </row>
    <row r="31" spans="1:15" ht="15.95" customHeight="1">
      <c r="A31" s="10">
        <f t="shared" si="0"/>
        <v>25</v>
      </c>
      <c r="B31" s="67" t="str">
        <f>+'[1]Inputs'!I30</f>
        <v>Insurance - Vehicle, General Liability, Workman's Comp.</v>
      </c>
      <c r="C31" s="32">
        <f>'[1]Inputs'!J30</f>
        <v>21042</v>
      </c>
      <c r="D31" s="33"/>
      <c r="E31" s="64">
        <f>'[1]Inputs'!K30</f>
        <v>0</v>
      </c>
      <c r="F31" s="39">
        <f t="shared" si="5"/>
        <v>21042</v>
      </c>
      <c r="G31" s="36"/>
      <c r="H31" s="37">
        <f>'[1]Inputs'!N30</f>
        <v>0</v>
      </c>
      <c r="I31" s="39">
        <f t="shared" si="6"/>
        <v>21042</v>
      </c>
      <c r="J31" s="68"/>
      <c r="K31" s="69"/>
      <c r="L31" s="39">
        <f t="shared" si="7"/>
        <v>21042</v>
      </c>
      <c r="M31" s="28"/>
      <c r="N31" s="71"/>
      <c r="O31" s="62"/>
    </row>
    <row r="32" spans="1:15" ht="15.95" customHeight="1">
      <c r="A32" s="10">
        <f t="shared" si="0"/>
        <v>26</v>
      </c>
      <c r="B32" s="67" t="str">
        <f>+'[1]Inputs'!I31</f>
        <v>Regulatory Commission Expenses - Fees</v>
      </c>
      <c r="C32" s="32">
        <f>'[1]Inputs'!J31</f>
        <v>1713</v>
      </c>
      <c r="D32" s="33"/>
      <c r="E32" s="64">
        <f>'[1]Inputs'!K31</f>
        <v>0</v>
      </c>
      <c r="F32" s="39">
        <f t="shared" si="5"/>
        <v>1713</v>
      </c>
      <c r="G32" s="70"/>
      <c r="H32" s="77">
        <f>(I15*0.2%)-F32</f>
        <v>-63.846000000000004</v>
      </c>
      <c r="I32" s="39">
        <f t="shared" si="6"/>
        <v>1649.154</v>
      </c>
      <c r="J32" s="68"/>
      <c r="K32" s="78">
        <f>'[1]Int Sync, NTG, Rev Req'!G41</f>
        <v>351.09939015534837</v>
      </c>
      <c r="L32" s="39">
        <f t="shared" si="7"/>
        <v>2000.2533901553484</v>
      </c>
      <c r="M32" s="28"/>
      <c r="N32" s="71"/>
      <c r="O32" s="62"/>
    </row>
    <row r="33" spans="1:15" ht="15.95" customHeight="1">
      <c r="A33" s="10">
        <f t="shared" si="0"/>
        <v>27</v>
      </c>
      <c r="B33" s="67" t="str">
        <f>+'[1]Inputs'!I32</f>
        <v>Regulatory Commission Expenses - Amort. Rate Case</v>
      </c>
      <c r="C33" s="32">
        <f>'[1]Inputs'!J32</f>
        <v>0</v>
      </c>
      <c r="D33" s="33"/>
      <c r="E33" s="64">
        <f>'[1]Inputs'!K32</f>
        <v>0</v>
      </c>
      <c r="F33" s="39">
        <f t="shared" si="5"/>
        <v>0</v>
      </c>
      <c r="G33" s="36"/>
      <c r="H33" s="37">
        <f>'[1]Inputs'!N32</f>
        <v>0</v>
      </c>
      <c r="I33" s="39">
        <f t="shared" si="6"/>
        <v>0</v>
      </c>
      <c r="J33" s="68"/>
      <c r="K33" s="69"/>
      <c r="L33" s="39">
        <f t="shared" si="7"/>
        <v>0</v>
      </c>
      <c r="M33" s="28"/>
      <c r="N33" s="71"/>
      <c r="O33" s="62"/>
    </row>
    <row r="34" spans="1:15" ht="15.95" customHeight="1">
      <c r="A34" s="10">
        <f t="shared" si="0"/>
        <v>28</v>
      </c>
      <c r="B34" s="67" t="str">
        <f>+'[1]Inputs'!I33</f>
        <v>Travel, Education, CCR, and Public Relations</v>
      </c>
      <c r="C34" s="32">
        <f>'[1]Inputs'!J33</f>
        <v>127</v>
      </c>
      <c r="D34" s="33"/>
      <c r="E34" s="64">
        <f>'[1]Inputs'!K33</f>
        <v>0</v>
      </c>
      <c r="F34" s="39">
        <f t="shared" si="5"/>
        <v>127</v>
      </c>
      <c r="G34" s="36"/>
      <c r="H34" s="37">
        <f>'[1]Inputs'!N33</f>
        <v>0</v>
      </c>
      <c r="I34" s="39">
        <f t="shared" si="6"/>
        <v>127</v>
      </c>
      <c r="J34" s="68"/>
      <c r="K34" s="69"/>
      <c r="L34" s="39">
        <f t="shared" si="7"/>
        <v>127</v>
      </c>
      <c r="M34" s="28"/>
      <c r="N34" s="71"/>
      <c r="O34" s="62"/>
    </row>
    <row r="35" spans="1:15" ht="15.95" customHeight="1">
      <c r="A35" s="10">
        <f t="shared" si="0"/>
        <v>29</v>
      </c>
      <c r="B35" s="67" t="str">
        <f>+'[1]Inputs'!I34</f>
        <v>Office, Postage, Phone, and Bank Charges</v>
      </c>
      <c r="C35" s="32">
        <f>'[1]Inputs'!J34</f>
        <v>24877</v>
      </c>
      <c r="D35" s="33"/>
      <c r="E35" s="64">
        <f>'[1]Inputs'!K34</f>
        <v>0</v>
      </c>
      <c r="F35" s="39">
        <f t="shared" si="5"/>
        <v>24877</v>
      </c>
      <c r="G35" s="36"/>
      <c r="H35" s="37">
        <f>'[1]Inputs'!N34</f>
        <v>0</v>
      </c>
      <c r="I35" s="39">
        <f t="shared" si="6"/>
        <v>24877</v>
      </c>
      <c r="J35" s="68"/>
      <c r="K35" s="239">
        <v>-21100</v>
      </c>
      <c r="L35" s="39">
        <f>+I35+K35</f>
        <v>3777</v>
      </c>
      <c r="M35" s="28"/>
      <c r="N35" s="71"/>
      <c r="O35" s="62"/>
    </row>
    <row r="36" spans="1:15" ht="15.95" customHeight="1">
      <c r="A36" s="10">
        <f t="shared" si="0"/>
        <v>30</v>
      </c>
      <c r="B36" s="67" t="str">
        <f>+'[1]Inputs'!I35</f>
        <v>Bad Debt</v>
      </c>
      <c r="C36" s="32">
        <f>'[1]Inputs'!J35</f>
        <v>359</v>
      </c>
      <c r="D36" s="33"/>
      <c r="E36" s="79">
        <f>(SUM('[1]Inputs'!J8:J11)*Bad_Debt_Percent)-'[1]PFIS'!C36</f>
        <v>3713.15</v>
      </c>
      <c r="F36" s="39">
        <f t="shared" si="5"/>
        <v>4072.15</v>
      </c>
      <c r="G36" s="69"/>
      <c r="H36" s="78">
        <f>(SUM(I9:I12)*Bad_Debt_Percent)-'[1]PFIS'!F36</f>
        <v>0</v>
      </c>
      <c r="I36" s="39">
        <f t="shared" si="6"/>
        <v>4072.15</v>
      </c>
      <c r="J36" s="68"/>
      <c r="K36" s="184"/>
      <c r="L36" s="39">
        <f>+I36+K36</f>
        <v>4072.15</v>
      </c>
      <c r="M36" s="28"/>
      <c r="N36" s="74"/>
      <c r="O36" s="62"/>
    </row>
    <row r="37" spans="1:15" ht="15.95" customHeight="1">
      <c r="A37" s="10">
        <f t="shared" si="0"/>
        <v>31</v>
      </c>
      <c r="B37" s="67" t="str">
        <f>+'[1]Inputs'!I36</f>
        <v>Repairs</v>
      </c>
      <c r="C37" s="32">
        <f>'[1]Inputs'!J36</f>
        <v>93073</v>
      </c>
      <c r="D37" s="33"/>
      <c r="E37" s="64">
        <f>'[1]Inputs'!K36</f>
        <v>0</v>
      </c>
      <c r="F37" s="39">
        <f t="shared" si="5"/>
        <v>93073</v>
      </c>
      <c r="G37" s="69"/>
      <c r="H37" s="37">
        <f>'[1]Inputs'!N36</f>
        <v>0</v>
      </c>
      <c r="I37" s="39">
        <f t="shared" si="6"/>
        <v>93073</v>
      </c>
      <c r="J37" s="68"/>
      <c r="K37" s="72"/>
      <c r="L37" s="39">
        <f>+I37</f>
        <v>93073</v>
      </c>
      <c r="M37" s="28"/>
      <c r="N37" s="74"/>
      <c r="O37" s="62"/>
    </row>
    <row r="38" spans="1:14" ht="15.95" customHeight="1">
      <c r="A38" s="10">
        <f t="shared" si="0"/>
        <v>32</v>
      </c>
      <c r="B38" s="67" t="str">
        <f>+'[1]Inputs'!I37</f>
        <v>Net Depreciation/Amortization</v>
      </c>
      <c r="C38" s="32">
        <f>'[1]Inputs'!J37</f>
        <v>110416.78084761919</v>
      </c>
      <c r="D38" s="33"/>
      <c r="E38" s="80">
        <f>F38-C38</f>
        <v>0</v>
      </c>
      <c r="F38" s="32">
        <f>'[1]Inputs'!AC6-'[1]Inputs'!AO6</f>
        <v>110416.78084761919</v>
      </c>
      <c r="G38" s="36"/>
      <c r="H38" s="80">
        <f>I38-F38</f>
        <v>1588.3768095237901</v>
      </c>
      <c r="I38" s="32">
        <f>SUM('[1]Inputs'!AC8:AC2008)-SUM('[1]Inputs'!AO8:AO2008)</f>
        <v>112005.15765714298</v>
      </c>
      <c r="J38" s="68"/>
      <c r="K38" s="80">
        <f>IF(I59&lt;=0,-I38,0)</f>
        <v>0</v>
      </c>
      <c r="L38" s="39">
        <f t="shared" si="7"/>
        <v>112005.15765714298</v>
      </c>
      <c r="M38" s="28"/>
      <c r="N38" s="81">
        <f>+L38/L54</f>
        <v>0.017596359324407305</v>
      </c>
    </row>
    <row r="39" spans="1:15" ht="15.95" customHeight="1">
      <c r="A39" s="10">
        <f t="shared" si="0"/>
        <v>33</v>
      </c>
      <c r="B39" s="67" t="str">
        <f>+'[1]Inputs'!I38</f>
        <v>Utility Excise Tax</v>
      </c>
      <c r="C39" s="32">
        <f>'[1]Inputs'!J38</f>
        <v>42273</v>
      </c>
      <c r="D39" s="33"/>
      <c r="E39" s="64">
        <f>'[1]Inputs'!K38</f>
        <v>0</v>
      </c>
      <c r="F39" s="39">
        <f t="shared" si="5"/>
        <v>42273</v>
      </c>
      <c r="G39" s="36"/>
      <c r="H39" s="78">
        <f>(SUM(I9:I12)*BO_Tax_Rate)-'[1]PFIS'!F39</f>
        <v>-1315.3152999999875</v>
      </c>
      <c r="I39" s="39">
        <f t="shared" si="6"/>
        <v>40957.684700000013</v>
      </c>
      <c r="J39" s="68"/>
      <c r="K39" s="78">
        <f>+'[1]Int Sync, NTG, Rev Req'!G44+'[1]Int Sync, NTG, Rev Req'!G42</f>
        <v>8828.3941654562368</v>
      </c>
      <c r="L39" s="39">
        <f t="shared" si="7"/>
        <v>49786.078865456249</v>
      </c>
      <c r="M39" s="28"/>
      <c r="N39" s="81">
        <f>+K39/K15</f>
        <v>0.050289912648568712</v>
      </c>
      <c r="O39" s="82"/>
    </row>
    <row r="40" spans="1:15" ht="15.95" customHeight="1">
      <c r="A40" s="10">
        <f t="shared" si="0"/>
        <v>34</v>
      </c>
      <c r="B40" s="67" t="str">
        <f>+'[1]Inputs'!I39</f>
        <v>Property Tax</v>
      </c>
      <c r="C40" s="32">
        <f>'[1]Inputs'!J39</f>
        <v>9660</v>
      </c>
      <c r="D40" s="33"/>
      <c r="E40" s="64">
        <f>'[1]Inputs'!K39</f>
        <v>0</v>
      </c>
      <c r="F40" s="39">
        <f t="shared" si="5"/>
        <v>9660</v>
      </c>
      <c r="G40" s="75"/>
      <c r="H40" s="37">
        <f>'[1]Inputs'!N39</f>
        <v>0</v>
      </c>
      <c r="I40" s="39">
        <f t="shared" si="6"/>
        <v>9660</v>
      </c>
      <c r="J40" s="68"/>
      <c r="K40" s="72"/>
      <c r="L40" s="39">
        <f>+I40</f>
        <v>9660</v>
      </c>
      <c r="M40" s="28"/>
      <c r="N40" s="71"/>
      <c r="O40" s="62"/>
    </row>
    <row r="41" spans="1:15" ht="15.95" customHeight="1">
      <c r="A41" s="10">
        <f t="shared" si="0"/>
        <v>35</v>
      </c>
      <c r="B41" s="67" t="str">
        <f>+'[1]Inputs'!I40</f>
        <v>Payroll Tax</v>
      </c>
      <c r="C41" s="32">
        <f>'[1]Inputs'!J40</f>
        <v>16519</v>
      </c>
      <c r="D41" s="33"/>
      <c r="E41" s="64">
        <f>'[1]Inputs'!K40</f>
        <v>0</v>
      </c>
      <c r="F41" s="39">
        <f t="shared" si="5"/>
        <v>16519</v>
      </c>
      <c r="G41" s="36"/>
      <c r="H41" s="37">
        <f>'[1]Inputs'!N40</f>
        <v>0</v>
      </c>
      <c r="I41" s="39">
        <f t="shared" si="6"/>
        <v>16519</v>
      </c>
      <c r="J41" s="68"/>
      <c r="K41" s="69"/>
      <c r="L41" s="39">
        <f t="shared" si="7"/>
        <v>16519</v>
      </c>
      <c r="M41" s="28"/>
      <c r="N41" s="71"/>
      <c r="O41" s="28"/>
    </row>
    <row r="42" spans="1:15" ht="15.95" customHeight="1">
      <c r="A42" s="10">
        <f t="shared" si="0"/>
        <v>36</v>
      </c>
      <c r="B42" s="67" t="str">
        <f>+'[1]Inputs'!I41</f>
        <v>Other Taxes &amp; Licenses (DOH/PWB/ESD/DOE)</v>
      </c>
      <c r="C42" s="32">
        <f>'[1]Inputs'!J41</f>
        <v>4255</v>
      </c>
      <c r="D42" s="33"/>
      <c r="E42" s="64">
        <f>'[1]Inputs'!K41</f>
        <v>0</v>
      </c>
      <c r="F42" s="39">
        <f t="shared" si="5"/>
        <v>4255</v>
      </c>
      <c r="G42" s="75"/>
      <c r="H42" s="37">
        <f>'[1]Inputs'!N41</f>
        <v>0</v>
      </c>
      <c r="I42" s="39">
        <f t="shared" si="6"/>
        <v>4255</v>
      </c>
      <c r="J42" s="68"/>
      <c r="K42" s="69"/>
      <c r="L42" s="39">
        <f t="shared" si="7"/>
        <v>4255</v>
      </c>
      <c r="M42" s="28"/>
      <c r="N42" s="71"/>
      <c r="O42" s="83"/>
    </row>
    <row r="43" spans="1:15" ht="15.95" customHeight="1" thickBot="1">
      <c r="A43" s="10">
        <f t="shared" si="0"/>
        <v>37</v>
      </c>
      <c r="B43" s="84" t="str">
        <f>+'[1]Inputs'!I42</f>
        <v>Miscellaneous</v>
      </c>
      <c r="C43" s="44">
        <f>'[1]Inputs'!J42</f>
        <v>31119</v>
      </c>
      <c r="D43" s="45"/>
      <c r="E43" s="64">
        <f>'[1]Inputs'!K42</f>
        <v>0</v>
      </c>
      <c r="F43" s="46">
        <f t="shared" si="5"/>
        <v>31119</v>
      </c>
      <c r="G43" s="47"/>
      <c r="H43" s="48">
        <f>'[1]Inputs'!N42</f>
        <v>0</v>
      </c>
      <c r="I43" s="46">
        <f t="shared" si="6"/>
        <v>31119</v>
      </c>
      <c r="J43" s="49"/>
      <c r="K43" s="240">
        <v>-27247.89</v>
      </c>
      <c r="L43" s="46">
        <f>+I43+K43</f>
        <v>3871.1100000000006</v>
      </c>
      <c r="M43" s="28"/>
      <c r="N43" s="71"/>
      <c r="O43" s="62"/>
    </row>
    <row r="44" spans="1:15" ht="15.95" customHeight="1" thickTop="1">
      <c r="A44" s="10">
        <f t="shared" si="0"/>
        <v>38</v>
      </c>
      <c r="B44" s="2" t="s">
        <v>31</v>
      </c>
      <c r="C44" s="86">
        <f>SUM(C18:C43)</f>
        <v>970381.78084761917</v>
      </c>
      <c r="D44" s="51"/>
      <c r="E44" s="54">
        <f>SUM(E18:E43)</f>
        <v>3713.15</v>
      </c>
      <c r="F44" s="50">
        <f>SUM(F18:F43)</f>
        <v>974094.93084761919</v>
      </c>
      <c r="G44" s="53"/>
      <c r="H44" s="54">
        <f>SUM(H18:H43)</f>
        <v>209.21550952380267</v>
      </c>
      <c r="I44" s="50">
        <f>SUM(I18:I43)</f>
        <v>974304.14635714295</v>
      </c>
      <c r="J44" s="55"/>
      <c r="K44" s="54">
        <f>SUM(K18:K43)</f>
        <v>-39168.396444388418</v>
      </c>
      <c r="L44" s="50">
        <f>SUM(L18:L43)</f>
        <v>935135.74991275463</v>
      </c>
      <c r="M44" s="55"/>
      <c r="N44" s="62"/>
      <c r="O44" s="62"/>
    </row>
    <row r="45" spans="1:15" ht="15.95" customHeight="1">
      <c r="A45" s="10">
        <f t="shared" si="0"/>
        <v>39</v>
      </c>
      <c r="D45" s="51"/>
      <c r="E45" s="5"/>
      <c r="F45" s="51"/>
      <c r="G45" s="53"/>
      <c r="H45" s="53"/>
      <c r="I45" s="51"/>
      <c r="J45" s="51"/>
      <c r="K45" s="53"/>
      <c r="L45" s="51"/>
      <c r="M45" s="51"/>
      <c r="N45" s="62"/>
      <c r="O45" s="62"/>
    </row>
    <row r="46" spans="1:17" ht="15.95" customHeight="1">
      <c r="A46" s="10">
        <f t="shared" si="0"/>
        <v>40</v>
      </c>
      <c r="B46" s="87" t="s">
        <v>32</v>
      </c>
      <c r="C46" s="27">
        <f>C15-C44</f>
        <v>-145804.78084761917</v>
      </c>
      <c r="D46" s="25"/>
      <c r="E46" s="66">
        <f>E15-E44</f>
        <v>-3713.15</v>
      </c>
      <c r="F46" s="27">
        <f>F15-F44</f>
        <v>-149517.9308476192</v>
      </c>
      <c r="G46" s="23"/>
      <c r="H46" s="88">
        <f>H15-H44</f>
        <v>-209.21550952380267</v>
      </c>
      <c r="I46" s="89">
        <f>I15-I44</f>
        <v>-149727.14635714295</v>
      </c>
      <c r="J46" s="65"/>
      <c r="K46" s="66"/>
      <c r="L46" s="27">
        <f>L15-L44</f>
        <v>64991.250087245367</v>
      </c>
      <c r="M46" s="28"/>
      <c r="N46" s="62"/>
      <c r="O46" s="62"/>
      <c r="Q46" s="28">
        <f>+L46</f>
        <v>64991.250087245367</v>
      </c>
    </row>
    <row r="47" spans="1:17" ht="15.95" customHeight="1">
      <c r="A47" s="10">
        <f t="shared" si="0"/>
        <v>41</v>
      </c>
      <c r="B47" s="90" t="s">
        <v>33</v>
      </c>
      <c r="C47" s="32">
        <f>'[1]Inputs'!J46</f>
        <v>44604</v>
      </c>
      <c r="D47" s="33"/>
      <c r="E47" s="37">
        <f>'[1]Inputs'!K46</f>
        <v>0</v>
      </c>
      <c r="F47" s="39">
        <f>+E47+C47</f>
        <v>44604</v>
      </c>
      <c r="G47" s="70"/>
      <c r="H47" s="78">
        <f>IF('[1]Inputs'!N46&lt;&gt;"",'[1]Inputs'!N46,Prof_Int_Exp_Adj)</f>
        <v>-28838.86886016382</v>
      </c>
      <c r="I47" s="39">
        <f>F47+H47</f>
        <v>15765.13113983618</v>
      </c>
      <c r="J47" s="70"/>
      <c r="K47" s="239">
        <v>-15765</v>
      </c>
      <c r="L47" s="39">
        <f>+I47+K47</f>
        <v>0.13113983617949998</v>
      </c>
      <c r="M47" s="28"/>
      <c r="N47" s="91">
        <f>'[1]Int Sync, NTG, Rev Req'!D11</f>
        <v>15765.131139836181</v>
      </c>
      <c r="O47" s="62" t="s">
        <v>29</v>
      </c>
      <c r="Q47" s="2">
        <v>0.21</v>
      </c>
    </row>
    <row r="48" spans="1:17" ht="15.95" customHeight="1">
      <c r="A48" s="10">
        <f t="shared" si="0"/>
        <v>42</v>
      </c>
      <c r="B48" s="90" t="s">
        <v>34</v>
      </c>
      <c r="C48" s="32">
        <f>'[1]Inputs'!J47</f>
        <v>39985.843978000026</v>
      </c>
      <c r="D48" s="33"/>
      <c r="E48" s="37">
        <f>'[1]Inputs'!K47</f>
        <v>0</v>
      </c>
      <c r="F48" s="39">
        <f>+E48+C48</f>
        <v>39985.843978000026</v>
      </c>
      <c r="G48" s="70"/>
      <c r="H48" s="78">
        <f>(IF('[1]PFIS'!I46-'[1]PFIS'!I47&gt;0,FIT_Rate,0)*('[1]PFIS'!I46-Proforma_Interest_Expense))-'[1]PFIS'!F48</f>
        <v>-39985.843978000026</v>
      </c>
      <c r="I48" s="39">
        <f>F48+H48</f>
        <v>0</v>
      </c>
      <c r="J48" s="70"/>
      <c r="K48" s="78">
        <f>+Q48</f>
        <v>13648.162518321527</v>
      </c>
      <c r="L48" s="39">
        <f>I48+K48</f>
        <v>13648.162518321527</v>
      </c>
      <c r="M48" s="28"/>
      <c r="N48" s="92">
        <f>'[1]Int Sync, NTG, Rev Req'!I50</f>
        <v>0.036865435969666578</v>
      </c>
      <c r="O48" s="62" t="s">
        <v>29</v>
      </c>
      <c r="Q48" s="2">
        <f>+Q46*Q47</f>
        <v>13648.162518321527</v>
      </c>
    </row>
    <row r="49" spans="1:15" ht="15.95" customHeight="1" thickBot="1">
      <c r="A49" s="10">
        <f t="shared" si="0"/>
        <v>43</v>
      </c>
      <c r="B49" s="93" t="s">
        <v>35</v>
      </c>
      <c r="C49" s="94">
        <f>+C44+C47+C48</f>
        <v>1054971.6248256192</v>
      </c>
      <c r="D49" s="45"/>
      <c r="E49" s="47"/>
      <c r="F49" s="94">
        <f>+F44+F47+F48</f>
        <v>1058684.7748256193</v>
      </c>
      <c r="G49" s="47"/>
      <c r="H49" s="47"/>
      <c r="I49" s="94">
        <f>+I44+I47+I48</f>
        <v>990069.27749697911</v>
      </c>
      <c r="J49" s="45"/>
      <c r="K49" s="47"/>
      <c r="L49" s="95">
        <f>+L44+L47+L48</f>
        <v>948784.04357091233</v>
      </c>
      <c r="M49" s="96"/>
      <c r="N49" s="62"/>
      <c r="O49" s="62"/>
    </row>
    <row r="50" spans="1:15" ht="21.75" thickTop="1" thickBot="1">
      <c r="A50" s="10">
        <f t="shared" si="0"/>
        <v>44</v>
      </c>
      <c r="B50" s="2" t="s">
        <v>36</v>
      </c>
      <c r="C50" s="86">
        <f>+C15-C49</f>
        <v>-230394.62482561916</v>
      </c>
      <c r="D50" s="51"/>
      <c r="E50" s="54">
        <f>SUM(E45:E49)</f>
        <v>-3713.15</v>
      </c>
      <c r="F50" s="86">
        <f>+F15-F49</f>
        <v>-234107.7748256193</v>
      </c>
      <c r="G50" s="53"/>
      <c r="H50" s="54">
        <f>SUM(H45:H49)</f>
        <v>-69033.928347687644</v>
      </c>
      <c r="I50" s="86">
        <f>+I15-I49</f>
        <v>-165492.27749697911</v>
      </c>
      <c r="J50" s="97"/>
      <c r="K50" s="54">
        <f>SUM(K45:K49)</f>
        <v>-2116.8374816784726</v>
      </c>
      <c r="L50" s="131">
        <f>+L15-L49</f>
        <v>51342.956429087673</v>
      </c>
      <c r="M50" s="98"/>
      <c r="N50" s="62"/>
      <c r="O50" s="62"/>
    </row>
    <row r="51" spans="1:15" ht="15.95" customHeight="1" thickBot="1">
      <c r="A51" s="1">
        <f t="shared" si="0"/>
        <v>45</v>
      </c>
      <c r="B51" s="99" t="s">
        <v>37</v>
      </c>
      <c r="C51" s="100">
        <f>+C46-C48</f>
        <v>-185790.62482561919</v>
      </c>
      <c r="D51" s="101"/>
      <c r="E51" s="102"/>
      <c r="F51" s="100">
        <f>+F46-F48</f>
        <v>-189503.77482561921</v>
      </c>
      <c r="G51" s="102"/>
      <c r="H51" s="102"/>
      <c r="I51" s="100">
        <f>+I46-I48</f>
        <v>-149727.14635714295</v>
      </c>
      <c r="J51" s="103"/>
      <c r="K51" s="104"/>
      <c r="L51" s="105">
        <f>+L46-L48</f>
        <v>51343.087568923838</v>
      </c>
      <c r="M51" s="98"/>
      <c r="N51" s="106">
        <f>'[1]Int Sync, NTG, Rev Req'!D29</f>
        <v>15765.131139836181</v>
      </c>
      <c r="O51" s="62" t="s">
        <v>29</v>
      </c>
    </row>
    <row r="52" spans="1:15" ht="15.95" customHeight="1">
      <c r="A52" s="10">
        <f t="shared" si="0"/>
        <v>46</v>
      </c>
      <c r="C52" s="51"/>
      <c r="D52" s="51"/>
      <c r="E52" s="1"/>
      <c r="F52" s="51"/>
      <c r="G52" s="53"/>
      <c r="H52" s="53"/>
      <c r="I52" s="51"/>
      <c r="J52" s="51"/>
      <c r="K52" s="53"/>
      <c r="L52" s="51"/>
      <c r="M52" s="51"/>
      <c r="N52" s="107"/>
      <c r="O52" s="62"/>
    </row>
    <row r="53" spans="1:15" ht="15.95" customHeight="1">
      <c r="A53" s="10">
        <f t="shared" si="0"/>
        <v>47</v>
      </c>
      <c r="B53" s="59" t="s">
        <v>38</v>
      </c>
      <c r="C53" s="51"/>
      <c r="D53" s="51"/>
      <c r="E53" s="5"/>
      <c r="H53" s="53"/>
      <c r="K53" s="5"/>
      <c r="N53" s="62"/>
      <c r="O53" s="62"/>
    </row>
    <row r="54" spans="1:15" ht="15.95" customHeight="1">
      <c r="A54" s="10">
        <f t="shared" si="0"/>
        <v>48</v>
      </c>
      <c r="B54" s="87" t="s">
        <v>39</v>
      </c>
      <c r="C54" s="19">
        <f>'[1]Inputs'!J53</f>
        <v>6336170.0053000059</v>
      </c>
      <c r="D54" s="25"/>
      <c r="E54" s="88">
        <f>+F54-C54</f>
        <v>0</v>
      </c>
      <c r="F54" s="19">
        <f>+'[1]Inputs'!Y6</f>
        <v>6336170.0053000059</v>
      </c>
      <c r="G54" s="65"/>
      <c r="H54" s="108">
        <f>I54-F54</f>
        <v>29076.099999995902</v>
      </c>
      <c r="I54" s="19">
        <f>SUM('[1]Inputs'!Y8:Y1008)</f>
        <v>6365246.1053000018</v>
      </c>
      <c r="J54" s="65"/>
      <c r="K54" s="66"/>
      <c r="L54" s="27">
        <f>+K54+I54</f>
        <v>6365246.1053000018</v>
      </c>
      <c r="M54" s="28"/>
      <c r="N54" s="62"/>
      <c r="O54" s="62"/>
    </row>
    <row r="55" spans="1:15" s="28" customFormat="1" ht="15.95" customHeight="1">
      <c r="A55" s="10">
        <f t="shared" si="0"/>
        <v>49</v>
      </c>
      <c r="B55" s="109" t="s">
        <v>40</v>
      </c>
      <c r="C55" s="32">
        <f>'[1]Inputs'!J54</f>
        <v>-3002223.4575354289</v>
      </c>
      <c r="D55" s="33"/>
      <c r="E55" s="80">
        <f>F55-C55</f>
        <v>0</v>
      </c>
      <c r="F55" s="32">
        <f>-'[1]Inputs'!AE6</f>
        <v>-3002223.4575354289</v>
      </c>
      <c r="G55" s="68"/>
      <c r="H55" s="110">
        <f t="shared" si="8" ref="H55:H58">I55-F55</f>
        <v>-1588.3768095262349</v>
      </c>
      <c r="I55" s="32">
        <f>-SUM('[1]Inputs'!AE8:AE2008)</f>
        <v>-3003811.8343449552</v>
      </c>
      <c r="J55" s="68"/>
      <c r="K55" s="69"/>
      <c r="L55" s="39">
        <f>+K55+I55</f>
        <v>-3003811.8343449552</v>
      </c>
      <c r="N55" s="83"/>
      <c r="O55" s="83"/>
    </row>
    <row r="56" spans="1:15" s="28" customFormat="1" ht="15.95" customHeight="1">
      <c r="A56" s="10">
        <f t="shared" si="0"/>
        <v>50</v>
      </c>
      <c r="B56" s="109" t="s">
        <v>41</v>
      </c>
      <c r="C56" s="32">
        <f>'[1]Inputs'!J55</f>
        <v>0</v>
      </c>
      <c r="D56" s="33"/>
      <c r="E56" s="80"/>
      <c r="F56" s="68"/>
      <c r="G56" s="68"/>
      <c r="H56" s="110"/>
      <c r="I56" s="68"/>
      <c r="J56" s="68"/>
      <c r="K56" s="69"/>
      <c r="L56" s="68"/>
      <c r="N56" s="83"/>
      <c r="O56" s="83"/>
    </row>
    <row r="57" spans="1:15" ht="15.95" customHeight="1">
      <c r="A57" s="10">
        <f t="shared" si="0"/>
        <v>51</v>
      </c>
      <c r="B57" s="90" t="s">
        <v>42</v>
      </c>
      <c r="C57" s="32">
        <f>'[1]Inputs'!J56</f>
        <v>-2187385.193</v>
      </c>
      <c r="D57" s="33"/>
      <c r="E57" s="80">
        <f>F57-C57</f>
        <v>0</v>
      </c>
      <c r="F57" s="32">
        <f>-'[1]Inputs'!AK6</f>
        <v>-2187385.193</v>
      </c>
      <c r="G57" s="68"/>
      <c r="H57" s="110">
        <f t="shared" si="8"/>
        <v>0</v>
      </c>
      <c r="I57" s="32">
        <f>-SUM('[1]Inputs'!AK8:AK1008)</f>
        <v>-2187385.193</v>
      </c>
      <c r="J57" s="68"/>
      <c r="K57" s="69"/>
      <c r="L57" s="39">
        <f>+K57+I57</f>
        <v>-2187385.193</v>
      </c>
      <c r="M57" s="28"/>
      <c r="N57" s="62"/>
      <c r="O57" s="62"/>
    </row>
    <row r="58" spans="1:15" ht="15.95" customHeight="1" thickBot="1">
      <c r="A58" s="10">
        <f t="shared" si="0"/>
        <v>52</v>
      </c>
      <c r="B58" s="93" t="s">
        <v>43</v>
      </c>
      <c r="C58" s="44">
        <f>'[1]Inputs'!J57</f>
        <v>402464.03602857143</v>
      </c>
      <c r="D58" s="45"/>
      <c r="E58" s="111">
        <f>F58-C58</f>
        <v>0</v>
      </c>
      <c r="F58" s="44">
        <f>'[1]Inputs'!AQ6</f>
        <v>402464.03602857143</v>
      </c>
      <c r="G58" s="49"/>
      <c r="H58" s="112">
        <f t="shared" si="8"/>
        <v>0</v>
      </c>
      <c r="I58" s="44">
        <f>SUM('[1]Inputs'!AQ8:AQ2008)</f>
        <v>402464.03602857143</v>
      </c>
      <c r="J58" s="49"/>
      <c r="K58" s="85"/>
      <c r="L58" s="46">
        <f>+K58+I58</f>
        <v>402464.03602857143</v>
      </c>
      <c r="M58" s="28"/>
      <c r="N58" s="62"/>
      <c r="O58" s="62"/>
    </row>
    <row r="59" spans="1:15" ht="15.95" customHeight="1" thickTop="1">
      <c r="A59" s="10">
        <f t="shared" si="0"/>
        <v>53</v>
      </c>
      <c r="B59" s="2" t="s">
        <v>44</v>
      </c>
      <c r="C59" s="50">
        <f>SUM(C54:C58)</f>
        <v>1549025.3907931484</v>
      </c>
      <c r="D59" s="113"/>
      <c r="E59" s="50">
        <f t="shared" si="9" ref="E59:I59">SUM(E54:E58)</f>
        <v>0</v>
      </c>
      <c r="F59" s="50">
        <f t="shared" si="9"/>
        <v>1549025.3907931484</v>
      </c>
      <c r="G59" s="113"/>
      <c r="H59" s="50">
        <f t="shared" si="9"/>
        <v>27487.723190469667</v>
      </c>
      <c r="I59" s="50">
        <f t="shared" si="9"/>
        <v>1576513.1139836181</v>
      </c>
      <c r="J59" s="55"/>
      <c r="K59" s="52">
        <f>SUM(K54:K58)</f>
        <v>0</v>
      </c>
      <c r="L59" s="50">
        <f>SUM(L54:L58)</f>
        <v>1576513.1139836181</v>
      </c>
      <c r="M59" s="55"/>
      <c r="N59" s="114">
        <f>'[1]Inputs'!AF6-'[1]Inputs'!AR6+'[1]Inputs'!J55</f>
        <v>1549025.3907931412</v>
      </c>
      <c r="O59" s="62" t="s">
        <v>29</v>
      </c>
    </row>
    <row r="60" spans="1:15" ht="15.95" customHeight="1">
      <c r="A60" s="10">
        <f t="shared" si="0"/>
        <v>54</v>
      </c>
      <c r="D60" s="51"/>
      <c r="E60" s="53"/>
      <c r="F60" s="51"/>
      <c r="G60" s="53"/>
      <c r="H60" s="53"/>
      <c r="I60" s="115"/>
      <c r="J60" s="51"/>
      <c r="K60" s="53"/>
      <c r="N60" s="62"/>
      <c r="O60" s="62"/>
    </row>
    <row r="61" spans="1:15" ht="15.95" customHeight="1">
      <c r="A61" s="10">
        <f t="shared" si="0"/>
        <v>55</v>
      </c>
      <c r="B61" s="87" t="s">
        <v>45</v>
      </c>
      <c r="C61" s="116">
        <f>C51/C59</f>
        <v>-0.11994033534239791</v>
      </c>
      <c r="D61" s="25"/>
      <c r="E61" s="117"/>
      <c r="F61" s="116">
        <f>F51/F59</f>
        <v>-0.12233742322880033</v>
      </c>
      <c r="G61" s="117"/>
      <c r="H61" s="66"/>
      <c r="I61" s="116">
        <f>I51/I59</f>
        <v>-0.094973612987464692</v>
      </c>
      <c r="J61" s="118"/>
      <c r="K61" s="136"/>
      <c r="L61" s="119">
        <f>IF(L59&lt;0,0%,L51/L59)</f>
        <v>0.032567497925334324</v>
      </c>
      <c r="M61" s="120"/>
      <c r="N61" s="121">
        <f>+'[1]Capital Structure'!I53</f>
        <v>0.01</v>
      </c>
      <c r="O61" s="62" t="s">
        <v>29</v>
      </c>
    </row>
    <row r="62" spans="1:15" ht="15.95" customHeight="1">
      <c r="A62" s="10">
        <f t="shared" si="0"/>
        <v>56</v>
      </c>
      <c r="B62" s="90" t="s">
        <v>46</v>
      </c>
      <c r="C62" s="122">
        <f>'[1]Inputs'!B13+'[1]Inputs'!B12+'[1]Inputs'!B11</f>
        <v>1760</v>
      </c>
      <c r="D62" s="33"/>
      <c r="E62" s="69">
        <f>F62-C62</f>
        <v>0</v>
      </c>
      <c r="F62" s="123">
        <f>CustomerCount_Total</f>
        <v>1760</v>
      </c>
      <c r="G62" s="33"/>
      <c r="H62" s="69"/>
      <c r="I62" s="35">
        <f>+F62+H62</f>
        <v>1760</v>
      </c>
      <c r="J62" s="33"/>
      <c r="K62" s="69"/>
      <c r="L62" s="35">
        <f>+K62+I62</f>
        <v>1760</v>
      </c>
      <c r="M62" s="51"/>
      <c r="O62" s="62"/>
    </row>
    <row r="64" spans="2:13" ht="18">
      <c r="B64" s="124" t="s">
        <v>47</v>
      </c>
      <c r="C64" s="125">
        <f>SUM(C54:C55)</f>
        <v>3333946.547764577</v>
      </c>
      <c r="D64" s="126"/>
      <c r="E64" s="126"/>
      <c r="F64" s="125">
        <f>SUM(F54:F55)</f>
        <v>3333946.547764577</v>
      </c>
      <c r="G64" s="127"/>
      <c r="H64" s="126"/>
      <c r="I64" s="125">
        <f>SUM(I54:I55)</f>
        <v>3361434.2709550466</v>
      </c>
      <c r="J64" s="126"/>
      <c r="K64" s="126"/>
      <c r="L64" s="125">
        <f>SUM(L54:L55)</f>
        <v>3361434.2709550466</v>
      </c>
      <c r="M64" s="128"/>
    </row>
    <row r="65" spans="2:12" ht="15" customHeight="1">
      <c r="B65" s="124" t="s">
        <v>48</v>
      </c>
      <c r="C65" s="125">
        <f>SUM(C57:C58)</f>
        <v>-1784921.1569714285</v>
      </c>
      <c r="D65" s="126"/>
      <c r="E65" s="126"/>
      <c r="F65" s="125">
        <f>SUM(F57:F58)</f>
        <v>-1784921.1569714285</v>
      </c>
      <c r="G65" s="127"/>
      <c r="H65" s="126"/>
      <c r="I65" s="125">
        <f>SUM(I57:I58)</f>
        <v>-1784921.1569714285</v>
      </c>
      <c r="J65" s="126"/>
      <c r="K65" s="126"/>
      <c r="L65" s="125">
        <f>SUM(L57:L58)</f>
        <v>-1784921.1569714285</v>
      </c>
    </row>
    <row r="66" spans="2:12" ht="18.75" thickBot="1">
      <c r="B66" s="124" t="s">
        <v>49</v>
      </c>
      <c r="C66" s="129">
        <f>SUM(C64:C65)</f>
        <v>1549025.3907931484</v>
      </c>
      <c r="D66" s="126"/>
      <c r="E66" s="126"/>
      <c r="F66" s="129">
        <f>SUM(F64:F65)</f>
        <v>1549025.3907931484</v>
      </c>
      <c r="G66" s="127"/>
      <c r="H66" s="126"/>
      <c r="I66" s="129">
        <f>SUM(I64:I65)</f>
        <v>1576513.1139836181</v>
      </c>
      <c r="J66" s="126"/>
      <c r="K66" s="126"/>
      <c r="L66" s="129">
        <f>SUM(L64:L65)</f>
        <v>1576513.1139836181</v>
      </c>
    </row>
    <row r="67" spans="11:12" ht="15.75">
      <c r="K67" s="138">
        <f>+L50/L59</f>
        <v>0.032567414741861256</v>
      </c>
      <c r="L67" s="135">
        <f>+L50/L66</f>
        <v>0.032567414741861256</v>
      </c>
    </row>
    <row r="68" spans="5:9" ht="15.75">
      <c r="E68" s="28"/>
      <c r="G68" s="2"/>
      <c r="H68" s="28"/>
      <c r="I68" s="28"/>
    </row>
    <row r="69" spans="5:9" ht="15.75">
      <c r="E69" s="28"/>
      <c r="G69" s="2"/>
      <c r="H69" s="28"/>
      <c r="I69" s="28"/>
    </row>
    <row r="70" spans="5:9" ht="15.75">
      <c r="E70" s="28"/>
      <c r="G70" s="2"/>
      <c r="H70" s="28"/>
      <c r="I70" s="28"/>
    </row>
    <row r="71" spans="8:9" ht="15.75">
      <c r="H71" s="28"/>
      <c r="I71" s="28"/>
    </row>
    <row r="72" ht="15.75">
      <c r="E72" s="28"/>
    </row>
    <row r="73" spans="8:9" ht="15.75">
      <c r="H73" s="28"/>
      <c r="I73" s="28"/>
    </row>
    <row r="74" ht="15.75">
      <c r="I74" s="28"/>
    </row>
  </sheetData>
  <pageMargins left="0.7" right="0.7" top="0.75" bottom="0.75" header="0.3" footer="0.3"/>
  <pageSetup orientation="landscape" scale="48" r:id="rId1"/>
  <rowBreaks count="1" manualBreakCount="1">
    <brk id="67" max="16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D74"/>
  <sheetViews>
    <sheetView zoomScale="98" zoomScaleNormal="98" workbookViewId="0" topLeftCell="A11">
      <selection pane="topLeft" activeCell="AW40" sqref="AW40"/>
    </sheetView>
  </sheetViews>
  <sheetFormatPr defaultColWidth="13.7109375" defaultRowHeight="15.75"/>
  <cols>
    <col min="1" max="1" width="4.85714285714286" style="1" bestFit="1" customWidth="1"/>
    <col min="2" max="2" width="57.2857142857143" style="2" bestFit="1" customWidth="1"/>
    <col min="3" max="3" width="16.4285714285714" style="2" bestFit="1" customWidth="1"/>
    <col min="4" max="4" width="2.14285714285714" style="2" customWidth="1"/>
    <col min="5" max="6" width="24" style="2" hidden="1" customWidth="1"/>
    <col min="7" max="7" width="2.14285714285714" style="5" hidden="1" customWidth="1"/>
    <col min="8" max="9" width="24" style="2" hidden="1" customWidth="1"/>
    <col min="10" max="10" width="2.14285714285714" style="2" hidden="1" customWidth="1"/>
    <col min="11" max="11" width="24" style="2" hidden="1" customWidth="1"/>
    <col min="12" max="12" width="14.8571428571429" style="2" customWidth="1"/>
    <col min="13" max="13" width="2" style="2" customWidth="1"/>
    <col min="14" max="14" width="24" style="2" hidden="1" customWidth="1"/>
    <col min="15" max="15" width="24" style="2" customWidth="1"/>
    <col min="16" max="16" width="24" style="187" customWidth="1"/>
    <col min="17" max="17" width="1.42857142857143" style="2" customWidth="1"/>
    <col min="18" max="41" width="2.14285714285714" style="2" hidden="1" customWidth="1"/>
    <col min="42" max="48" width="0" style="2" hidden="1" customWidth="1"/>
    <col min="49" max="16384" width="13.7142857142857" style="2"/>
  </cols>
  <sheetData>
    <row r="1" spans="2:13" ht="15.95" customHeight="1">
      <c r="B1" s="2" t="str">
        <f>'[1]Inputs'!B6</f>
        <v>Olympic Water and Sewer Inc.</v>
      </c>
      <c r="G1" s="2"/>
      <c r="M1" s="139"/>
    </row>
    <row r="2" spans="2:16" ht="15.95" customHeight="1">
      <c r="B2" s="2" t="str">
        <f>"UW-"&amp;'[1]Inputs'!B7</f>
        <v>UW-</v>
      </c>
      <c r="C2" s="140" t="s">
        <v>52</v>
      </c>
      <c r="G2" s="2"/>
      <c r="L2" s="140" t="s">
        <v>53</v>
      </c>
      <c r="M2" s="139"/>
      <c r="N2" s="140" t="s">
        <v>53</v>
      </c>
      <c r="O2" s="140" t="s">
        <v>54</v>
      </c>
      <c r="P2" s="188" t="s">
        <v>54</v>
      </c>
    </row>
    <row r="3" spans="2:16" ht="15.95" customHeight="1">
      <c r="B3" s="3" t="str">
        <f>"For Test Year Ended "&amp;TEXT('[1]Inputs'!B8,"mmmm dd, yyyy")</f>
        <v>For Test Year Ended December 31, 2022</v>
      </c>
      <c r="C3" s="141" t="s">
        <v>55</v>
      </c>
      <c r="D3" s="3"/>
      <c r="E3" s="3"/>
      <c r="F3" s="3"/>
      <c r="G3" s="3"/>
      <c r="H3" s="3"/>
      <c r="I3" s="3"/>
      <c r="J3" s="3"/>
      <c r="L3" s="141" t="s">
        <v>56</v>
      </c>
      <c r="M3" s="139"/>
      <c r="N3" s="141" t="s">
        <v>56</v>
      </c>
      <c r="O3" s="141" t="s">
        <v>57</v>
      </c>
      <c r="P3" s="188" t="s">
        <v>58</v>
      </c>
    </row>
    <row r="4" spans="2:16" ht="15.95" customHeight="1"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139"/>
      <c r="N4" s="4" t="s">
        <v>59</v>
      </c>
      <c r="O4" s="4"/>
      <c r="P4" s="189"/>
    </row>
    <row r="5" spans="1:16" s="5" customFormat="1" ht="15.95" customHeight="1">
      <c r="A5" s="1"/>
      <c r="B5" s="5" t="s">
        <v>1</v>
      </c>
      <c r="C5" s="6" t="s">
        <v>2</v>
      </c>
      <c r="E5" s="5" t="s">
        <v>3</v>
      </c>
      <c r="F5" s="5" t="s">
        <v>4</v>
      </c>
      <c r="H5" s="5" t="s">
        <v>5</v>
      </c>
      <c r="I5" s="5" t="s">
        <v>6</v>
      </c>
      <c r="K5" s="5" t="s">
        <v>7</v>
      </c>
      <c r="L5" s="5" t="s">
        <v>8</v>
      </c>
      <c r="M5" s="142"/>
      <c r="N5" s="5" t="s">
        <v>7</v>
      </c>
      <c r="O5" s="5" t="s">
        <v>7</v>
      </c>
      <c r="P5" s="190" t="s">
        <v>8</v>
      </c>
    </row>
    <row r="6" spans="1:41" s="5" customFormat="1" ht="31.5">
      <c r="A6" s="7" t="s">
        <v>9</v>
      </c>
      <c r="B6" s="8" t="s">
        <v>10</v>
      </c>
      <c r="C6" s="7" t="s">
        <v>11</v>
      </c>
      <c r="D6" s="9"/>
      <c r="E6" s="7" t="s">
        <v>12</v>
      </c>
      <c r="F6" s="7" t="s">
        <v>13</v>
      </c>
      <c r="H6" s="7" t="s">
        <v>14</v>
      </c>
      <c r="I6" s="7" t="s">
        <v>15</v>
      </c>
      <c r="K6" s="7" t="s">
        <v>16</v>
      </c>
      <c r="L6" s="7" t="s">
        <v>17</v>
      </c>
      <c r="M6" s="143"/>
      <c r="N6" s="7" t="s">
        <v>16</v>
      </c>
      <c r="O6" s="7" t="s">
        <v>16</v>
      </c>
      <c r="P6" s="191" t="s">
        <v>17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16" s="16" customFormat="1" ht="15.95" customHeight="1">
      <c r="A7" s="10">
        <v>1</v>
      </c>
      <c r="B7" s="11" t="s">
        <v>18</v>
      </c>
      <c r="C7" s="12" t="s">
        <v>19</v>
      </c>
      <c r="D7" s="13"/>
      <c r="E7" s="14" t="s">
        <v>20</v>
      </c>
      <c r="F7" s="14" t="s">
        <v>21</v>
      </c>
      <c r="G7" s="14"/>
      <c r="H7" s="14" t="s">
        <v>22</v>
      </c>
      <c r="I7" s="14" t="s">
        <v>23</v>
      </c>
      <c r="J7" s="14"/>
      <c r="K7" s="14" t="s">
        <v>24</v>
      </c>
      <c r="L7" s="15" t="s">
        <v>25</v>
      </c>
      <c r="M7" s="144"/>
      <c r="N7" s="14" t="s">
        <v>24</v>
      </c>
      <c r="O7" s="15" t="s">
        <v>24</v>
      </c>
      <c r="P7" s="192" t="s">
        <v>25</v>
      </c>
    </row>
    <row r="8" spans="1:16" s="5" customFormat="1" ht="15.95" customHeight="1">
      <c r="A8" s="10">
        <f>1+A7</f>
        <v>2</v>
      </c>
      <c r="B8" s="17" t="s">
        <v>26</v>
      </c>
      <c r="D8" s="9"/>
      <c r="M8" s="142"/>
      <c r="P8" s="190"/>
    </row>
    <row r="9" spans="1:51" ht="15.75">
      <c r="A9" s="10">
        <f t="shared" si="0" ref="A9:A62">1+A8</f>
        <v>3</v>
      </c>
      <c r="B9" s="18" t="str">
        <f>+'[1]Inputs'!I8</f>
        <v>Metered Sales</v>
      </c>
      <c r="C9" s="19">
        <f>'[1]Inputs'!J8</f>
        <v>802430</v>
      </c>
      <c r="D9" s="20"/>
      <c r="E9" s="21">
        <f>'[1]Inputs'!K8</f>
        <v>0</v>
      </c>
      <c r="F9" s="22">
        <f t="shared" si="1" ref="F9:F14">E9+C9</f>
        <v>802430</v>
      </c>
      <c r="G9" s="23"/>
      <c r="H9" s="24">
        <f>'[1]Inputs'!N8</f>
        <v>0</v>
      </c>
      <c r="I9" s="22">
        <f>+H9+F9</f>
        <v>802430</v>
      </c>
      <c r="J9" s="25"/>
      <c r="K9" s="26">
        <f>'[1]Rate Design'!W44-('[1]PFIS'!I9+'[1]Rate Design'!C10)</f>
        <v>187549.69507767283</v>
      </c>
      <c r="L9" s="27">
        <f>+C9+K9</f>
        <v>989979.69507767283</v>
      </c>
      <c r="M9" s="145"/>
      <c r="N9" s="146">
        <v>989980</v>
      </c>
      <c r="O9" s="147">
        <f>+(-1)*AY12</f>
        <v>-93775</v>
      </c>
      <c r="P9" s="193">
        <f>+L9+O9</f>
        <v>896204.69507767283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Q9" s="2">
        <v>127550</v>
      </c>
      <c r="AR9" s="2">
        <v>802430</v>
      </c>
      <c r="AY9" s="2">
        <v>187550</v>
      </c>
    </row>
    <row r="10" spans="1:52" ht="20.25">
      <c r="A10" s="10">
        <f t="shared" si="0"/>
        <v>4</v>
      </c>
      <c r="B10" s="31" t="str">
        <f>+'[1]Inputs'!I9</f>
        <v>Un-Metered Sales</v>
      </c>
      <c r="C10" s="32">
        <f>'[1]Inputs'!J9</f>
        <v>12000</v>
      </c>
      <c r="D10" s="33"/>
      <c r="E10" s="34">
        <f>'[1]Inputs'!K9</f>
        <v>0</v>
      </c>
      <c r="F10" s="35">
        <f t="shared" si="1"/>
        <v>12000</v>
      </c>
      <c r="G10" s="36"/>
      <c r="H10" s="37">
        <f>'[1]Inputs'!N9</f>
        <v>0</v>
      </c>
      <c r="I10" s="35">
        <f>+F10+H10</f>
        <v>12000</v>
      </c>
      <c r="J10" s="33"/>
      <c r="K10" s="38">
        <f>'[1]Rate Design'!W24-'[1]PFIS'!I10</f>
        <v>-12000</v>
      </c>
      <c r="L10" s="27">
        <f t="shared" si="2" ref="L10:L15">+C10+K10</f>
        <v>0</v>
      </c>
      <c r="M10" s="145"/>
      <c r="N10" s="148">
        <v>0</v>
      </c>
      <c r="O10" s="149">
        <v>3000</v>
      </c>
      <c r="P10" s="193">
        <f t="shared" si="3" ref="P10:P14">+N10+O10</f>
        <v>3000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Q10" s="2">
        <v>187550</v>
      </c>
      <c r="AR10" s="2">
        <v>0.070000000000000007</v>
      </c>
      <c r="AY10" s="236">
        <v>0.50</v>
      </c>
      <c r="AZ10" s="2" t="s">
        <v>111</v>
      </c>
    </row>
    <row r="11" spans="1:51" ht="15.95" customHeight="1">
      <c r="A11" s="10">
        <f t="shared" si="0"/>
        <v>5</v>
      </c>
      <c r="B11" s="31" t="str">
        <f>+'[1]Inputs'!I10</f>
        <v>Ready-to-Serve</v>
      </c>
      <c r="C11" s="32">
        <f>'[1]Inputs'!J10</f>
        <v>0</v>
      </c>
      <c r="D11" s="33"/>
      <c r="E11" s="34">
        <f>'[1]Inputs'!K10</f>
        <v>0</v>
      </c>
      <c r="F11" s="35">
        <f t="shared" si="1"/>
        <v>0</v>
      </c>
      <c r="G11" s="36"/>
      <c r="H11" s="37">
        <f>'[1]Inputs'!N10</f>
        <v>0</v>
      </c>
      <c r="I11" s="35">
        <f>F11+H11</f>
        <v>0</v>
      </c>
      <c r="J11" s="33"/>
      <c r="K11" s="40">
        <f>'[1]Rate Design'!W25-'[1]PFIS'!I11</f>
        <v>0</v>
      </c>
      <c r="L11" s="27">
        <f t="shared" si="2"/>
        <v>0</v>
      </c>
      <c r="M11" s="145"/>
      <c r="N11" s="150">
        <v>0</v>
      </c>
      <c r="O11" s="149">
        <v>0</v>
      </c>
      <c r="P11" s="193">
        <f t="shared" si="3"/>
        <v>0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Q11" s="2">
        <f>+AQ10-AQ9</f>
        <v>60000</v>
      </c>
      <c r="AR11" s="2">
        <f>+AR9*AR10</f>
        <v>56170.100000000006</v>
      </c>
      <c r="AY11" s="2">
        <f>+AY9*AY10</f>
        <v>93775</v>
      </c>
    </row>
    <row r="12" spans="1:51" ht="15.95" customHeight="1">
      <c r="A12" s="10">
        <f t="shared" si="0"/>
        <v>6</v>
      </c>
      <c r="B12" s="31" t="str">
        <f>+'[1]Inputs'!I11</f>
        <v>Fire Protection / Irrigation</v>
      </c>
      <c r="C12" s="32">
        <f>'[1]Inputs'!J11</f>
        <v>0</v>
      </c>
      <c r="D12" s="33"/>
      <c r="E12" s="34">
        <f>'[1]Inputs'!K11</f>
        <v>0</v>
      </c>
      <c r="F12" s="35">
        <f t="shared" si="1"/>
        <v>0</v>
      </c>
      <c r="G12" s="36"/>
      <c r="H12" s="37">
        <f>'[1]Inputs'!N11</f>
        <v>0</v>
      </c>
      <c r="I12" s="35">
        <f>F12+H12</f>
        <v>0</v>
      </c>
      <c r="J12" s="33"/>
      <c r="K12" s="41"/>
      <c r="L12" s="27">
        <f t="shared" si="2"/>
        <v>0</v>
      </c>
      <c r="M12" s="145"/>
      <c r="N12" s="41">
        <v>0</v>
      </c>
      <c r="O12" s="149"/>
      <c r="P12" s="193">
        <f t="shared" si="3"/>
        <v>0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Y12" s="2">
        <f>+AY9-AY11</f>
        <v>93775</v>
      </c>
    </row>
    <row r="13" spans="1:41" ht="15.95" customHeight="1">
      <c r="A13" s="10">
        <f t="shared" si="0"/>
        <v>7</v>
      </c>
      <c r="B13" s="31" t="str">
        <f>+'[1]Inputs'!I12</f>
        <v>Jobbing</v>
      </c>
      <c r="C13" s="32">
        <f>'[1]Inputs'!J12</f>
        <v>0</v>
      </c>
      <c r="D13" s="33"/>
      <c r="E13" s="42">
        <f>-C13</f>
        <v>0</v>
      </c>
      <c r="F13" s="35">
        <f t="shared" si="1"/>
        <v>0</v>
      </c>
      <c r="G13" s="36"/>
      <c r="H13" s="37">
        <f>'[1]Inputs'!N12</f>
        <v>0</v>
      </c>
      <c r="I13" s="35">
        <f>F13+H13</f>
        <v>0</v>
      </c>
      <c r="J13" s="33"/>
      <c r="K13" s="41"/>
      <c r="L13" s="27">
        <f t="shared" si="2"/>
        <v>0</v>
      </c>
      <c r="M13" s="145"/>
      <c r="N13" s="41">
        <v>0</v>
      </c>
      <c r="O13" s="149"/>
      <c r="P13" s="193">
        <f t="shared" si="3"/>
        <v>0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.95" customHeight="1" thickBot="1">
      <c r="A14" s="10">
        <f t="shared" si="0"/>
        <v>8</v>
      </c>
      <c r="B14" s="43" t="str">
        <f>+'[1]Inputs'!I13</f>
        <v>Other Income, Ancillary Charges</v>
      </c>
      <c r="C14" s="44">
        <f>'[1]Inputs'!J13</f>
        <v>10147</v>
      </c>
      <c r="D14" s="45"/>
      <c r="E14" s="44">
        <f>'[1]Inputs'!K13</f>
        <v>0</v>
      </c>
      <c r="F14" s="46">
        <f t="shared" si="1"/>
        <v>10147</v>
      </c>
      <c r="G14" s="47"/>
      <c r="H14" s="48">
        <f>'[1]Inputs'!N13</f>
        <v>0</v>
      </c>
      <c r="I14" s="46">
        <f>F14+H14</f>
        <v>10147</v>
      </c>
      <c r="J14" s="45"/>
      <c r="K14" s="49"/>
      <c r="L14" s="27">
        <f t="shared" si="2"/>
        <v>10147</v>
      </c>
      <c r="M14" s="145"/>
      <c r="N14" s="49">
        <v>10147</v>
      </c>
      <c r="O14" s="151"/>
      <c r="P14" s="194">
        <f t="shared" si="3"/>
        <v>10147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</row>
    <row r="15" spans="1:46" ht="15.95" customHeight="1" thickTop="1">
      <c r="A15" s="10">
        <f t="shared" si="0"/>
        <v>9</v>
      </c>
      <c r="B15" s="2" t="s">
        <v>28</v>
      </c>
      <c r="C15" s="50">
        <f>SUM(C9:C14)</f>
        <v>824577</v>
      </c>
      <c r="D15" s="51"/>
      <c r="E15" s="52">
        <f>SUM(E9:E14)</f>
        <v>0</v>
      </c>
      <c r="F15" s="50">
        <f>SUM(F9:F14)</f>
        <v>824577</v>
      </c>
      <c r="G15" s="53"/>
      <c r="H15" s="54">
        <f>SUM(H9:H14)</f>
        <v>0</v>
      </c>
      <c r="I15" s="50">
        <f>SUM(I9:I14)</f>
        <v>824577</v>
      </c>
      <c r="J15" s="55"/>
      <c r="K15" s="54">
        <f>SUM(K9:K14)</f>
        <v>175549.69507767283</v>
      </c>
      <c r="L15" s="27">
        <f t="shared" si="2"/>
        <v>1000126.6950776728</v>
      </c>
      <c r="M15" s="152"/>
      <c r="N15" s="153">
        <f>SUM(N9:N14)</f>
        <v>1000127</v>
      </c>
      <c r="O15" s="154">
        <f>SUM(O9:O14)</f>
        <v>-90775</v>
      </c>
      <c r="P15" s="193">
        <f>SUM(P9:P14)</f>
        <v>909351.69507767283</v>
      </c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T15" s="28">
        <f>+P15-50000</f>
        <v>859351.69507767283</v>
      </c>
    </row>
    <row r="16" spans="1:46" ht="15.95" customHeight="1">
      <c r="A16" s="10">
        <f t="shared" si="0"/>
        <v>10</v>
      </c>
      <c r="C16" s="51"/>
      <c r="D16" s="51"/>
      <c r="E16" s="53"/>
      <c r="F16" s="51"/>
      <c r="G16" s="53"/>
      <c r="H16" s="57"/>
      <c r="I16" s="58"/>
      <c r="J16" s="58"/>
      <c r="K16" s="57"/>
      <c r="L16" s="58"/>
      <c r="M16" s="155"/>
      <c r="N16" s="57"/>
      <c r="O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T16" s="2">
        <v>0.002</v>
      </c>
    </row>
    <row r="17" spans="1:46" ht="15.95" customHeight="1">
      <c r="A17" s="10">
        <f t="shared" si="0"/>
        <v>11</v>
      </c>
      <c r="B17" s="59" t="s">
        <v>30</v>
      </c>
      <c r="C17" s="28"/>
      <c r="D17" s="51"/>
      <c r="E17" s="1"/>
      <c r="F17" s="60"/>
      <c r="G17" s="53"/>
      <c r="H17" s="53"/>
      <c r="I17" s="60"/>
      <c r="J17" s="60"/>
      <c r="K17" s="61"/>
      <c r="L17" s="60"/>
      <c r="M17" s="156"/>
      <c r="N17" s="61"/>
      <c r="O17" s="60"/>
      <c r="P17" s="195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T17" s="2">
        <f>+AT15*AT16</f>
        <v>1718.7033901553457</v>
      </c>
    </row>
    <row r="18" spans="1:46" ht="15.95" customHeight="1">
      <c r="A18" s="10">
        <f t="shared" si="0"/>
        <v>12</v>
      </c>
      <c r="B18" s="63" t="str">
        <f>+'[1]Inputs'!I17</f>
        <v>Salary and Wages - Employees</v>
      </c>
      <c r="C18" s="19">
        <f>'[1]Inputs'!J17</f>
        <v>190177</v>
      </c>
      <c r="D18" s="25"/>
      <c r="E18" s="64">
        <f>'[1]Inputs'!K17</f>
        <v>0</v>
      </c>
      <c r="F18" s="27">
        <f t="shared" si="4" ref="F18:F43">E18+C18</f>
        <v>190177</v>
      </c>
      <c r="G18" s="23"/>
      <c r="H18" s="24">
        <f>'[1]Inputs'!N17</f>
        <v>0</v>
      </c>
      <c r="I18" s="27">
        <f t="shared" si="5" ref="I18:I43">F18+H18</f>
        <v>190177</v>
      </c>
      <c r="J18" s="65"/>
      <c r="K18" s="66"/>
      <c r="L18" s="27">
        <f>+K18+C18</f>
        <v>190177</v>
      </c>
      <c r="M18" s="145"/>
      <c r="N18" s="66">
        <v>190177</v>
      </c>
      <c r="O18" s="157">
        <v>-91603</v>
      </c>
      <c r="P18" s="193">
        <f>+N18+O18</f>
        <v>98574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T18" s="2">
        <v>50</v>
      </c>
    </row>
    <row r="19" spans="1:46" ht="15.95" customHeight="1">
      <c r="A19" s="10">
        <f t="shared" si="0"/>
        <v>13</v>
      </c>
      <c r="B19" s="67" t="str">
        <f>+'[1]Inputs'!I18</f>
        <v>Salary and Wages - Officers</v>
      </c>
      <c r="C19" s="32">
        <f>'[1]Inputs'!J18</f>
        <v>0</v>
      </c>
      <c r="D19" s="33"/>
      <c r="E19" s="64">
        <f>'[1]Inputs'!K18</f>
        <v>0</v>
      </c>
      <c r="F19" s="39">
        <f t="shared" si="4"/>
        <v>0</v>
      </c>
      <c r="G19" s="36"/>
      <c r="H19" s="37">
        <f>'[1]Inputs'!N18</f>
        <v>0</v>
      </c>
      <c r="I19" s="39">
        <f t="shared" si="5"/>
        <v>0</v>
      </c>
      <c r="J19" s="68"/>
      <c r="K19" s="69"/>
      <c r="L19" s="27">
        <f t="shared" si="6" ref="L19:L47">+K19+C19</f>
        <v>0</v>
      </c>
      <c r="M19" s="145"/>
      <c r="N19" s="69">
        <v>0</v>
      </c>
      <c r="O19" s="149">
        <v>190213.50</v>
      </c>
      <c r="P19" s="193">
        <f t="shared" si="7" ref="P19:P63">+N19+O19</f>
        <v>190213.50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">
        <v>824577</v>
      </c>
      <c r="AQ19" s="2">
        <f>+AP19*AQ23</f>
        <v>41467.977330000002</v>
      </c>
      <c r="AT19" s="2">
        <f>SUM(AT17:AT18)</f>
        <v>1768.7033901553457</v>
      </c>
    </row>
    <row r="20" spans="1:46" ht="15.95" customHeight="1">
      <c r="A20" s="10">
        <f t="shared" si="0"/>
        <v>14</v>
      </c>
      <c r="B20" s="67" t="str">
        <f>+'[1]Inputs'!I19</f>
        <v>Employee Pensions and Benefits</v>
      </c>
      <c r="C20" s="32">
        <f>'[1]Inputs'!J19</f>
        <v>9580</v>
      </c>
      <c r="D20" s="33"/>
      <c r="E20" s="64">
        <f>'[1]Inputs'!K19</f>
        <v>0</v>
      </c>
      <c r="F20" s="39">
        <f t="shared" si="4"/>
        <v>9580</v>
      </c>
      <c r="G20" s="36"/>
      <c r="H20" s="37">
        <f>'[1]Inputs'!N19</f>
        <v>0</v>
      </c>
      <c r="I20" s="39">
        <f t="shared" si="5"/>
        <v>9580</v>
      </c>
      <c r="J20" s="68"/>
      <c r="K20" s="69"/>
      <c r="L20" s="27">
        <f t="shared" si="6"/>
        <v>9580</v>
      </c>
      <c r="M20" s="145"/>
      <c r="N20" s="69">
        <v>9580</v>
      </c>
      <c r="O20" s="149"/>
      <c r="P20" s="193">
        <f t="shared" si="7"/>
        <v>9580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T20" s="2">
        <v>2000</v>
      </c>
    </row>
    <row r="21" spans="1:46" ht="15.95" customHeight="1">
      <c r="A21" s="10">
        <f t="shared" si="0"/>
        <v>15</v>
      </c>
      <c r="B21" s="67" t="str">
        <f>+'[1]Inputs'!I20</f>
        <v>Purchased Power/Water</v>
      </c>
      <c r="C21" s="32">
        <f>'[1]Inputs'!J20</f>
        <v>61010</v>
      </c>
      <c r="D21" s="33"/>
      <c r="E21" s="64">
        <f>'[1]Inputs'!K20</f>
        <v>0</v>
      </c>
      <c r="F21" s="39">
        <f t="shared" si="4"/>
        <v>61010</v>
      </c>
      <c r="G21" s="70"/>
      <c r="H21" s="37">
        <f>'[1]Inputs'!N20</f>
        <v>0</v>
      </c>
      <c r="I21" s="39">
        <f t="shared" si="5"/>
        <v>61010</v>
      </c>
      <c r="J21" s="68"/>
      <c r="K21" s="69"/>
      <c r="L21" s="27">
        <f t="shared" si="6"/>
        <v>61010</v>
      </c>
      <c r="M21" s="145"/>
      <c r="N21" s="69">
        <v>61010</v>
      </c>
      <c r="O21" s="149">
        <v>-1522</v>
      </c>
      <c r="P21" s="193">
        <f t="shared" si="7"/>
        <v>59488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T21" s="2">
        <f>+AT20-AT19</f>
        <v>231.29660984465431</v>
      </c>
    </row>
    <row r="22" spans="1:42" ht="15.95" customHeight="1">
      <c r="A22" s="10">
        <f t="shared" si="0"/>
        <v>16</v>
      </c>
      <c r="B22" s="67" t="str">
        <f>+'[1]Inputs'!I21</f>
        <v>Chemicals &amp; Testing</v>
      </c>
      <c r="C22" s="32">
        <f>'[1]Inputs'!J21</f>
        <v>5348</v>
      </c>
      <c r="D22" s="33"/>
      <c r="E22" s="64">
        <f>'[1]Inputs'!K21</f>
        <v>0</v>
      </c>
      <c r="F22" s="39">
        <f t="shared" si="4"/>
        <v>5348</v>
      </c>
      <c r="G22" s="36"/>
      <c r="H22" s="37">
        <f>'[1]Inputs'!N21</f>
        <v>0</v>
      </c>
      <c r="I22" s="39">
        <f t="shared" si="5"/>
        <v>5348</v>
      </c>
      <c r="J22" s="68"/>
      <c r="K22" s="69"/>
      <c r="L22" s="27">
        <f t="shared" si="6"/>
        <v>5348</v>
      </c>
      <c r="M22" s="145"/>
      <c r="N22" s="69">
        <v>5348</v>
      </c>
      <c r="O22" s="149">
        <v>16019.41</v>
      </c>
      <c r="P22" s="193">
        <f t="shared" si="7"/>
        <v>21367.41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">
        <v>876577</v>
      </c>
    </row>
    <row r="23" spans="1:43" ht="15.95" customHeight="1">
      <c r="A23" s="10">
        <f t="shared" si="0"/>
        <v>17</v>
      </c>
      <c r="B23" s="67" t="str">
        <f>+'[1]Inputs'!I22</f>
        <v>Material &amp; Supplies</v>
      </c>
      <c r="C23" s="32">
        <f>'[1]Inputs'!J22</f>
        <v>7427</v>
      </c>
      <c r="D23" s="73"/>
      <c r="E23" s="64">
        <f>'[1]Inputs'!K22</f>
        <v>0</v>
      </c>
      <c r="F23" s="39">
        <f t="shared" si="4"/>
        <v>7427</v>
      </c>
      <c r="G23" s="36"/>
      <c r="H23" s="37">
        <f>'[1]Inputs'!N22</f>
        <v>0</v>
      </c>
      <c r="I23" s="39">
        <f t="shared" si="5"/>
        <v>7427</v>
      </c>
      <c r="J23" s="68"/>
      <c r="K23" s="69"/>
      <c r="L23" s="27">
        <f t="shared" si="6"/>
        <v>7427</v>
      </c>
      <c r="M23" s="145"/>
      <c r="N23" s="69">
        <v>7427</v>
      </c>
      <c r="O23" s="149"/>
      <c r="P23" s="193">
        <f t="shared" si="7"/>
        <v>7427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Q23" s="158">
        <v>0.050290000000000001</v>
      </c>
    </row>
    <row r="24" spans="1:55" ht="15.95" customHeight="1">
      <c r="A24" s="10">
        <f t="shared" si="0"/>
        <v>18</v>
      </c>
      <c r="B24" s="67" t="str">
        <f>+'[1]Inputs'!I23</f>
        <v>Contractual Engineer</v>
      </c>
      <c r="C24" s="32">
        <f>'[1]Inputs'!J23</f>
        <v>8982</v>
      </c>
      <c r="D24" s="73"/>
      <c r="E24" s="64">
        <f>'[1]Inputs'!K23</f>
        <v>0</v>
      </c>
      <c r="F24" s="39">
        <f t="shared" si="4"/>
        <v>8982</v>
      </c>
      <c r="G24" s="69"/>
      <c r="H24" s="37">
        <f>'[1]Inputs'!N23</f>
        <v>0</v>
      </c>
      <c r="I24" s="39">
        <f t="shared" si="5"/>
        <v>8982</v>
      </c>
      <c r="J24" s="68"/>
      <c r="K24" s="69"/>
      <c r="L24" s="27">
        <f t="shared" si="6"/>
        <v>8982</v>
      </c>
      <c r="M24" s="145"/>
      <c r="N24" s="69">
        <v>8982</v>
      </c>
      <c r="O24" s="149"/>
      <c r="P24" s="193">
        <f t="shared" si="7"/>
        <v>8982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Z24" s="2">
        <v>2020</v>
      </c>
      <c r="BA24" s="2">
        <v>30000</v>
      </c>
      <c r="BB24" s="2">
        <v>0.20</v>
      </c>
      <c r="BC24" s="2">
        <f>+BA24*BB24</f>
        <v>6000</v>
      </c>
    </row>
    <row r="25" spans="1:56" ht="15.95" customHeight="1">
      <c r="A25" s="10">
        <f t="shared" si="0"/>
        <v>19</v>
      </c>
      <c r="B25" s="67" t="str">
        <f>+'[1]Inputs'!I24</f>
        <v>Contractual Accounting</v>
      </c>
      <c r="C25" s="32">
        <f>'[1]Inputs'!J24</f>
        <v>285524</v>
      </c>
      <c r="D25" s="33"/>
      <c r="E25" s="64">
        <f>'[1]Inputs'!K24</f>
        <v>0</v>
      </c>
      <c r="F25" s="39">
        <f t="shared" si="4"/>
        <v>285524</v>
      </c>
      <c r="G25" s="36"/>
      <c r="H25" s="37">
        <f>'[1]Inputs'!N24</f>
        <v>0</v>
      </c>
      <c r="I25" s="39">
        <f t="shared" si="5"/>
        <v>285524</v>
      </c>
      <c r="J25" s="68"/>
      <c r="K25" s="69"/>
      <c r="L25" s="27">
        <f t="shared" si="6"/>
        <v>285524</v>
      </c>
      <c r="M25" s="145"/>
      <c r="N25" s="69">
        <v>285524</v>
      </c>
      <c r="O25" s="149">
        <v>-171057</v>
      </c>
      <c r="P25" s="193">
        <f t="shared" si="7"/>
        <v>114467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Q25" s="2">
        <f>+AP22*AQ23</f>
        <v>44083.057330000003</v>
      </c>
      <c r="AR25" s="2">
        <v>49787</v>
      </c>
      <c r="AZ25" s="2">
        <v>2021</v>
      </c>
      <c r="BA25" s="2">
        <v>45000</v>
      </c>
      <c r="BB25" s="2">
        <v>0.30</v>
      </c>
      <c r="BC25" s="2">
        <f>+BA25*BB25</f>
        <v>13500</v>
      </c>
      <c r="BD25" s="2">
        <v>93073</v>
      </c>
    </row>
    <row r="26" spans="1:56" ht="15.95" customHeight="1">
      <c r="A26" s="10">
        <f t="shared" si="0"/>
        <v>20</v>
      </c>
      <c r="B26" s="67" t="str">
        <f>+'[1]Inputs'!I25</f>
        <v>Contractual Legal</v>
      </c>
      <c r="C26" s="32">
        <f>'[1]Inputs'!J25</f>
        <v>0</v>
      </c>
      <c r="D26" s="33"/>
      <c r="E26" s="64">
        <f>'[1]Inputs'!K25</f>
        <v>0</v>
      </c>
      <c r="F26" s="39">
        <f t="shared" si="4"/>
        <v>0</v>
      </c>
      <c r="G26" s="75"/>
      <c r="H26" s="37">
        <f>'[1]Inputs'!N25</f>
        <v>0</v>
      </c>
      <c r="I26" s="39">
        <f t="shared" si="5"/>
        <v>0</v>
      </c>
      <c r="J26" s="68"/>
      <c r="K26" s="69"/>
      <c r="L26" s="27">
        <f t="shared" si="6"/>
        <v>0</v>
      </c>
      <c r="M26" s="145"/>
      <c r="N26" s="69">
        <v>0</v>
      </c>
      <c r="O26" s="149"/>
      <c r="P26" s="193">
        <f t="shared" si="7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Q26" s="2">
        <f>+AP21*AQ23</f>
        <v>0</v>
      </c>
      <c r="AR26" s="2">
        <f>+AR25-AQ25</f>
        <v>5703.9426699999967</v>
      </c>
      <c r="AZ26" s="2">
        <v>2022</v>
      </c>
      <c r="BA26" s="2">
        <v>77054</v>
      </c>
      <c r="BB26" s="2">
        <v>0.50</v>
      </c>
      <c r="BC26" s="2">
        <f>+BA26*0.5</f>
        <v>38527</v>
      </c>
      <c r="BD26" s="2">
        <v>16019</v>
      </c>
    </row>
    <row r="27" spans="1:56" ht="15.95" customHeight="1">
      <c r="A27" s="10">
        <f t="shared" si="0"/>
        <v>21</v>
      </c>
      <c r="B27" s="67" t="str">
        <f>+'[1]Inputs'!I26</f>
        <v>Contractual Operations</v>
      </c>
      <c r="C27" s="32">
        <f>'[1]Inputs'!J26</f>
        <v>28164</v>
      </c>
      <c r="D27" s="33"/>
      <c r="E27" s="64">
        <f>'[1]Inputs'!K26</f>
        <v>0</v>
      </c>
      <c r="F27" s="39">
        <f t="shared" si="4"/>
        <v>28164</v>
      </c>
      <c r="G27" s="69"/>
      <c r="H27" s="37">
        <f>'[1]Inputs'!N26</f>
        <v>0</v>
      </c>
      <c r="I27" s="39">
        <f t="shared" si="5"/>
        <v>28164</v>
      </c>
      <c r="J27" s="68"/>
      <c r="K27" s="69"/>
      <c r="L27" s="27">
        <f t="shared" si="6"/>
        <v>28164</v>
      </c>
      <c r="M27" s="145"/>
      <c r="N27" s="69">
        <v>28164</v>
      </c>
      <c r="O27" s="149"/>
      <c r="P27" s="193">
        <f t="shared" si="7"/>
        <v>28164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BD27" s="2">
        <f>+BD25-BD26</f>
        <v>77054</v>
      </c>
    </row>
    <row r="28" spans="1:55" ht="15.95" customHeight="1">
      <c r="A28" s="10">
        <f t="shared" si="0"/>
        <v>22</v>
      </c>
      <c r="B28" s="67" t="str">
        <f>+'[1]Inputs'!I27</f>
        <v>Jobbing</v>
      </c>
      <c r="C28" s="32">
        <f>'[1]Inputs'!J27</f>
        <v>0</v>
      </c>
      <c r="D28" s="33"/>
      <c r="E28" s="76">
        <f>-C28</f>
        <v>0</v>
      </c>
      <c r="F28" s="39">
        <f t="shared" si="4"/>
        <v>0</v>
      </c>
      <c r="G28" s="69"/>
      <c r="H28" s="37">
        <f>'[1]Inputs'!N27</f>
        <v>0</v>
      </c>
      <c r="I28" s="39">
        <f t="shared" si="5"/>
        <v>0</v>
      </c>
      <c r="J28" s="68"/>
      <c r="K28" s="69"/>
      <c r="L28" s="27">
        <f t="shared" si="6"/>
        <v>0</v>
      </c>
      <c r="M28" s="145"/>
      <c r="N28" s="69">
        <v>0</v>
      </c>
      <c r="O28" s="149"/>
      <c r="P28" s="193">
        <f t="shared" si="7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BC28" s="2">
        <f>SUM(BC24:BC27)</f>
        <v>58027</v>
      </c>
    </row>
    <row r="29" spans="1:56" ht="15.95" customHeight="1">
      <c r="A29" s="10">
        <f t="shared" si="0"/>
        <v>23</v>
      </c>
      <c r="B29" s="67" t="str">
        <f>+'[1]Inputs'!I28</f>
        <v>Rental of Building, Property, and Equipment</v>
      </c>
      <c r="C29" s="32">
        <f>'[1]Inputs'!J28</f>
        <v>0</v>
      </c>
      <c r="D29" s="33"/>
      <c r="E29" s="64">
        <f>'[1]Inputs'!K28</f>
        <v>0</v>
      </c>
      <c r="F29" s="39">
        <f t="shared" si="4"/>
        <v>0</v>
      </c>
      <c r="G29" s="36"/>
      <c r="H29" s="37">
        <f>'[1]Inputs'!N28</f>
        <v>0</v>
      </c>
      <c r="I29" s="39">
        <f t="shared" si="5"/>
        <v>0</v>
      </c>
      <c r="J29" s="68"/>
      <c r="K29" s="69"/>
      <c r="L29" s="27">
        <f t="shared" si="6"/>
        <v>0</v>
      </c>
      <c r="M29" s="145"/>
      <c r="N29" s="69">
        <v>0</v>
      </c>
      <c r="O29" s="149"/>
      <c r="P29" s="193">
        <f t="shared" si="7"/>
        <v>0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BD29" s="2">
        <f>+BD27-BC28</f>
        <v>19027</v>
      </c>
    </row>
    <row r="30" spans="1:51" ht="15.95" customHeight="1">
      <c r="A30" s="10">
        <f t="shared" si="0"/>
        <v>24</v>
      </c>
      <c r="B30" s="67" t="str">
        <f>+'[1]Inputs'!I29</f>
        <v>Transportation</v>
      </c>
      <c r="C30" s="32">
        <f>'[1]Inputs'!J29</f>
        <v>18736</v>
      </c>
      <c r="D30" s="33"/>
      <c r="E30" s="64">
        <f>'[1]Inputs'!K29</f>
        <v>0</v>
      </c>
      <c r="F30" s="39">
        <f t="shared" si="4"/>
        <v>18736</v>
      </c>
      <c r="G30" s="36"/>
      <c r="H30" s="37">
        <f>'[1]Inputs'!N29</f>
        <v>0</v>
      </c>
      <c r="I30" s="39">
        <f t="shared" si="5"/>
        <v>18736</v>
      </c>
      <c r="J30" s="68"/>
      <c r="K30" s="69"/>
      <c r="L30" s="27">
        <f t="shared" si="6"/>
        <v>18736</v>
      </c>
      <c r="M30" s="145"/>
      <c r="N30" s="69">
        <v>18736</v>
      </c>
      <c r="O30" s="149">
        <v>-1183.54</v>
      </c>
      <c r="P30" s="193">
        <f t="shared" si="7"/>
        <v>17552.46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Y30" s="2">
        <v>50</v>
      </c>
    </row>
    <row r="31" spans="1:56" ht="15.95" customHeight="1">
      <c r="A31" s="10">
        <f t="shared" si="0"/>
        <v>25</v>
      </c>
      <c r="B31" s="67" t="str">
        <f>+'[1]Inputs'!I30</f>
        <v>Insurance - Vehicle, General Liability, Workman's Comp.</v>
      </c>
      <c r="C31" s="32">
        <f>'[1]Inputs'!J30</f>
        <v>21042</v>
      </c>
      <c r="D31" s="33"/>
      <c r="E31" s="64">
        <f>'[1]Inputs'!K30</f>
        <v>0</v>
      </c>
      <c r="F31" s="39">
        <f t="shared" si="4"/>
        <v>21042</v>
      </c>
      <c r="G31" s="36"/>
      <c r="H31" s="37">
        <f>'[1]Inputs'!N30</f>
        <v>0</v>
      </c>
      <c r="I31" s="39">
        <f t="shared" si="5"/>
        <v>21042</v>
      </c>
      <c r="J31" s="68"/>
      <c r="K31" s="69"/>
      <c r="L31" s="27">
        <f t="shared" si="6"/>
        <v>21042</v>
      </c>
      <c r="M31" s="145"/>
      <c r="N31" s="69">
        <v>21042</v>
      </c>
      <c r="O31" s="149"/>
      <c r="P31" s="193">
        <f t="shared" si="7"/>
        <v>21042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Y31" s="2">
        <f>+AX16</f>
        <v>0</v>
      </c>
      <c r="BD31" s="2">
        <f>+BD26+BD29</f>
        <v>35046</v>
      </c>
    </row>
    <row r="32" spans="1:51" ht="15.95" customHeight="1">
      <c r="A32" s="10">
        <f t="shared" si="0"/>
        <v>26</v>
      </c>
      <c r="B32" s="67" t="str">
        <f>+'[1]Inputs'!I31</f>
        <v>Regulatory Commission Expenses - Fees</v>
      </c>
      <c r="C32" s="32">
        <f>'[1]Inputs'!J31</f>
        <v>1713</v>
      </c>
      <c r="D32" s="33"/>
      <c r="E32" s="64">
        <f>'[1]Inputs'!K31</f>
        <v>0</v>
      </c>
      <c r="F32" s="39">
        <f t="shared" si="4"/>
        <v>1713</v>
      </c>
      <c r="G32" s="70"/>
      <c r="H32" s="77">
        <f>(I15*0.2%)-F32</f>
        <v>-63.846000000000004</v>
      </c>
      <c r="I32" s="39">
        <f t="shared" si="5"/>
        <v>1649.154</v>
      </c>
      <c r="J32" s="68"/>
      <c r="K32" s="78">
        <f>'[1]Int Sync, NTG, Rev Req'!G41</f>
        <v>351.09939015534837</v>
      </c>
      <c r="L32" s="27">
        <v>2000</v>
      </c>
      <c r="M32" s="145"/>
      <c r="N32" s="159">
        <v>2000</v>
      </c>
      <c r="O32" s="149">
        <f>+AY37</f>
        <v>-231.29660984465431</v>
      </c>
      <c r="P32" s="193">
        <f>+N32+O32</f>
        <v>1768.7033901553457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Y32" s="28">
        <f>+P15</f>
        <v>909351.69507767283</v>
      </c>
    </row>
    <row r="33" spans="1:51" ht="15.95" customHeight="1">
      <c r="A33" s="10">
        <f t="shared" si="0"/>
        <v>27</v>
      </c>
      <c r="B33" s="67" t="str">
        <f>+'[1]Inputs'!I32</f>
        <v>Regulatory Commission Expenses - Amort. Rate Case</v>
      </c>
      <c r="C33" s="32">
        <f>'[1]Inputs'!J32</f>
        <v>0</v>
      </c>
      <c r="D33" s="33"/>
      <c r="E33" s="64">
        <f>'[1]Inputs'!K32</f>
        <v>0</v>
      </c>
      <c r="F33" s="39">
        <f t="shared" si="4"/>
        <v>0</v>
      </c>
      <c r="G33" s="36"/>
      <c r="H33" s="37">
        <f>'[1]Inputs'!N32</f>
        <v>0</v>
      </c>
      <c r="I33" s="39">
        <f t="shared" si="5"/>
        <v>0</v>
      </c>
      <c r="J33" s="68"/>
      <c r="K33" s="69"/>
      <c r="L33" s="27">
        <f t="shared" si="6"/>
        <v>0</v>
      </c>
      <c r="M33" s="145"/>
      <c r="N33" s="69">
        <v>0</v>
      </c>
      <c r="O33" s="149"/>
      <c r="P33" s="193">
        <f t="shared" si="7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Y33" s="2">
        <v>-50000</v>
      </c>
    </row>
    <row r="34" spans="1:51" ht="15.95" customHeight="1">
      <c r="A34" s="10">
        <f t="shared" si="0"/>
        <v>28</v>
      </c>
      <c r="B34" s="67" t="str">
        <f>+'[1]Inputs'!I33</f>
        <v>Travel, Education, CCR, and Public Relations</v>
      </c>
      <c r="C34" s="32">
        <f>'[1]Inputs'!J33</f>
        <v>127</v>
      </c>
      <c r="D34" s="33"/>
      <c r="E34" s="64">
        <f>'[1]Inputs'!K33</f>
        <v>0</v>
      </c>
      <c r="F34" s="39">
        <f t="shared" si="4"/>
        <v>127</v>
      </c>
      <c r="G34" s="36"/>
      <c r="H34" s="37">
        <f>'[1]Inputs'!N33</f>
        <v>0</v>
      </c>
      <c r="I34" s="39">
        <f t="shared" si="5"/>
        <v>127</v>
      </c>
      <c r="J34" s="68"/>
      <c r="K34" s="69"/>
      <c r="L34" s="27">
        <f t="shared" si="6"/>
        <v>127</v>
      </c>
      <c r="M34" s="145"/>
      <c r="N34" s="69">
        <v>127</v>
      </c>
      <c r="O34" s="149"/>
      <c r="P34" s="193">
        <f t="shared" si="7"/>
        <v>127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Y34" s="28">
        <f>+AY32+AY33</f>
        <v>859351.69507767283</v>
      </c>
    </row>
    <row r="35" spans="1:51" ht="15.95" customHeight="1">
      <c r="A35" s="10">
        <f t="shared" si="0"/>
        <v>29</v>
      </c>
      <c r="B35" s="67" t="str">
        <f>+'[1]Inputs'!I34</f>
        <v>Office, Postage, Phone, and Bank Charges</v>
      </c>
      <c r="C35" s="32">
        <f>'[1]Inputs'!J34</f>
        <v>24877</v>
      </c>
      <c r="D35" s="33"/>
      <c r="E35" s="64">
        <f>'[1]Inputs'!K34</f>
        <v>0</v>
      </c>
      <c r="F35" s="39">
        <f t="shared" si="4"/>
        <v>24877</v>
      </c>
      <c r="G35" s="36"/>
      <c r="H35" s="37">
        <f>'[1]Inputs'!N34</f>
        <v>0</v>
      </c>
      <c r="I35" s="39">
        <f t="shared" si="5"/>
        <v>24877</v>
      </c>
      <c r="J35" s="68"/>
      <c r="K35" s="69"/>
      <c r="L35" s="27">
        <f t="shared" si="6"/>
        <v>24877</v>
      </c>
      <c r="M35" s="145"/>
      <c r="N35" s="69">
        <v>24877</v>
      </c>
      <c r="O35" s="149">
        <v>-21100</v>
      </c>
      <c r="P35" s="193">
        <f t="shared" si="7"/>
        <v>3777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Y35" s="2">
        <v>0.002</v>
      </c>
    </row>
    <row r="36" spans="1:52" ht="15.95" customHeight="1">
      <c r="A36" s="10">
        <f t="shared" si="0"/>
        <v>30</v>
      </c>
      <c r="B36" s="67" t="str">
        <f>+'[1]Inputs'!I35</f>
        <v>Bad Debt</v>
      </c>
      <c r="C36" s="32">
        <f>'[1]Inputs'!J35</f>
        <v>359</v>
      </c>
      <c r="D36" s="33"/>
      <c r="E36" s="79">
        <f>(SUM('[1]Inputs'!J8:J11)*Bad_Debt_Percent)-'[1]PFIS'!C36</f>
        <v>3713.15</v>
      </c>
      <c r="F36" s="39">
        <f t="shared" si="4"/>
        <v>4072.15</v>
      </c>
      <c r="G36" s="69"/>
      <c r="H36" s="78">
        <f>(SUM(I9:I12)*Bad_Debt_Percent)-'[1]PFIS'!F36</f>
        <v>0</v>
      </c>
      <c r="I36" s="39">
        <f t="shared" si="5"/>
        <v>4072.15</v>
      </c>
      <c r="J36" s="68"/>
      <c r="K36" s="69">
        <v>3713</v>
      </c>
      <c r="L36" s="27">
        <f t="shared" si="6"/>
        <v>4072</v>
      </c>
      <c r="M36" s="145"/>
      <c r="N36" s="69">
        <v>4072</v>
      </c>
      <c r="O36" s="149">
        <v>-3713</v>
      </c>
      <c r="P36" s="193">
        <f t="shared" si="7"/>
        <v>359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Y36" s="2">
        <f>+(AY34*AY35)+50</f>
        <v>1768.7033901553457</v>
      </c>
      <c r="AZ36" s="2">
        <v>93073</v>
      </c>
    </row>
    <row r="37" spans="1:52" ht="15.95" customHeight="1">
      <c r="A37" s="10">
        <f t="shared" si="0"/>
        <v>31</v>
      </c>
      <c r="B37" s="67" t="str">
        <f>+'[1]Inputs'!I36</f>
        <v>Repairs</v>
      </c>
      <c r="C37" s="32">
        <f>'[1]Inputs'!J36</f>
        <v>93073</v>
      </c>
      <c r="D37" s="33"/>
      <c r="E37" s="64">
        <f>'[1]Inputs'!K36</f>
        <v>0</v>
      </c>
      <c r="F37" s="39">
        <f t="shared" si="4"/>
        <v>93073</v>
      </c>
      <c r="G37" s="69"/>
      <c r="H37" s="37">
        <f>'[1]Inputs'!N36</f>
        <v>0</v>
      </c>
      <c r="I37" s="39">
        <f t="shared" si="5"/>
        <v>93073</v>
      </c>
      <c r="J37" s="68"/>
      <c r="K37" s="69"/>
      <c r="L37" s="27">
        <f t="shared" si="6"/>
        <v>93073</v>
      </c>
      <c r="M37" s="145"/>
      <c r="N37" s="69">
        <v>93073</v>
      </c>
      <c r="O37" s="149">
        <v>-35046</v>
      </c>
      <c r="P37" s="193">
        <f t="shared" si="7"/>
        <v>58027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Y37" s="28">
        <f>+AY36-N32</f>
        <v>-231.29660984465431</v>
      </c>
      <c r="AZ37" s="2">
        <v>16019</v>
      </c>
    </row>
    <row r="38" spans="1:52" ht="15.95" customHeight="1">
      <c r="A38" s="10">
        <f t="shared" si="0"/>
        <v>32</v>
      </c>
      <c r="B38" s="67" t="str">
        <f>+'[1]Inputs'!I37</f>
        <v>Net Depreciation/Amortization</v>
      </c>
      <c r="C38" s="32">
        <f>'[1]Inputs'!J37</f>
        <v>110416.78084761919</v>
      </c>
      <c r="D38" s="33"/>
      <c r="E38" s="80">
        <f>F38-C38</f>
        <v>0</v>
      </c>
      <c r="F38" s="32">
        <f>'[1]Inputs'!AC6-'[1]Inputs'!AO6</f>
        <v>110416.78084761919</v>
      </c>
      <c r="G38" s="36"/>
      <c r="H38" s="80">
        <f>I38-F38</f>
        <v>1588.3768095237901</v>
      </c>
      <c r="I38" s="32">
        <f>SUM('[1]Inputs'!AC8:AC2008)-SUM('[1]Inputs'!AO8:AO2008)</f>
        <v>112005.15765714298</v>
      </c>
      <c r="J38" s="68"/>
      <c r="K38" s="80">
        <v>1588</v>
      </c>
      <c r="L38" s="27">
        <f>+C38+K38</f>
        <v>112004.78084761919</v>
      </c>
      <c r="M38" s="145"/>
      <c r="N38" s="159">
        <v>112005</v>
      </c>
      <c r="O38" s="149">
        <v>0</v>
      </c>
      <c r="P38" s="193">
        <f t="shared" si="7"/>
        <v>112005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Z38" s="2">
        <f>+AZ36-AZ37</f>
        <v>77054</v>
      </c>
    </row>
    <row r="39" spans="1:52" ht="15.95" customHeight="1">
      <c r="A39" s="10">
        <f t="shared" si="0"/>
        <v>33</v>
      </c>
      <c r="B39" s="67" t="str">
        <f>+'[1]Inputs'!I38</f>
        <v>Utility Excise Tax</v>
      </c>
      <c r="C39" s="32">
        <f>'[1]Inputs'!J38</f>
        <v>42273</v>
      </c>
      <c r="D39" s="33"/>
      <c r="E39" s="64">
        <f>'[1]Inputs'!K38</f>
        <v>0</v>
      </c>
      <c r="F39" s="39">
        <f t="shared" si="4"/>
        <v>42273</v>
      </c>
      <c r="G39" s="36"/>
      <c r="H39" s="78">
        <f>(SUM(I9:I12)*BO_Tax_Rate)-'[1]PFIS'!F39</f>
        <v>-1315.3152999999875</v>
      </c>
      <c r="I39" s="39">
        <f t="shared" si="5"/>
        <v>40957.684700000013</v>
      </c>
      <c r="J39" s="68"/>
      <c r="K39" s="78">
        <f>+'[1]Int Sync, NTG, Rev Req'!G44+'[1]Int Sync, NTG, Rev Req'!G42</f>
        <v>8828.3941654562368</v>
      </c>
      <c r="L39" s="27">
        <v>49786.51</v>
      </c>
      <c r="M39" s="145"/>
      <c r="N39" s="159">
        <v>49786.51</v>
      </c>
      <c r="O39" s="149">
        <f>+AX42</f>
        <v>-4055.2132545438362</v>
      </c>
      <c r="P39" s="193">
        <f t="shared" si="7"/>
        <v>45731.296745456166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X39" s="28">
        <f>+P15</f>
        <v>909351.69507767283</v>
      </c>
      <c r="AZ39" s="2">
        <v>0.15</v>
      </c>
    </row>
    <row r="40" spans="1:52" ht="15.95" customHeight="1">
      <c r="A40" s="10">
        <f t="shared" si="0"/>
        <v>34</v>
      </c>
      <c r="B40" s="67" t="str">
        <f>+'[1]Inputs'!I39</f>
        <v>Property Tax</v>
      </c>
      <c r="C40" s="32">
        <f>'[1]Inputs'!J39</f>
        <v>9660</v>
      </c>
      <c r="D40" s="33"/>
      <c r="E40" s="64">
        <f>'[1]Inputs'!K39</f>
        <v>0</v>
      </c>
      <c r="F40" s="39">
        <f t="shared" si="4"/>
        <v>9660</v>
      </c>
      <c r="G40" s="75"/>
      <c r="H40" s="37">
        <f>'[1]Inputs'!N39</f>
        <v>0</v>
      </c>
      <c r="I40" s="39">
        <f t="shared" si="5"/>
        <v>9660</v>
      </c>
      <c r="J40" s="68"/>
      <c r="K40" s="69"/>
      <c r="L40" s="27">
        <f t="shared" si="6"/>
        <v>9660</v>
      </c>
      <c r="M40" s="145"/>
      <c r="N40" s="69">
        <v>9660</v>
      </c>
      <c r="O40" s="149">
        <v>-926</v>
      </c>
      <c r="P40" s="193">
        <f>+N40+O40</f>
        <v>8734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X40" s="2">
        <v>0.050290000000000001</v>
      </c>
      <c r="AZ40" s="2">
        <f>+AZ38*AZ39</f>
        <v>11558.10</v>
      </c>
    </row>
    <row r="41" spans="1:52" ht="15.95" customHeight="1">
      <c r="A41" s="10">
        <f t="shared" si="0"/>
        <v>35</v>
      </c>
      <c r="B41" s="67" t="str">
        <f>+'[1]Inputs'!I40</f>
        <v>Payroll Tax</v>
      </c>
      <c r="C41" s="32">
        <f>'[1]Inputs'!J40</f>
        <v>16519</v>
      </c>
      <c r="D41" s="33"/>
      <c r="E41" s="64">
        <f>'[1]Inputs'!K40</f>
        <v>0</v>
      </c>
      <c r="F41" s="39">
        <f t="shared" si="4"/>
        <v>16519</v>
      </c>
      <c r="G41" s="36"/>
      <c r="H41" s="37">
        <f>'[1]Inputs'!N40</f>
        <v>0</v>
      </c>
      <c r="I41" s="39">
        <f t="shared" si="5"/>
        <v>16519</v>
      </c>
      <c r="J41" s="68"/>
      <c r="K41" s="69"/>
      <c r="L41" s="27">
        <f t="shared" si="6"/>
        <v>16519</v>
      </c>
      <c r="M41" s="145"/>
      <c r="N41" s="69">
        <v>16519</v>
      </c>
      <c r="O41" s="149"/>
      <c r="P41" s="193">
        <f>+N41+O41</f>
        <v>16519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X41" s="2">
        <f>+AX39*AX40</f>
        <v>45731.296745456166</v>
      </c>
      <c r="AZ41" s="2">
        <v>16019</v>
      </c>
    </row>
    <row r="42" spans="1:52" ht="15.95" customHeight="1">
      <c r="A42" s="10">
        <f t="shared" si="0"/>
        <v>36</v>
      </c>
      <c r="B42" s="67" t="str">
        <f>+'[1]Inputs'!I41</f>
        <v>Other Taxes &amp; Licenses (DOH/PWB/ESD/DOE)</v>
      </c>
      <c r="C42" s="32">
        <f>'[1]Inputs'!J41</f>
        <v>4255</v>
      </c>
      <c r="D42" s="33"/>
      <c r="E42" s="64">
        <f>'[1]Inputs'!K41</f>
        <v>0</v>
      </c>
      <c r="F42" s="39">
        <f t="shared" si="4"/>
        <v>4255</v>
      </c>
      <c r="G42" s="75"/>
      <c r="H42" s="37">
        <f>'[1]Inputs'!N41</f>
        <v>0</v>
      </c>
      <c r="I42" s="39">
        <f t="shared" si="5"/>
        <v>4255</v>
      </c>
      <c r="J42" s="68"/>
      <c r="K42" s="69"/>
      <c r="L42" s="27">
        <f t="shared" si="6"/>
        <v>4255</v>
      </c>
      <c r="M42" s="145"/>
      <c r="N42" s="69">
        <v>4255</v>
      </c>
      <c r="O42" s="149"/>
      <c r="P42" s="193">
        <f t="shared" si="7"/>
        <v>4255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X42" s="28">
        <f>+AX41-N39</f>
        <v>-4055.2132545438362</v>
      </c>
      <c r="AZ42" s="2">
        <f>+AZ40+AZ41</f>
        <v>27577.10</v>
      </c>
    </row>
    <row r="43" spans="1:41" ht="15.95" customHeight="1" thickBot="1">
      <c r="A43" s="10">
        <f t="shared" si="0"/>
        <v>37</v>
      </c>
      <c r="B43" s="84" t="str">
        <f>+'[1]Inputs'!I42</f>
        <v>Miscellaneous</v>
      </c>
      <c r="C43" s="44">
        <f>'[1]Inputs'!J42</f>
        <v>31119</v>
      </c>
      <c r="D43" s="45"/>
      <c r="E43" s="64">
        <f>'[1]Inputs'!K42</f>
        <v>0</v>
      </c>
      <c r="F43" s="46">
        <f t="shared" si="4"/>
        <v>31119</v>
      </c>
      <c r="G43" s="47"/>
      <c r="H43" s="48">
        <f>'[1]Inputs'!N42</f>
        <v>0</v>
      </c>
      <c r="I43" s="46">
        <f t="shared" si="5"/>
        <v>31119</v>
      </c>
      <c r="J43" s="49"/>
      <c r="K43" s="85"/>
      <c r="L43" s="27">
        <f t="shared" si="6"/>
        <v>31119</v>
      </c>
      <c r="M43" s="145"/>
      <c r="N43" s="85">
        <v>31119</v>
      </c>
      <c r="O43" s="151">
        <v>-27248</v>
      </c>
      <c r="P43" s="194">
        <f t="shared" si="7"/>
        <v>3871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</row>
    <row r="44" spans="1:46" ht="15.95" customHeight="1" thickTop="1">
      <c r="A44" s="10">
        <f t="shared" si="0"/>
        <v>38</v>
      </c>
      <c r="B44" s="2" t="s">
        <v>31</v>
      </c>
      <c r="C44" s="86">
        <f>SUM(C18:C43)</f>
        <v>970381.78084761917</v>
      </c>
      <c r="D44" s="51"/>
      <c r="E44" s="54">
        <f>SUM(E18:E43)</f>
        <v>3713.15</v>
      </c>
      <c r="F44" s="50">
        <f>SUM(F18:F43)</f>
        <v>974094.93084761919</v>
      </c>
      <c r="G44" s="53"/>
      <c r="H44" s="54">
        <f>SUM(H18:H43)</f>
        <v>209.21550952380267</v>
      </c>
      <c r="I44" s="50">
        <f>SUM(I18:I43)</f>
        <v>974304.14635714295</v>
      </c>
      <c r="J44" s="55"/>
      <c r="K44" s="54">
        <f>SUM(K18:K43)</f>
        <v>14480.493555611585</v>
      </c>
      <c r="L44" s="27">
        <f>SUM(L18:L43)</f>
        <v>983483.29084761918</v>
      </c>
      <c r="M44" s="152"/>
      <c r="N44" s="54">
        <f>SUM(N18:N43)</f>
        <v>983483.51</v>
      </c>
      <c r="O44" s="154">
        <f>SUM(O18:O43)</f>
        <v>-151452.1398643885</v>
      </c>
      <c r="P44" s="193">
        <f>SUM(P18:P43)</f>
        <v>832031.37013561139</v>
      </c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T44" s="2">
        <v>44034</v>
      </c>
    </row>
    <row r="45" spans="1:46" ht="15.95" customHeight="1">
      <c r="A45" s="10">
        <f t="shared" si="0"/>
        <v>39</v>
      </c>
      <c r="D45" s="51"/>
      <c r="E45" s="5"/>
      <c r="F45" s="51"/>
      <c r="G45" s="53"/>
      <c r="H45" s="53"/>
      <c r="I45" s="51"/>
      <c r="J45" s="51"/>
      <c r="K45" s="53"/>
      <c r="L45" s="27">
        <f t="shared" si="6"/>
        <v>0</v>
      </c>
      <c r="M45" s="160"/>
      <c r="N45" s="53"/>
      <c r="O45" s="161"/>
      <c r="P45" s="193">
        <f t="shared" si="7"/>
        <v>0</v>
      </c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S45" s="28">
        <f>+P44+P48</f>
        <v>835278.823783178</v>
      </c>
      <c r="AT45" s="2">
        <v>0.21</v>
      </c>
    </row>
    <row r="46" spans="1:50" ht="15.95" customHeight="1">
      <c r="A46" s="10">
        <f t="shared" si="0"/>
        <v>40</v>
      </c>
      <c r="B46" s="87" t="s">
        <v>32</v>
      </c>
      <c r="C46" s="27">
        <f>C15-C44</f>
        <v>-145804.78084761917</v>
      </c>
      <c r="D46" s="25"/>
      <c r="E46" s="66">
        <f>E15-E44</f>
        <v>-3713.15</v>
      </c>
      <c r="F46" s="27">
        <f>F15-F44</f>
        <v>-149517.9308476192</v>
      </c>
      <c r="G46" s="23"/>
      <c r="H46" s="88">
        <f>H15-H44</f>
        <v>-209.21550952380267</v>
      </c>
      <c r="I46" s="89">
        <f>I15-I44</f>
        <v>-149727.14635714295</v>
      </c>
      <c r="J46" s="65"/>
      <c r="K46" s="66"/>
      <c r="L46" s="27">
        <f t="shared" si="6"/>
        <v>-145804.78084761917</v>
      </c>
      <c r="M46" s="145"/>
      <c r="N46" s="162">
        <f>+N15-N44</f>
        <v>16643.489999999991</v>
      </c>
      <c r="O46" s="157"/>
      <c r="P46" s="196">
        <f>+P15-P44</f>
        <v>77320.324942061445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Q46" s="2">
        <v>44034</v>
      </c>
      <c r="AT46" s="2">
        <f>+AT44*AT45</f>
        <v>9247.14</v>
      </c>
      <c r="AX46" s="28">
        <f>+P46</f>
        <v>77320.324942061445</v>
      </c>
    </row>
    <row r="47" spans="1:50" ht="15.95" customHeight="1">
      <c r="A47" s="10">
        <f t="shared" si="0"/>
        <v>41</v>
      </c>
      <c r="B47" s="90" t="s">
        <v>33</v>
      </c>
      <c r="C47" s="32">
        <f>'[1]Inputs'!J46</f>
        <v>44604</v>
      </c>
      <c r="D47" s="33"/>
      <c r="E47" s="37">
        <f>'[1]Inputs'!K46</f>
        <v>0</v>
      </c>
      <c r="F47" s="39">
        <f>+E47+C47</f>
        <v>44604</v>
      </c>
      <c r="G47" s="70"/>
      <c r="H47" s="78">
        <f>IF('[1]Inputs'!N46&lt;&gt;"",'[1]Inputs'!N46,Prof_Int_Exp_Adj)</f>
        <v>-28838.86886016382</v>
      </c>
      <c r="I47" s="39">
        <f>F47+H47</f>
        <v>15765.13113983618</v>
      </c>
      <c r="J47" s="70"/>
      <c r="K47" s="69">
        <v>-28839</v>
      </c>
      <c r="L47" s="27">
        <f t="shared" si="6"/>
        <v>15765</v>
      </c>
      <c r="M47" s="145"/>
      <c r="N47" s="69">
        <v>15765</v>
      </c>
      <c r="O47" s="149">
        <v>-15765</v>
      </c>
      <c r="P47" s="193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">
        <v>876577</v>
      </c>
      <c r="AQ47" s="2">
        <v>0.21</v>
      </c>
      <c r="AT47" s="2">
        <v>0.20</v>
      </c>
      <c r="AX47" s="2">
        <v>0.20</v>
      </c>
    </row>
    <row r="48" spans="1:50" ht="15.95" customHeight="1">
      <c r="A48" s="10">
        <f t="shared" si="0"/>
        <v>42</v>
      </c>
      <c r="B48" s="90" t="s">
        <v>34</v>
      </c>
      <c r="C48" s="32">
        <f>'[1]Inputs'!J47</f>
        <v>39985.843978000026</v>
      </c>
      <c r="D48" s="33"/>
      <c r="E48" s="37">
        <f>'[1]Inputs'!K47</f>
        <v>0</v>
      </c>
      <c r="F48" s="39">
        <f>+E48+C48</f>
        <v>39985.843978000026</v>
      </c>
      <c r="G48" s="70"/>
      <c r="H48" s="78">
        <f>(IF('[1]PFIS'!I46-'[1]PFIS'!I47&gt;0,FIT_Rate,0)*('[1]PFIS'!I46-Proforma_Interest_Expense))-'[1]PFIS'!F48</f>
        <v>-39985.843978000026</v>
      </c>
      <c r="I48" s="39">
        <f>F48+H48</f>
        <v>0</v>
      </c>
      <c r="J48" s="70"/>
      <c r="K48" s="78">
        <f>+'[1]Int Sync, NTG, Rev Req'!G52</f>
        <v>0.036865435969666578</v>
      </c>
      <c r="L48" s="27">
        <v>0</v>
      </c>
      <c r="M48" s="145"/>
      <c r="N48" s="159">
        <v>0</v>
      </c>
      <c r="O48" s="149">
        <f>+AX50</f>
        <v>3247.4536475665809</v>
      </c>
      <c r="P48" s="193">
        <f>+AX50</f>
        <v>3247.4536475665809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>
        <f>+P44+P48</f>
        <v>835278.823783178</v>
      </c>
      <c r="AQ48" s="2">
        <f>+AQ46*AQ47</f>
        <v>9247.14</v>
      </c>
      <c r="AT48" s="2">
        <f>+AT46*AT47</f>
        <v>1849.4279999999999</v>
      </c>
      <c r="AU48" s="2">
        <f>+AT46-AT48</f>
        <v>7397.7119999999995</v>
      </c>
      <c r="AX48" s="2">
        <f>+AX46*AX47</f>
        <v>15464.06498841229</v>
      </c>
    </row>
    <row r="49" spans="1:50" ht="15.95" customHeight="1" thickBot="1">
      <c r="A49" s="10">
        <f t="shared" si="0"/>
        <v>43</v>
      </c>
      <c r="B49" s="93" t="s">
        <v>35</v>
      </c>
      <c r="C49" s="94">
        <f>+C44+C47+C48</f>
        <v>1054971.6248256192</v>
      </c>
      <c r="D49" s="45"/>
      <c r="E49" s="47"/>
      <c r="F49" s="94">
        <f>+F44+F47+F48</f>
        <v>1058684.7748256193</v>
      </c>
      <c r="G49" s="47"/>
      <c r="H49" s="47"/>
      <c r="I49" s="94">
        <f>+I44+I47+I48</f>
        <v>990069.27749697911</v>
      </c>
      <c r="J49" s="45"/>
      <c r="K49" s="47"/>
      <c r="L49" s="163">
        <v>999249</v>
      </c>
      <c r="M49" s="164"/>
      <c r="N49" s="47">
        <f>+N44+N47</f>
        <v>999248.51</v>
      </c>
      <c r="O49" s="165">
        <f>+O44-P48</f>
        <v>-154699.59351195509</v>
      </c>
      <c r="P49" s="197">
        <f>+P44+P48</f>
        <v>835278.823783178</v>
      </c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X49" s="2">
        <v>0.21</v>
      </c>
    </row>
    <row r="50" spans="1:50" ht="15.95" customHeight="1" thickTop="1" thickBot="1">
      <c r="A50" s="10">
        <f t="shared" si="0"/>
        <v>44</v>
      </c>
      <c r="B50" s="2" t="s">
        <v>36</v>
      </c>
      <c r="C50" s="86">
        <f>+C15-C49</f>
        <v>-230394.62482561916</v>
      </c>
      <c r="D50" s="51"/>
      <c r="E50" s="54">
        <f>SUM(E45:E49)</f>
        <v>-3713.15</v>
      </c>
      <c r="F50" s="86">
        <f>+F15-F49</f>
        <v>-234107.7748256193</v>
      </c>
      <c r="G50" s="53"/>
      <c r="H50" s="54">
        <f>SUM(H45:H49)</f>
        <v>-69033.928347687644</v>
      </c>
      <c r="I50" s="86">
        <f>+I15-I49</f>
        <v>-165492.27749697911</v>
      </c>
      <c r="J50" s="97"/>
      <c r="K50" s="54">
        <f>SUM(K45:K49)</f>
        <v>-28838.96313456403</v>
      </c>
      <c r="L50" s="89">
        <v>878</v>
      </c>
      <c r="M50" s="166"/>
      <c r="N50" s="54">
        <v>878</v>
      </c>
      <c r="O50" s="167">
        <f>+P50-N50</f>
        <v>73194.871294494864</v>
      </c>
      <c r="P50" s="198">
        <f>+P46-P48</f>
        <v>74072.871294494864</v>
      </c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133">
        <f>+P50/P15</f>
        <v>0.081456791355260946</v>
      </c>
      <c r="AX50" s="2">
        <f>+AX48*AX49</f>
        <v>3247.4536475665809</v>
      </c>
    </row>
    <row r="51" spans="1:41" ht="15.95" customHeight="1" thickBot="1">
      <c r="A51" s="1">
        <f t="shared" si="0"/>
        <v>45</v>
      </c>
      <c r="B51" s="99"/>
      <c r="C51" s="100"/>
      <c r="D51" s="101"/>
      <c r="E51" s="102"/>
      <c r="F51" s="100">
        <f>+F46-F48</f>
        <v>-189503.77482561921</v>
      </c>
      <c r="G51" s="102"/>
      <c r="H51" s="102"/>
      <c r="I51" s="100">
        <f>+I46-I48</f>
        <v>-149727.14635714295</v>
      </c>
      <c r="J51" s="103"/>
      <c r="K51" s="104"/>
      <c r="L51" s="105"/>
      <c r="M51" s="166"/>
      <c r="N51" s="104"/>
      <c r="O51" s="168"/>
      <c r="P51" s="199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</row>
    <row r="52" spans="1:41" ht="15.95" customHeight="1">
      <c r="A52" s="10">
        <f t="shared" si="0"/>
        <v>46</v>
      </c>
      <c r="C52" s="51"/>
      <c r="D52" s="51"/>
      <c r="E52" s="1"/>
      <c r="F52" s="51"/>
      <c r="G52" s="53"/>
      <c r="H52" s="53"/>
      <c r="I52" s="51"/>
      <c r="J52" s="51"/>
      <c r="K52" s="53"/>
      <c r="L52" s="51"/>
      <c r="M52" s="160"/>
      <c r="N52" s="53"/>
      <c r="O52" s="161"/>
      <c r="P52" s="200">
        <f t="shared" si="7"/>
        <v>0</v>
      </c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</row>
    <row r="53" spans="1:16" ht="15.95" customHeight="1">
      <c r="A53" s="10">
        <f t="shared" si="0"/>
        <v>47</v>
      </c>
      <c r="B53" s="59" t="s">
        <v>38</v>
      </c>
      <c r="C53" s="51"/>
      <c r="D53" s="51"/>
      <c r="E53" s="5"/>
      <c r="H53" s="53"/>
      <c r="K53" s="5"/>
      <c r="M53" s="139"/>
      <c r="N53" s="5"/>
      <c r="O53" s="169"/>
      <c r="P53" s="200">
        <f t="shared" si="7"/>
        <v>0</v>
      </c>
    </row>
    <row r="54" spans="1:41" ht="15.95" customHeight="1">
      <c r="A54" s="10">
        <f t="shared" si="0"/>
        <v>48</v>
      </c>
      <c r="B54" s="87" t="s">
        <v>39</v>
      </c>
      <c r="C54" s="19">
        <f>'[1]Inputs'!J53</f>
        <v>6336170.0053000059</v>
      </c>
      <c r="D54" s="25"/>
      <c r="E54" s="88">
        <f>+F54-C54</f>
        <v>0</v>
      </c>
      <c r="F54" s="19">
        <f>+'[1]Inputs'!Y6</f>
        <v>6336170.0053000059</v>
      </c>
      <c r="G54" s="65"/>
      <c r="H54" s="108">
        <f>I54-F54</f>
        <v>29076.099999995902</v>
      </c>
      <c r="I54" s="19">
        <f>SUM('[1]Inputs'!Y8:Y1008)</f>
        <v>6365246.1053000018</v>
      </c>
      <c r="J54" s="65"/>
      <c r="K54" s="66"/>
      <c r="L54" s="27">
        <f>+C54+K54</f>
        <v>6336170.0053000059</v>
      </c>
      <c r="M54" s="145"/>
      <c r="N54" s="66">
        <v>6336170.0053000059</v>
      </c>
      <c r="O54" s="157"/>
      <c r="P54" s="193">
        <f t="shared" si="7"/>
        <v>6336170.0053000059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</row>
    <row r="55" spans="1:16" s="28" customFormat="1" ht="15.95" customHeight="1">
      <c r="A55" s="10">
        <f t="shared" si="0"/>
        <v>49</v>
      </c>
      <c r="B55" s="109" t="s">
        <v>40</v>
      </c>
      <c r="C55" s="32">
        <f>'[1]Inputs'!J54</f>
        <v>-3002223.4575354289</v>
      </c>
      <c r="D55" s="33"/>
      <c r="E55" s="80">
        <f>F55-C55</f>
        <v>0</v>
      </c>
      <c r="F55" s="32">
        <f>-'[1]Inputs'!AE6</f>
        <v>-3002223.4575354289</v>
      </c>
      <c r="G55" s="68"/>
      <c r="H55" s="110">
        <f t="shared" si="8" ref="H55:H58">I55-F55</f>
        <v>-1588.3768095262349</v>
      </c>
      <c r="I55" s="32">
        <f>-SUM('[1]Inputs'!AE8:AE2008)</f>
        <v>-3003811.8343449552</v>
      </c>
      <c r="J55" s="68"/>
      <c r="K55" s="69">
        <v>-1588</v>
      </c>
      <c r="L55" s="27">
        <v>-3003812</v>
      </c>
      <c r="M55" s="145"/>
      <c r="N55" s="69">
        <v>-3003812</v>
      </c>
      <c r="O55" s="149"/>
      <c r="P55" s="193">
        <v>-3003812</v>
      </c>
    </row>
    <row r="56" spans="1:16" s="28" customFormat="1" ht="15.95" customHeight="1">
      <c r="A56" s="10">
        <f t="shared" si="0"/>
        <v>50</v>
      </c>
      <c r="B56" s="109" t="s">
        <v>41</v>
      </c>
      <c r="C56" s="32">
        <f>'[1]Inputs'!J55</f>
        <v>0</v>
      </c>
      <c r="D56" s="33"/>
      <c r="E56" s="80"/>
      <c r="F56" s="68"/>
      <c r="G56" s="68"/>
      <c r="H56" s="110"/>
      <c r="I56" s="68"/>
      <c r="J56" s="68"/>
      <c r="K56" s="69"/>
      <c r="L56" s="27">
        <f t="shared" si="9" ref="L56:L63">+C56+K56</f>
        <v>0</v>
      </c>
      <c r="M56" s="145"/>
      <c r="N56" s="69">
        <v>0</v>
      </c>
      <c r="O56" s="149"/>
      <c r="P56" s="193">
        <f t="shared" si="7"/>
        <v>0</v>
      </c>
    </row>
    <row r="57" spans="1:44" ht="15.95" customHeight="1">
      <c r="A57" s="10">
        <f t="shared" si="0"/>
        <v>51</v>
      </c>
      <c r="B57" s="90" t="s">
        <v>42</v>
      </c>
      <c r="C57" s="32">
        <f>'[1]Inputs'!J56</f>
        <v>-2187385.193</v>
      </c>
      <c r="D57" s="33"/>
      <c r="E57" s="80">
        <f>F57-C57</f>
        <v>0</v>
      </c>
      <c r="F57" s="32">
        <f>-'[1]Inputs'!AK6</f>
        <v>-2187385.193</v>
      </c>
      <c r="G57" s="68"/>
      <c r="H57" s="110">
        <f t="shared" si="8"/>
        <v>0</v>
      </c>
      <c r="I57" s="32">
        <f>-SUM('[1]Inputs'!AK8:AK1008)</f>
        <v>-2187385.193</v>
      </c>
      <c r="J57" s="68"/>
      <c r="K57" s="69"/>
      <c r="L57" s="27">
        <f t="shared" si="9"/>
        <v>-2187385.193</v>
      </c>
      <c r="M57" s="145"/>
      <c r="N57" s="69">
        <v>-2187385.193</v>
      </c>
      <c r="O57" s="149"/>
      <c r="P57" s="193">
        <f t="shared" si="7"/>
        <v>-2187385.193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R57" s="134">
        <f>+N50/N59</f>
        <v>0.00055692531555401065</v>
      </c>
    </row>
    <row r="58" spans="1:41" ht="15.95" customHeight="1" thickBot="1">
      <c r="A58" s="10">
        <f t="shared" si="0"/>
        <v>52</v>
      </c>
      <c r="B58" s="93" t="s">
        <v>43</v>
      </c>
      <c r="C58" s="44">
        <f>'[1]Inputs'!J57</f>
        <v>402464.03602857143</v>
      </c>
      <c r="D58" s="45"/>
      <c r="E58" s="111">
        <f>F58-C58</f>
        <v>0</v>
      </c>
      <c r="F58" s="44">
        <f>'[1]Inputs'!AQ6</f>
        <v>402464.03602857143</v>
      </c>
      <c r="G58" s="49"/>
      <c r="H58" s="112">
        <f t="shared" si="8"/>
        <v>0</v>
      </c>
      <c r="I58" s="44">
        <f>SUM('[1]Inputs'!AQ8:AQ2008)</f>
        <v>402464.03602857143</v>
      </c>
      <c r="J58" s="49"/>
      <c r="K58" s="85"/>
      <c r="L58" s="163">
        <f t="shared" si="9"/>
        <v>402464.03602857143</v>
      </c>
      <c r="M58" s="145"/>
      <c r="N58" s="85">
        <v>402464.03602857143</v>
      </c>
      <c r="O58" s="151"/>
      <c r="P58" s="194">
        <f t="shared" si="7"/>
        <v>402464.03602857143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</row>
    <row r="59" spans="1:41" ht="15.95" customHeight="1" thickTop="1">
      <c r="A59" s="10">
        <f t="shared" si="0"/>
        <v>53</v>
      </c>
      <c r="B59" s="2" t="s">
        <v>44</v>
      </c>
      <c r="C59" s="50">
        <f>SUM(C54:C58)</f>
        <v>1549025.3907931484</v>
      </c>
      <c r="D59" s="113"/>
      <c r="E59" s="50">
        <f t="shared" si="10" ref="E59:I59">SUM(E54:E58)</f>
        <v>0</v>
      </c>
      <c r="F59" s="50">
        <f t="shared" si="10"/>
        <v>1549025.3907931484</v>
      </c>
      <c r="G59" s="113"/>
      <c r="H59" s="50">
        <f t="shared" si="10"/>
        <v>27487.723190469667</v>
      </c>
      <c r="I59" s="50">
        <f t="shared" si="10"/>
        <v>1576513.1139836181</v>
      </c>
      <c r="J59" s="55"/>
      <c r="K59" s="52">
        <f>SUM(K54:K58)</f>
        <v>-1588</v>
      </c>
      <c r="L59" s="27">
        <v>1576513</v>
      </c>
      <c r="M59" s="152"/>
      <c r="N59" s="52">
        <v>1576513</v>
      </c>
      <c r="O59" s="154">
        <v>0</v>
      </c>
      <c r="P59" s="193">
        <v>1576513</v>
      </c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</row>
    <row r="60" spans="1:16" ht="15.95" customHeight="1">
      <c r="A60" s="10">
        <f t="shared" si="0"/>
        <v>54</v>
      </c>
      <c r="D60" s="51"/>
      <c r="E60" s="53"/>
      <c r="F60" s="51"/>
      <c r="G60" s="53"/>
      <c r="H60" s="53"/>
      <c r="I60" s="115"/>
      <c r="J60" s="51"/>
      <c r="K60" s="53"/>
      <c r="L60" s="27">
        <f t="shared" si="9"/>
        <v>0</v>
      </c>
      <c r="M60" s="139"/>
      <c r="N60" s="53"/>
      <c r="O60" s="169"/>
      <c r="P60" s="200">
        <f t="shared" si="7"/>
        <v>0</v>
      </c>
    </row>
    <row r="61" spans="1:41" ht="15.95" customHeight="1">
      <c r="A61" s="10">
        <f t="shared" si="0"/>
        <v>55</v>
      </c>
      <c r="B61" s="87" t="s">
        <v>45</v>
      </c>
      <c r="C61" s="116">
        <f>+C50/C59</f>
        <v>-0.14873521518433605</v>
      </c>
      <c r="D61" s="25"/>
      <c r="E61" s="117"/>
      <c r="F61" s="116">
        <f>F51/F59</f>
        <v>-0.12233742322880033</v>
      </c>
      <c r="G61" s="117"/>
      <c r="H61" s="66"/>
      <c r="I61" s="116">
        <f>I51/I59</f>
        <v>-0.094973612987464692</v>
      </c>
      <c r="J61" s="118"/>
      <c r="K61" s="136" t="s">
        <v>60</v>
      </c>
      <c r="L61" s="170">
        <v>0.0106</v>
      </c>
      <c r="M61" s="171"/>
      <c r="N61" s="117">
        <v>0.00055000000000000003</v>
      </c>
      <c r="O61" s="172">
        <v>0.028299999999999999</v>
      </c>
      <c r="P61" s="173">
        <f>+P50/P59</f>
        <v>0.046985258792344158</v>
      </c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</row>
    <row r="62" spans="1:41" ht="15.95" customHeight="1">
      <c r="A62" s="10">
        <f t="shared" si="0"/>
        <v>56</v>
      </c>
      <c r="B62" s="90" t="s">
        <v>46</v>
      </c>
      <c r="C62" s="122">
        <f>'[1]Inputs'!B13+'[1]Inputs'!B12+'[1]Inputs'!B11</f>
        <v>1760</v>
      </c>
      <c r="D62" s="33"/>
      <c r="E62" s="69">
        <f>F62-C62</f>
        <v>0</v>
      </c>
      <c r="F62" s="123">
        <f>CustomerCount_Total</f>
        <v>1760</v>
      </c>
      <c r="G62" s="33"/>
      <c r="H62" s="69"/>
      <c r="I62" s="35">
        <f>+F62+H62</f>
        <v>1760</v>
      </c>
      <c r="J62" s="33"/>
      <c r="K62" s="69"/>
      <c r="L62" s="27">
        <f t="shared" si="9"/>
        <v>1760</v>
      </c>
      <c r="M62" s="160"/>
      <c r="N62" s="69">
        <v>1760</v>
      </c>
      <c r="O62" s="174"/>
      <c r="P62" s="193">
        <f t="shared" si="7"/>
        <v>1760</v>
      </c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</row>
    <row r="63" spans="12:16" ht="15.75">
      <c r="L63" s="27">
        <f t="shared" si="9"/>
        <v>0</v>
      </c>
      <c r="M63" s="139"/>
      <c r="O63" s="169"/>
      <c r="P63" s="200">
        <f t="shared" si="7"/>
        <v>0</v>
      </c>
    </row>
    <row r="64" spans="5:12" ht="18">
      <c r="E64" s="126"/>
      <c r="F64" s="125">
        <f>SUM(F54:F55)</f>
        <v>3333946.547764577</v>
      </c>
      <c r="G64" s="127"/>
      <c r="H64" s="126"/>
      <c r="I64" s="125">
        <f>SUM(I54:I55)</f>
        <v>3361434.2709550466</v>
      </c>
      <c r="L64" s="175" t="s">
        <v>61</v>
      </c>
    </row>
    <row r="65" spans="5:12" ht="18">
      <c r="E65" s="126"/>
      <c r="F65" s="125">
        <f>SUM(F57:F58)</f>
        <v>-1784921.1569714285</v>
      </c>
      <c r="G65" s="127"/>
      <c r="H65" s="126"/>
      <c r="I65" s="125">
        <f>SUM(I57:I58)</f>
        <v>-1784921.1569714285</v>
      </c>
      <c r="L65" s="175" t="s">
        <v>62</v>
      </c>
    </row>
    <row r="66" spans="5:12" ht="18.75" thickBot="1">
      <c r="E66" s="126"/>
      <c r="F66" s="129">
        <f>SUM(F64:F65)</f>
        <v>1549025.3907931484</v>
      </c>
      <c r="G66" s="127"/>
      <c r="H66" s="126"/>
      <c r="I66" s="129">
        <f>SUM(I64:I65)</f>
        <v>1576513.1139836181</v>
      </c>
      <c r="L66" s="176" t="s">
        <v>63</v>
      </c>
    </row>
    <row r="67" ht="15.75">
      <c r="L67" s="175" t="s">
        <v>51</v>
      </c>
    </row>
    <row r="68" spans="5:9" ht="15.75">
      <c r="E68" s="28"/>
      <c r="G68" s="2"/>
      <c r="H68" s="28"/>
      <c r="I68" s="28"/>
    </row>
    <row r="69" spans="5:9" ht="15.75">
      <c r="E69" s="28"/>
      <c r="G69" s="2"/>
      <c r="H69" s="28"/>
      <c r="I69" s="28"/>
    </row>
    <row r="70" spans="5:9" ht="15.75">
      <c r="E70" s="28"/>
      <c r="G70" s="2"/>
      <c r="H70" s="28"/>
      <c r="I70" s="28"/>
    </row>
    <row r="71" spans="8:9" ht="15.75">
      <c r="H71" s="28"/>
      <c r="I71" s="28"/>
    </row>
    <row r="72" ht="15.75">
      <c r="E72" s="28"/>
    </row>
    <row r="73" spans="8:9" ht="15.75">
      <c r="H73" s="28"/>
      <c r="I73" s="28"/>
    </row>
    <row r="74" ht="15.75">
      <c r="I74" s="28">
        <f>I73-I71</f>
        <v>0</v>
      </c>
    </row>
  </sheetData>
  <pageMargins left="0.7" right="0.7" top="0.75" bottom="0.75" header="0.3" footer="0.3"/>
  <pageSetup orientation="landscape" scale="48" r:id="rId2"/>
  <colBreaks count="1" manualBreakCount="1">
    <brk id="54" max="1048575" man="1"/>
  </colBreak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"/>
  </sheetPr>
  <dimension ref="A1:AZ74"/>
  <sheetViews>
    <sheetView workbookViewId="0" topLeftCell="A16">
      <selection pane="topLeft" activeCell="AW46" sqref="AW46"/>
    </sheetView>
  </sheetViews>
  <sheetFormatPr defaultColWidth="13.7109375" defaultRowHeight="15.75"/>
  <cols>
    <col min="1" max="1" width="4.85714285714286" style="1" bestFit="1" customWidth="1"/>
    <col min="2" max="2" width="57.2857142857143" style="2" bestFit="1" customWidth="1"/>
    <col min="3" max="3" width="16.4285714285714" style="2" bestFit="1" customWidth="1"/>
    <col min="4" max="4" width="2.14285714285714" style="2" customWidth="1"/>
    <col min="5" max="6" width="24" style="2" hidden="1" customWidth="1"/>
    <col min="7" max="7" width="2.14285714285714" style="5" hidden="1" customWidth="1"/>
    <col min="8" max="9" width="24" style="2" hidden="1" customWidth="1"/>
    <col min="10" max="10" width="2.14285714285714" style="2" hidden="1" customWidth="1"/>
    <col min="11" max="11" width="24" style="2" hidden="1" customWidth="1"/>
    <col min="12" max="12" width="14.8571428571429" style="2" customWidth="1"/>
    <col min="13" max="13" width="2" style="2" customWidth="1"/>
    <col min="14" max="14" width="24" style="2" hidden="1" customWidth="1"/>
    <col min="15" max="15" width="24" style="2" customWidth="1"/>
    <col min="16" max="16" width="24" style="187" customWidth="1"/>
    <col min="17" max="17" width="1.42857142857143" style="2" customWidth="1"/>
    <col min="18" max="41" width="2.14285714285714" style="2" hidden="1" customWidth="1"/>
    <col min="42" max="48" width="0" style="2" hidden="1" customWidth="1"/>
    <col min="49" max="49" width="13.7142857142857" style="2"/>
    <col min="50" max="51" width="14.7142857142857" style="2" bestFit="1" customWidth="1"/>
    <col min="52" max="16384" width="13.7142857142857" style="2"/>
  </cols>
  <sheetData>
    <row r="1" spans="2:13" ht="15.95" customHeight="1">
      <c r="B1" s="2" t="str">
        <f>'[1]Inputs'!B6</f>
        <v>Olympic Water and Sewer Inc.</v>
      </c>
      <c r="G1" s="2"/>
      <c r="M1" s="139"/>
    </row>
    <row r="2" spans="2:16" ht="15.95" customHeight="1">
      <c r="B2" s="2" t="str">
        <f>"UW-"&amp;'[1]Inputs'!B7</f>
        <v>UW-</v>
      </c>
      <c r="C2" s="140" t="s">
        <v>52</v>
      </c>
      <c r="G2" s="2"/>
      <c r="L2" s="140" t="s">
        <v>53</v>
      </c>
      <c r="M2" s="139"/>
      <c r="N2" s="140" t="s">
        <v>53</v>
      </c>
      <c r="O2" s="140" t="s">
        <v>54</v>
      </c>
      <c r="P2" s="188" t="s">
        <v>54</v>
      </c>
    </row>
    <row r="3" spans="2:16" ht="15.95" customHeight="1">
      <c r="B3" s="3" t="str">
        <f>"For Test Year Ended "&amp;TEXT('[1]Inputs'!B8,"mmmm dd, yyyy")</f>
        <v>For Test Year Ended December 31, 2022</v>
      </c>
      <c r="C3" s="141" t="s">
        <v>55</v>
      </c>
      <c r="D3" s="3"/>
      <c r="E3" s="3"/>
      <c r="F3" s="3"/>
      <c r="G3" s="3"/>
      <c r="H3" s="3"/>
      <c r="I3" s="3"/>
      <c r="J3" s="3"/>
      <c r="L3" s="141" t="s">
        <v>56</v>
      </c>
      <c r="M3" s="139"/>
      <c r="N3" s="141" t="s">
        <v>56</v>
      </c>
      <c r="O3" s="141" t="s">
        <v>57</v>
      </c>
      <c r="P3" s="188" t="s">
        <v>58</v>
      </c>
    </row>
    <row r="4" spans="2:16" ht="15.95" customHeight="1"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139"/>
      <c r="N4" s="4" t="s">
        <v>59</v>
      </c>
      <c r="O4" s="4"/>
      <c r="P4" s="189"/>
    </row>
    <row r="5" spans="1:16" s="5" customFormat="1" ht="15.95" customHeight="1">
      <c r="A5" s="1"/>
      <c r="B5" s="5" t="s">
        <v>1</v>
      </c>
      <c r="C5" s="6" t="s">
        <v>2</v>
      </c>
      <c r="E5" s="5" t="s">
        <v>3</v>
      </c>
      <c r="F5" s="5" t="s">
        <v>4</v>
      </c>
      <c r="H5" s="5" t="s">
        <v>5</v>
      </c>
      <c r="I5" s="5" t="s">
        <v>6</v>
      </c>
      <c r="K5" s="5" t="s">
        <v>7</v>
      </c>
      <c r="L5" s="5" t="s">
        <v>8</v>
      </c>
      <c r="M5" s="142"/>
      <c r="N5" s="5" t="s">
        <v>7</v>
      </c>
      <c r="O5" s="5" t="s">
        <v>7</v>
      </c>
      <c r="P5" s="190" t="s">
        <v>8</v>
      </c>
    </row>
    <row r="6" spans="1:41" s="5" customFormat="1" ht="31.5">
      <c r="A6" s="7" t="s">
        <v>9</v>
      </c>
      <c r="B6" s="8" t="s">
        <v>10</v>
      </c>
      <c r="C6" s="7" t="s">
        <v>11</v>
      </c>
      <c r="D6" s="9"/>
      <c r="E6" s="7" t="s">
        <v>12</v>
      </c>
      <c r="F6" s="7" t="s">
        <v>13</v>
      </c>
      <c r="H6" s="7" t="s">
        <v>14</v>
      </c>
      <c r="I6" s="7" t="s">
        <v>15</v>
      </c>
      <c r="K6" s="7" t="s">
        <v>16</v>
      </c>
      <c r="L6" s="7" t="s">
        <v>17</v>
      </c>
      <c r="M6" s="143"/>
      <c r="N6" s="7" t="s">
        <v>16</v>
      </c>
      <c r="O6" s="7" t="s">
        <v>16</v>
      </c>
      <c r="P6" s="191" t="s">
        <v>17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16" s="16" customFormat="1" ht="15.95" customHeight="1">
      <c r="A7" s="10">
        <v>1</v>
      </c>
      <c r="B7" s="11" t="s">
        <v>18</v>
      </c>
      <c r="C7" s="12" t="s">
        <v>19</v>
      </c>
      <c r="D7" s="13"/>
      <c r="E7" s="14" t="s">
        <v>20</v>
      </c>
      <c r="F7" s="14" t="s">
        <v>21</v>
      </c>
      <c r="G7" s="14"/>
      <c r="H7" s="14" t="s">
        <v>22</v>
      </c>
      <c r="I7" s="14" t="s">
        <v>23</v>
      </c>
      <c r="J7" s="14"/>
      <c r="K7" s="14" t="s">
        <v>24</v>
      </c>
      <c r="L7" s="15" t="s">
        <v>25</v>
      </c>
      <c r="M7" s="144"/>
      <c r="N7" s="14" t="s">
        <v>24</v>
      </c>
      <c r="O7" s="15" t="s">
        <v>24</v>
      </c>
      <c r="P7" s="192" t="s">
        <v>25</v>
      </c>
    </row>
    <row r="8" spans="1:16" s="5" customFormat="1" ht="15.95" customHeight="1">
      <c r="A8" s="10">
        <f>1+A7</f>
        <v>2</v>
      </c>
      <c r="B8" s="17" t="s">
        <v>26</v>
      </c>
      <c r="D8" s="9"/>
      <c r="M8" s="142"/>
      <c r="P8" s="190"/>
    </row>
    <row r="9" spans="1:51" ht="15.75">
      <c r="A9" s="10">
        <f t="shared" si="0" ref="A9:A62">1+A8</f>
        <v>3</v>
      </c>
      <c r="B9" s="18" t="str">
        <f>+'[1]Inputs'!I8</f>
        <v>Metered Sales</v>
      </c>
      <c r="C9" s="19">
        <f>'[1]Inputs'!J8</f>
        <v>802430</v>
      </c>
      <c r="D9" s="20"/>
      <c r="E9" s="21">
        <f>'[1]Inputs'!K8</f>
        <v>0</v>
      </c>
      <c r="F9" s="22">
        <f t="shared" si="1" ref="F9:F14">E9+C9</f>
        <v>802430</v>
      </c>
      <c r="G9" s="23"/>
      <c r="H9" s="24">
        <f>'[1]Inputs'!N8</f>
        <v>0</v>
      </c>
      <c r="I9" s="22">
        <f>+H9+F9</f>
        <v>802430</v>
      </c>
      <c r="J9" s="25"/>
      <c r="K9" s="26">
        <f>'[1]Rate Design'!W44-('[1]PFIS'!I9+'[1]Rate Design'!C10)</f>
        <v>187549.69507767283</v>
      </c>
      <c r="L9" s="27">
        <f>+C9+K9</f>
        <v>989979.69507767283</v>
      </c>
      <c r="M9" s="145"/>
      <c r="N9" s="146">
        <v>989980</v>
      </c>
      <c r="O9" s="147">
        <f>+(-1)*AY12</f>
        <v>-93775</v>
      </c>
      <c r="P9" s="193">
        <f>+L9+O9</f>
        <v>896204.69507767283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Q9" s="2">
        <v>127550</v>
      </c>
      <c r="AR9" s="2">
        <v>802430</v>
      </c>
      <c r="AY9" s="2">
        <v>187550</v>
      </c>
    </row>
    <row r="10" spans="1:52" ht="20.25">
      <c r="A10" s="10">
        <f t="shared" si="0"/>
        <v>4</v>
      </c>
      <c r="B10" s="31" t="str">
        <f>+'[1]Inputs'!I9</f>
        <v>Un-Metered Sales</v>
      </c>
      <c r="C10" s="32">
        <f>'[1]Inputs'!J9</f>
        <v>12000</v>
      </c>
      <c r="D10" s="33"/>
      <c r="E10" s="34">
        <f>'[1]Inputs'!K9</f>
        <v>0</v>
      </c>
      <c r="F10" s="35">
        <f t="shared" si="1"/>
        <v>12000</v>
      </c>
      <c r="G10" s="36"/>
      <c r="H10" s="37">
        <f>'[1]Inputs'!N9</f>
        <v>0</v>
      </c>
      <c r="I10" s="35">
        <f>+F10+H10</f>
        <v>12000</v>
      </c>
      <c r="J10" s="33"/>
      <c r="K10" s="38">
        <f>'[1]Rate Design'!W24-'[1]PFIS'!I10</f>
        <v>-12000</v>
      </c>
      <c r="L10" s="27">
        <f t="shared" si="2" ref="L10:L15">+C10+K10</f>
        <v>0</v>
      </c>
      <c r="M10" s="145"/>
      <c r="N10" s="148">
        <v>0</v>
      </c>
      <c r="O10" s="149">
        <v>3000</v>
      </c>
      <c r="P10" s="193">
        <f t="shared" si="3" ref="P10:P14">+N10+O10</f>
        <v>3000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Q10" s="2">
        <v>187550</v>
      </c>
      <c r="AR10" s="2">
        <v>0.070000000000000007</v>
      </c>
      <c r="AY10" s="237">
        <v>0.50</v>
      </c>
      <c r="AZ10" s="2" t="s">
        <v>111</v>
      </c>
    </row>
    <row r="11" spans="1:51" ht="15.95" customHeight="1">
      <c r="A11" s="10">
        <f t="shared" si="0"/>
        <v>5</v>
      </c>
      <c r="B11" s="31" t="str">
        <f>+'[1]Inputs'!I10</f>
        <v>Ready-to-Serve</v>
      </c>
      <c r="C11" s="32">
        <f>'[1]Inputs'!J10</f>
        <v>0</v>
      </c>
      <c r="D11" s="33"/>
      <c r="E11" s="34">
        <f>'[1]Inputs'!K10</f>
        <v>0</v>
      </c>
      <c r="F11" s="35">
        <f t="shared" si="1"/>
        <v>0</v>
      </c>
      <c r="G11" s="36"/>
      <c r="H11" s="37">
        <f>'[1]Inputs'!N10</f>
        <v>0</v>
      </c>
      <c r="I11" s="35">
        <f>F11+H11</f>
        <v>0</v>
      </c>
      <c r="J11" s="33"/>
      <c r="K11" s="40">
        <f>'[1]Rate Design'!W25-'[1]PFIS'!I11</f>
        <v>0</v>
      </c>
      <c r="L11" s="27">
        <f t="shared" si="2"/>
        <v>0</v>
      </c>
      <c r="M11" s="145"/>
      <c r="N11" s="150">
        <v>0</v>
      </c>
      <c r="O11" s="149">
        <v>0</v>
      </c>
      <c r="P11" s="193">
        <f t="shared" si="3"/>
        <v>0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Q11" s="2">
        <f>+AQ10-AQ9</f>
        <v>60000</v>
      </c>
      <c r="AR11" s="2">
        <f>+AR9*AR10</f>
        <v>56170.100000000006</v>
      </c>
      <c r="AY11" s="2">
        <f>+AY9*AY10</f>
        <v>93775</v>
      </c>
    </row>
    <row r="12" spans="1:51" ht="15.95" customHeight="1">
      <c r="A12" s="10">
        <f t="shared" si="0"/>
        <v>6</v>
      </c>
      <c r="B12" s="31" t="str">
        <f>+'[1]Inputs'!I11</f>
        <v>Fire Protection / Irrigation</v>
      </c>
      <c r="C12" s="32">
        <f>'[1]Inputs'!J11</f>
        <v>0</v>
      </c>
      <c r="D12" s="33"/>
      <c r="E12" s="34">
        <f>'[1]Inputs'!K11</f>
        <v>0</v>
      </c>
      <c r="F12" s="35">
        <f t="shared" si="1"/>
        <v>0</v>
      </c>
      <c r="G12" s="36"/>
      <c r="H12" s="37">
        <f>'[1]Inputs'!N11</f>
        <v>0</v>
      </c>
      <c r="I12" s="35">
        <f>F12+H12</f>
        <v>0</v>
      </c>
      <c r="J12" s="33"/>
      <c r="K12" s="41"/>
      <c r="L12" s="27">
        <f t="shared" si="2"/>
        <v>0</v>
      </c>
      <c r="M12" s="145"/>
      <c r="N12" s="41">
        <v>0</v>
      </c>
      <c r="O12" s="149"/>
      <c r="P12" s="193">
        <f t="shared" si="3"/>
        <v>0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Y12" s="2">
        <f>+AY9-AY11</f>
        <v>93775</v>
      </c>
    </row>
    <row r="13" spans="1:41" ht="15.95" customHeight="1">
      <c r="A13" s="10">
        <f t="shared" si="0"/>
        <v>7</v>
      </c>
      <c r="B13" s="31" t="str">
        <f>+'[1]Inputs'!I12</f>
        <v>Jobbing</v>
      </c>
      <c r="C13" s="32">
        <f>'[1]Inputs'!J12</f>
        <v>0</v>
      </c>
      <c r="D13" s="33"/>
      <c r="E13" s="42">
        <f>-C13</f>
        <v>0</v>
      </c>
      <c r="F13" s="35">
        <f t="shared" si="1"/>
        <v>0</v>
      </c>
      <c r="G13" s="36"/>
      <c r="H13" s="37">
        <f>'[1]Inputs'!N12</f>
        <v>0</v>
      </c>
      <c r="I13" s="35">
        <f>F13+H13</f>
        <v>0</v>
      </c>
      <c r="J13" s="33"/>
      <c r="K13" s="41"/>
      <c r="L13" s="27">
        <f t="shared" si="2"/>
        <v>0</v>
      </c>
      <c r="M13" s="145"/>
      <c r="N13" s="41">
        <v>0</v>
      </c>
      <c r="O13" s="149"/>
      <c r="P13" s="193">
        <f t="shared" si="3"/>
        <v>0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.95" customHeight="1" thickBot="1">
      <c r="A14" s="10">
        <f t="shared" si="0"/>
        <v>8</v>
      </c>
      <c r="B14" s="43" t="str">
        <f>+'[1]Inputs'!I13</f>
        <v>Other Income, Ancillary Charges</v>
      </c>
      <c r="C14" s="44">
        <f>'[1]Inputs'!J13</f>
        <v>10147</v>
      </c>
      <c r="D14" s="45"/>
      <c r="E14" s="44">
        <f>'[1]Inputs'!K13</f>
        <v>0</v>
      </c>
      <c r="F14" s="46">
        <f t="shared" si="1"/>
        <v>10147</v>
      </c>
      <c r="G14" s="47"/>
      <c r="H14" s="48">
        <f>'[1]Inputs'!N13</f>
        <v>0</v>
      </c>
      <c r="I14" s="46">
        <f>F14+H14</f>
        <v>10147</v>
      </c>
      <c r="J14" s="45"/>
      <c r="K14" s="49"/>
      <c r="L14" s="27">
        <f t="shared" si="2"/>
        <v>10147</v>
      </c>
      <c r="M14" s="145"/>
      <c r="N14" s="49">
        <v>10147</v>
      </c>
      <c r="O14" s="151"/>
      <c r="P14" s="194">
        <f t="shared" si="3"/>
        <v>10147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</row>
    <row r="15" spans="1:46" ht="15.95" customHeight="1" thickTop="1">
      <c r="A15" s="10">
        <f t="shared" si="0"/>
        <v>9</v>
      </c>
      <c r="B15" s="2" t="s">
        <v>28</v>
      </c>
      <c r="C15" s="50">
        <f>SUM(C9:C14)</f>
        <v>824577</v>
      </c>
      <c r="D15" s="51"/>
      <c r="E15" s="52">
        <f>SUM(E9:E14)</f>
        <v>0</v>
      </c>
      <c r="F15" s="50">
        <f>SUM(F9:F14)</f>
        <v>824577</v>
      </c>
      <c r="G15" s="53"/>
      <c r="H15" s="54">
        <f>SUM(H9:H14)</f>
        <v>0</v>
      </c>
      <c r="I15" s="50">
        <f>SUM(I9:I14)</f>
        <v>824577</v>
      </c>
      <c r="J15" s="55"/>
      <c r="K15" s="54">
        <f>SUM(K9:K14)</f>
        <v>175549.69507767283</v>
      </c>
      <c r="L15" s="27">
        <f t="shared" si="2"/>
        <v>1000126.6950776728</v>
      </c>
      <c r="M15" s="152"/>
      <c r="N15" s="153">
        <f>SUM(N9:N14)</f>
        <v>1000127</v>
      </c>
      <c r="O15" s="154">
        <f>SUM(O9:O14)</f>
        <v>-90775</v>
      </c>
      <c r="P15" s="193">
        <f>SUM(P9:P14)</f>
        <v>909351.69507767283</v>
      </c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T15" s="28">
        <f>+P15-50000</f>
        <v>859351.69507767283</v>
      </c>
    </row>
    <row r="16" spans="1:46" ht="15.95" customHeight="1">
      <c r="A16" s="10">
        <f t="shared" si="0"/>
        <v>10</v>
      </c>
      <c r="C16" s="51"/>
      <c r="D16" s="51"/>
      <c r="E16" s="53"/>
      <c r="F16" s="51"/>
      <c r="G16" s="53"/>
      <c r="H16" s="57"/>
      <c r="I16" s="58"/>
      <c r="J16" s="58"/>
      <c r="K16" s="57"/>
      <c r="L16" s="58"/>
      <c r="M16" s="155"/>
      <c r="N16" s="57"/>
      <c r="O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T16" s="2">
        <v>0.002</v>
      </c>
    </row>
    <row r="17" spans="1:46" ht="15.95" customHeight="1">
      <c r="A17" s="10">
        <f t="shared" si="0"/>
        <v>11</v>
      </c>
      <c r="B17" s="59" t="s">
        <v>30</v>
      </c>
      <c r="C17" s="28"/>
      <c r="D17" s="51"/>
      <c r="E17" s="1"/>
      <c r="F17" s="60"/>
      <c r="G17" s="53"/>
      <c r="H17" s="53"/>
      <c r="I17" s="60"/>
      <c r="J17" s="60"/>
      <c r="K17" s="61"/>
      <c r="L17" s="60"/>
      <c r="M17" s="156"/>
      <c r="N17" s="61"/>
      <c r="O17" s="60"/>
      <c r="P17" s="195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T17" s="2">
        <f>+AT15*AT16</f>
        <v>1718.7033901553457</v>
      </c>
    </row>
    <row r="18" spans="1:51" ht="15.95" customHeight="1">
      <c r="A18" s="10">
        <f t="shared" si="0"/>
        <v>12</v>
      </c>
      <c r="B18" s="63" t="str">
        <f>+'[1]Inputs'!I17</f>
        <v>Salary and Wages - Employees</v>
      </c>
      <c r="C18" s="19">
        <f>'[1]Inputs'!J17</f>
        <v>190177</v>
      </c>
      <c r="D18" s="25"/>
      <c r="E18" s="64">
        <f>'[1]Inputs'!K17</f>
        <v>0</v>
      </c>
      <c r="F18" s="27">
        <f t="shared" si="4" ref="F18:F43">E18+C18</f>
        <v>190177</v>
      </c>
      <c r="G18" s="23"/>
      <c r="H18" s="24">
        <f>'[1]Inputs'!N17</f>
        <v>0</v>
      </c>
      <c r="I18" s="27">
        <f t="shared" si="5" ref="I18:I43">F18+H18</f>
        <v>190177</v>
      </c>
      <c r="J18" s="65"/>
      <c r="K18" s="66"/>
      <c r="L18" s="27">
        <f>+K18+C18</f>
        <v>190177</v>
      </c>
      <c r="M18" s="145"/>
      <c r="N18" s="66">
        <v>190177</v>
      </c>
      <c r="O18" s="157">
        <v>-91603</v>
      </c>
      <c r="P18" s="193">
        <f>+N18+O18</f>
        <v>98574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T18" s="2">
        <v>50</v>
      </c>
      <c r="AX18" s="2" t="s">
        <v>67</v>
      </c>
      <c r="AY18" s="2" t="s">
        <v>110</v>
      </c>
    </row>
    <row r="19" spans="1:52" ht="20.25">
      <c r="A19" s="10">
        <f t="shared" si="0"/>
        <v>13</v>
      </c>
      <c r="B19" s="67" t="str">
        <f>+'[1]Inputs'!I18</f>
        <v>Salary and Wages - Officers</v>
      </c>
      <c r="C19" s="32">
        <f>'[1]Inputs'!J18</f>
        <v>0</v>
      </c>
      <c r="D19" s="33"/>
      <c r="E19" s="64">
        <f>'[1]Inputs'!K18</f>
        <v>0</v>
      </c>
      <c r="F19" s="39">
        <f t="shared" si="4"/>
        <v>0</v>
      </c>
      <c r="G19" s="36"/>
      <c r="H19" s="37">
        <f>'[1]Inputs'!N18</f>
        <v>0</v>
      </c>
      <c r="I19" s="39">
        <f t="shared" si="5"/>
        <v>0</v>
      </c>
      <c r="J19" s="68"/>
      <c r="K19" s="69"/>
      <c r="L19" s="27">
        <f t="shared" si="6" ref="L19:L47">+K19+C19</f>
        <v>0</v>
      </c>
      <c r="M19" s="145"/>
      <c r="N19" s="69">
        <v>0</v>
      </c>
      <c r="O19" s="149">
        <f>91603+AY20</f>
        <v>152286.39999999999</v>
      </c>
      <c r="P19" s="193">
        <f t="shared" si="7" ref="P19:P63">+N19+O19</f>
        <v>152286.39999999999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">
        <v>824577</v>
      </c>
      <c r="AQ19" s="2">
        <f>+AP19*AQ23</f>
        <v>41467.977330000002</v>
      </c>
      <c r="AT19" s="2">
        <f>SUM(AT17:AT18)</f>
        <v>1768.7033901553457</v>
      </c>
      <c r="AX19" s="213">
        <v>303417</v>
      </c>
      <c r="AY19" s="238">
        <v>0.40</v>
      </c>
      <c r="AZ19" s="2" t="s">
        <v>112</v>
      </c>
    </row>
    <row r="20" spans="1:52" ht="15.95" customHeight="1">
      <c r="A20" s="10">
        <f t="shared" si="0"/>
        <v>14</v>
      </c>
      <c r="B20" s="67" t="str">
        <f>+'[1]Inputs'!I19</f>
        <v>Employee Pensions and Benefits</v>
      </c>
      <c r="C20" s="32">
        <f>'[1]Inputs'!J19</f>
        <v>9580</v>
      </c>
      <c r="D20" s="33"/>
      <c r="E20" s="64">
        <f>'[1]Inputs'!K19</f>
        <v>0</v>
      </c>
      <c r="F20" s="39">
        <f t="shared" si="4"/>
        <v>9580</v>
      </c>
      <c r="G20" s="36"/>
      <c r="H20" s="37">
        <f>'[1]Inputs'!N19</f>
        <v>0</v>
      </c>
      <c r="I20" s="39">
        <f t="shared" si="5"/>
        <v>9580</v>
      </c>
      <c r="J20" s="68"/>
      <c r="K20" s="69"/>
      <c r="L20" s="27">
        <f t="shared" si="6"/>
        <v>9580</v>
      </c>
      <c r="M20" s="145"/>
      <c r="N20" s="69">
        <v>9580</v>
      </c>
      <c r="O20" s="149"/>
      <c r="P20" s="193">
        <f t="shared" si="7"/>
        <v>9580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T20" s="2">
        <v>2000</v>
      </c>
      <c r="AY20" s="2">
        <f>+AX19*AY19/2</f>
        <v>60683.40</v>
      </c>
      <c r="AZ20" s="2" t="s">
        <v>113</v>
      </c>
    </row>
    <row r="21" spans="1:52" ht="15.95" customHeight="1">
      <c r="A21" s="10">
        <f t="shared" si="0"/>
        <v>15</v>
      </c>
      <c r="B21" s="67" t="str">
        <f>+'[1]Inputs'!I20</f>
        <v>Purchased Power/Water</v>
      </c>
      <c r="C21" s="32">
        <f>'[1]Inputs'!J20</f>
        <v>61010</v>
      </c>
      <c r="D21" s="33"/>
      <c r="E21" s="64">
        <f>'[1]Inputs'!K20</f>
        <v>0</v>
      </c>
      <c r="F21" s="39">
        <f t="shared" si="4"/>
        <v>61010</v>
      </c>
      <c r="G21" s="70"/>
      <c r="H21" s="37">
        <f>'[1]Inputs'!N20</f>
        <v>0</v>
      </c>
      <c r="I21" s="39">
        <f t="shared" si="5"/>
        <v>61010</v>
      </c>
      <c r="J21" s="68"/>
      <c r="K21" s="69"/>
      <c r="L21" s="27">
        <f t="shared" si="6"/>
        <v>61010</v>
      </c>
      <c r="M21" s="145"/>
      <c r="N21" s="69">
        <v>61010</v>
      </c>
      <c r="O21" s="149">
        <v>-1522</v>
      </c>
      <c r="P21" s="193">
        <f t="shared" si="7"/>
        <v>59488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T21" s="2">
        <f>+AT20-AT19</f>
        <v>231.29660984465431</v>
      </c>
      <c r="AZ21" s="2" t="s">
        <v>114</v>
      </c>
    </row>
    <row r="22" spans="1:42" ht="15.95" customHeight="1">
      <c r="A22" s="10">
        <f t="shared" si="0"/>
        <v>16</v>
      </c>
      <c r="B22" s="67" t="str">
        <f>+'[1]Inputs'!I21</f>
        <v>Chemicals &amp; Testing</v>
      </c>
      <c r="C22" s="32">
        <f>'[1]Inputs'!J21</f>
        <v>5348</v>
      </c>
      <c r="D22" s="33"/>
      <c r="E22" s="64">
        <f>'[1]Inputs'!K21</f>
        <v>0</v>
      </c>
      <c r="F22" s="39">
        <f t="shared" si="4"/>
        <v>5348</v>
      </c>
      <c r="G22" s="36"/>
      <c r="H22" s="37">
        <f>'[1]Inputs'!N21</f>
        <v>0</v>
      </c>
      <c r="I22" s="39">
        <f t="shared" si="5"/>
        <v>5348</v>
      </c>
      <c r="J22" s="68"/>
      <c r="K22" s="69"/>
      <c r="L22" s="27">
        <f t="shared" si="6"/>
        <v>5348</v>
      </c>
      <c r="M22" s="145"/>
      <c r="N22" s="69">
        <v>5348</v>
      </c>
      <c r="O22" s="149">
        <v>16019.41</v>
      </c>
      <c r="P22" s="193">
        <f t="shared" si="7"/>
        <v>21367.41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">
        <v>876577</v>
      </c>
    </row>
    <row r="23" spans="1:43" ht="15.95" customHeight="1">
      <c r="A23" s="10">
        <f t="shared" si="0"/>
        <v>17</v>
      </c>
      <c r="B23" s="67" t="str">
        <f>+'[1]Inputs'!I22</f>
        <v>Material &amp; Supplies</v>
      </c>
      <c r="C23" s="32">
        <f>'[1]Inputs'!J22</f>
        <v>7427</v>
      </c>
      <c r="D23" s="73"/>
      <c r="E23" s="64">
        <f>'[1]Inputs'!K22</f>
        <v>0</v>
      </c>
      <c r="F23" s="39">
        <f t="shared" si="4"/>
        <v>7427</v>
      </c>
      <c r="G23" s="36"/>
      <c r="H23" s="37">
        <f>'[1]Inputs'!N22</f>
        <v>0</v>
      </c>
      <c r="I23" s="39">
        <f t="shared" si="5"/>
        <v>7427</v>
      </c>
      <c r="J23" s="68"/>
      <c r="K23" s="69"/>
      <c r="L23" s="27">
        <f t="shared" si="6"/>
        <v>7427</v>
      </c>
      <c r="M23" s="145"/>
      <c r="N23" s="69">
        <v>7427</v>
      </c>
      <c r="O23" s="149"/>
      <c r="P23" s="193">
        <f t="shared" si="7"/>
        <v>7427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Q23" s="158">
        <v>0.050290000000000001</v>
      </c>
    </row>
    <row r="24" spans="1:41" ht="15.95" customHeight="1">
      <c r="A24" s="10">
        <f t="shared" si="0"/>
        <v>18</v>
      </c>
      <c r="B24" s="67" t="str">
        <f>+'[1]Inputs'!I23</f>
        <v>Contractual Engineer</v>
      </c>
      <c r="C24" s="32">
        <f>'[1]Inputs'!J23</f>
        <v>8982</v>
      </c>
      <c r="D24" s="73"/>
      <c r="E24" s="64">
        <f>'[1]Inputs'!K23</f>
        <v>0</v>
      </c>
      <c r="F24" s="39">
        <f t="shared" si="4"/>
        <v>8982</v>
      </c>
      <c r="G24" s="69"/>
      <c r="H24" s="37">
        <f>'[1]Inputs'!N23</f>
        <v>0</v>
      </c>
      <c r="I24" s="39">
        <f t="shared" si="5"/>
        <v>8982</v>
      </c>
      <c r="J24" s="68"/>
      <c r="K24" s="69"/>
      <c r="L24" s="27">
        <f t="shared" si="6"/>
        <v>8982</v>
      </c>
      <c r="M24" s="145"/>
      <c r="N24" s="69">
        <v>8982</v>
      </c>
      <c r="O24" s="149"/>
      <c r="P24" s="193">
        <f t="shared" si="7"/>
        <v>8982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</row>
    <row r="25" spans="1:44" ht="15.95" customHeight="1">
      <c r="A25" s="10">
        <f t="shared" si="0"/>
        <v>19</v>
      </c>
      <c r="B25" s="67" t="str">
        <f>+'[1]Inputs'!I24</f>
        <v>Contractual Accounting</v>
      </c>
      <c r="C25" s="32">
        <f>'[1]Inputs'!J24</f>
        <v>285524</v>
      </c>
      <c r="D25" s="33"/>
      <c r="E25" s="64">
        <f>'[1]Inputs'!K24</f>
        <v>0</v>
      </c>
      <c r="F25" s="39">
        <f t="shared" si="4"/>
        <v>285524</v>
      </c>
      <c r="G25" s="36"/>
      <c r="H25" s="37">
        <f>'[1]Inputs'!N24</f>
        <v>0</v>
      </c>
      <c r="I25" s="39">
        <f t="shared" si="5"/>
        <v>285524</v>
      </c>
      <c r="J25" s="68"/>
      <c r="K25" s="69"/>
      <c r="L25" s="27">
        <f t="shared" si="6"/>
        <v>285524</v>
      </c>
      <c r="M25" s="145"/>
      <c r="N25" s="69">
        <v>285524</v>
      </c>
      <c r="O25" s="149">
        <v>-171057</v>
      </c>
      <c r="P25" s="193">
        <f t="shared" si="7"/>
        <v>114467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Q25" s="2">
        <f>+AP22*AQ23</f>
        <v>44083.057330000003</v>
      </c>
      <c r="AR25" s="2">
        <v>49787</v>
      </c>
    </row>
    <row r="26" spans="1:44" ht="15.95" customHeight="1">
      <c r="A26" s="10">
        <f t="shared" si="0"/>
        <v>20</v>
      </c>
      <c r="B26" s="67" t="str">
        <f>+'[1]Inputs'!I25</f>
        <v>Contractual Legal</v>
      </c>
      <c r="C26" s="32">
        <f>'[1]Inputs'!J25</f>
        <v>0</v>
      </c>
      <c r="D26" s="33"/>
      <c r="E26" s="64">
        <f>'[1]Inputs'!K25</f>
        <v>0</v>
      </c>
      <c r="F26" s="39">
        <f t="shared" si="4"/>
        <v>0</v>
      </c>
      <c r="G26" s="75"/>
      <c r="H26" s="37">
        <f>'[1]Inputs'!N25</f>
        <v>0</v>
      </c>
      <c r="I26" s="39">
        <f t="shared" si="5"/>
        <v>0</v>
      </c>
      <c r="J26" s="68"/>
      <c r="K26" s="69"/>
      <c r="L26" s="27">
        <f t="shared" si="6"/>
        <v>0</v>
      </c>
      <c r="M26" s="145"/>
      <c r="N26" s="69">
        <v>0</v>
      </c>
      <c r="O26" s="149"/>
      <c r="P26" s="193">
        <f t="shared" si="7"/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Q26" s="2">
        <f>+AP21*AQ23</f>
        <v>0</v>
      </c>
      <c r="AR26" s="2">
        <f>+AR25-AQ25</f>
        <v>5703.9426699999967</v>
      </c>
    </row>
    <row r="27" spans="1:41" ht="15.95" customHeight="1">
      <c r="A27" s="10">
        <f t="shared" si="0"/>
        <v>21</v>
      </c>
      <c r="B27" s="67" t="str">
        <f>+'[1]Inputs'!I26</f>
        <v>Contractual Operations</v>
      </c>
      <c r="C27" s="32">
        <f>'[1]Inputs'!J26</f>
        <v>28164</v>
      </c>
      <c r="D27" s="33"/>
      <c r="E27" s="64">
        <f>'[1]Inputs'!K26</f>
        <v>0</v>
      </c>
      <c r="F27" s="39">
        <f t="shared" si="4"/>
        <v>28164</v>
      </c>
      <c r="G27" s="69"/>
      <c r="H27" s="37">
        <f>'[1]Inputs'!N26</f>
        <v>0</v>
      </c>
      <c r="I27" s="39">
        <f t="shared" si="5"/>
        <v>28164</v>
      </c>
      <c r="J27" s="68"/>
      <c r="K27" s="69"/>
      <c r="L27" s="27">
        <f t="shared" si="6"/>
        <v>28164</v>
      </c>
      <c r="M27" s="145"/>
      <c r="N27" s="69">
        <v>28164</v>
      </c>
      <c r="O27" s="149"/>
      <c r="P27" s="193">
        <f t="shared" si="7"/>
        <v>28164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</row>
    <row r="28" spans="1:41" ht="15.95" customHeight="1">
      <c r="A28" s="10">
        <f t="shared" si="0"/>
        <v>22</v>
      </c>
      <c r="B28" s="67" t="str">
        <f>+'[1]Inputs'!I27</f>
        <v>Jobbing</v>
      </c>
      <c r="C28" s="32">
        <f>'[1]Inputs'!J27</f>
        <v>0</v>
      </c>
      <c r="D28" s="33"/>
      <c r="E28" s="76">
        <f>-C28</f>
        <v>0</v>
      </c>
      <c r="F28" s="39">
        <f t="shared" si="4"/>
        <v>0</v>
      </c>
      <c r="G28" s="69"/>
      <c r="H28" s="37">
        <f>'[1]Inputs'!N27</f>
        <v>0</v>
      </c>
      <c r="I28" s="39">
        <f t="shared" si="5"/>
        <v>0</v>
      </c>
      <c r="J28" s="68"/>
      <c r="K28" s="69"/>
      <c r="L28" s="27">
        <f t="shared" si="6"/>
        <v>0</v>
      </c>
      <c r="M28" s="145"/>
      <c r="N28" s="69">
        <v>0</v>
      </c>
      <c r="O28" s="149"/>
      <c r="P28" s="193">
        <f t="shared" si="7"/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</row>
    <row r="29" spans="1:41" ht="15.95" customHeight="1">
      <c r="A29" s="10">
        <f t="shared" si="0"/>
        <v>23</v>
      </c>
      <c r="B29" s="67" t="str">
        <f>+'[1]Inputs'!I28</f>
        <v>Rental of Building, Property, and Equipment</v>
      </c>
      <c r="C29" s="32">
        <f>'[1]Inputs'!J28</f>
        <v>0</v>
      </c>
      <c r="D29" s="33"/>
      <c r="E29" s="64">
        <f>'[1]Inputs'!K28</f>
        <v>0</v>
      </c>
      <c r="F29" s="39">
        <f t="shared" si="4"/>
        <v>0</v>
      </c>
      <c r="G29" s="36"/>
      <c r="H29" s="37">
        <f>'[1]Inputs'!N28</f>
        <v>0</v>
      </c>
      <c r="I29" s="39">
        <f t="shared" si="5"/>
        <v>0</v>
      </c>
      <c r="J29" s="68"/>
      <c r="K29" s="69"/>
      <c r="L29" s="27">
        <f t="shared" si="6"/>
        <v>0</v>
      </c>
      <c r="M29" s="145"/>
      <c r="N29" s="69">
        <v>0</v>
      </c>
      <c r="O29" s="149"/>
      <c r="P29" s="193">
        <f t="shared" si="7"/>
        <v>0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</row>
    <row r="30" spans="1:51" ht="15.95" customHeight="1">
      <c r="A30" s="10">
        <f t="shared" si="0"/>
        <v>24</v>
      </c>
      <c r="B30" s="67" t="str">
        <f>+'[1]Inputs'!I29</f>
        <v>Transportation</v>
      </c>
      <c r="C30" s="32">
        <f>'[1]Inputs'!J29</f>
        <v>18736</v>
      </c>
      <c r="D30" s="33"/>
      <c r="E30" s="64">
        <f>'[1]Inputs'!K29</f>
        <v>0</v>
      </c>
      <c r="F30" s="39">
        <f t="shared" si="4"/>
        <v>18736</v>
      </c>
      <c r="G30" s="36"/>
      <c r="H30" s="37">
        <f>'[1]Inputs'!N29</f>
        <v>0</v>
      </c>
      <c r="I30" s="39">
        <f t="shared" si="5"/>
        <v>18736</v>
      </c>
      <c r="J30" s="68"/>
      <c r="K30" s="69"/>
      <c r="L30" s="27">
        <f t="shared" si="6"/>
        <v>18736</v>
      </c>
      <c r="M30" s="145"/>
      <c r="N30" s="69">
        <v>18736</v>
      </c>
      <c r="O30" s="149">
        <v>-1183.54</v>
      </c>
      <c r="P30" s="193">
        <f t="shared" si="7"/>
        <v>17552.46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Y30" s="2">
        <v>50</v>
      </c>
    </row>
    <row r="31" spans="1:51" ht="15.95" customHeight="1">
      <c r="A31" s="10">
        <f t="shared" si="0"/>
        <v>25</v>
      </c>
      <c r="B31" s="67" t="str">
        <f>+'[1]Inputs'!I30</f>
        <v>Insurance - Vehicle, General Liability, Workman's Comp.</v>
      </c>
      <c r="C31" s="32">
        <f>'[1]Inputs'!J30</f>
        <v>21042</v>
      </c>
      <c r="D31" s="33"/>
      <c r="E31" s="64">
        <f>'[1]Inputs'!K30</f>
        <v>0</v>
      </c>
      <c r="F31" s="39">
        <f t="shared" si="4"/>
        <v>21042</v>
      </c>
      <c r="G31" s="36"/>
      <c r="H31" s="37">
        <f>'[1]Inputs'!N30</f>
        <v>0</v>
      </c>
      <c r="I31" s="39">
        <f t="shared" si="5"/>
        <v>21042</v>
      </c>
      <c r="J31" s="68"/>
      <c r="K31" s="69"/>
      <c r="L31" s="27">
        <f t="shared" si="6"/>
        <v>21042</v>
      </c>
      <c r="M31" s="145"/>
      <c r="N31" s="69">
        <v>21042</v>
      </c>
      <c r="O31" s="149"/>
      <c r="P31" s="193">
        <f t="shared" si="7"/>
        <v>21042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Y31" s="2">
        <f>+AX16</f>
        <v>0</v>
      </c>
    </row>
    <row r="32" spans="1:51" ht="15.95" customHeight="1">
      <c r="A32" s="10">
        <f t="shared" si="0"/>
        <v>26</v>
      </c>
      <c r="B32" s="67" t="str">
        <f>+'[1]Inputs'!I31</f>
        <v>Regulatory Commission Expenses - Fees</v>
      </c>
      <c r="C32" s="32">
        <f>'[1]Inputs'!J31</f>
        <v>1713</v>
      </c>
      <c r="D32" s="33"/>
      <c r="E32" s="64">
        <f>'[1]Inputs'!K31</f>
        <v>0</v>
      </c>
      <c r="F32" s="39">
        <f t="shared" si="4"/>
        <v>1713</v>
      </c>
      <c r="G32" s="70"/>
      <c r="H32" s="77">
        <f>(I15*0.2%)-F32</f>
        <v>-63.846000000000004</v>
      </c>
      <c r="I32" s="39">
        <f t="shared" si="5"/>
        <v>1649.154</v>
      </c>
      <c r="J32" s="68"/>
      <c r="K32" s="78">
        <f>'[1]Int Sync, NTG, Rev Req'!G41</f>
        <v>351.09939015534837</v>
      </c>
      <c r="L32" s="27">
        <v>2000</v>
      </c>
      <c r="M32" s="145"/>
      <c r="N32" s="159">
        <v>2000</v>
      </c>
      <c r="O32" s="149">
        <f>+AY37</f>
        <v>-231.29660984465431</v>
      </c>
      <c r="P32" s="193">
        <f>+N32+O32</f>
        <v>1768.7033901553457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Y32" s="28">
        <f>+P15</f>
        <v>909351.69507767283</v>
      </c>
    </row>
    <row r="33" spans="1:51" ht="15.95" customHeight="1">
      <c r="A33" s="10">
        <f t="shared" si="0"/>
        <v>27</v>
      </c>
      <c r="B33" s="67" t="str">
        <f>+'[1]Inputs'!I32</f>
        <v>Regulatory Commission Expenses - Amort. Rate Case</v>
      </c>
      <c r="C33" s="32">
        <f>'[1]Inputs'!J32</f>
        <v>0</v>
      </c>
      <c r="D33" s="33"/>
      <c r="E33" s="64">
        <f>'[1]Inputs'!K32</f>
        <v>0</v>
      </c>
      <c r="F33" s="39">
        <f t="shared" si="4"/>
        <v>0</v>
      </c>
      <c r="G33" s="36"/>
      <c r="H33" s="37">
        <f>'[1]Inputs'!N32</f>
        <v>0</v>
      </c>
      <c r="I33" s="39">
        <f t="shared" si="5"/>
        <v>0</v>
      </c>
      <c r="J33" s="68"/>
      <c r="K33" s="69"/>
      <c r="L33" s="27">
        <f t="shared" si="6"/>
        <v>0</v>
      </c>
      <c r="M33" s="145"/>
      <c r="N33" s="69">
        <v>0</v>
      </c>
      <c r="O33" s="149"/>
      <c r="P33" s="193">
        <f t="shared" si="7"/>
        <v>0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Y33" s="2">
        <v>-50000</v>
      </c>
    </row>
    <row r="34" spans="1:51" ht="15.95" customHeight="1">
      <c r="A34" s="10">
        <f t="shared" si="0"/>
        <v>28</v>
      </c>
      <c r="B34" s="67" t="str">
        <f>+'[1]Inputs'!I33</f>
        <v>Travel, Education, CCR, and Public Relations</v>
      </c>
      <c r="C34" s="32">
        <f>'[1]Inputs'!J33</f>
        <v>127</v>
      </c>
      <c r="D34" s="33"/>
      <c r="E34" s="64">
        <f>'[1]Inputs'!K33</f>
        <v>0</v>
      </c>
      <c r="F34" s="39">
        <f t="shared" si="4"/>
        <v>127</v>
      </c>
      <c r="G34" s="36"/>
      <c r="H34" s="37">
        <f>'[1]Inputs'!N33</f>
        <v>0</v>
      </c>
      <c r="I34" s="39">
        <f t="shared" si="5"/>
        <v>127</v>
      </c>
      <c r="J34" s="68"/>
      <c r="K34" s="69"/>
      <c r="L34" s="27">
        <f t="shared" si="6"/>
        <v>127</v>
      </c>
      <c r="M34" s="145"/>
      <c r="N34" s="69">
        <v>127</v>
      </c>
      <c r="O34" s="149"/>
      <c r="P34" s="193">
        <f t="shared" si="7"/>
        <v>127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Y34" s="28">
        <f>+AY32+AY33</f>
        <v>859351.69507767283</v>
      </c>
    </row>
    <row r="35" spans="1:51" ht="15.95" customHeight="1">
      <c r="A35" s="10">
        <f t="shared" si="0"/>
        <v>29</v>
      </c>
      <c r="B35" s="67" t="str">
        <f>+'[1]Inputs'!I34</f>
        <v>Office, Postage, Phone, and Bank Charges</v>
      </c>
      <c r="C35" s="32">
        <f>'[1]Inputs'!J34</f>
        <v>24877</v>
      </c>
      <c r="D35" s="33"/>
      <c r="E35" s="64">
        <f>'[1]Inputs'!K34</f>
        <v>0</v>
      </c>
      <c r="F35" s="39">
        <f t="shared" si="4"/>
        <v>24877</v>
      </c>
      <c r="G35" s="36"/>
      <c r="H35" s="37">
        <f>'[1]Inputs'!N34</f>
        <v>0</v>
      </c>
      <c r="I35" s="39">
        <f t="shared" si="5"/>
        <v>24877</v>
      </c>
      <c r="J35" s="68"/>
      <c r="K35" s="69"/>
      <c r="L35" s="27">
        <f t="shared" si="6"/>
        <v>24877</v>
      </c>
      <c r="M35" s="145"/>
      <c r="N35" s="69">
        <v>24877</v>
      </c>
      <c r="O35" s="149">
        <v>-21100</v>
      </c>
      <c r="P35" s="193">
        <f t="shared" si="7"/>
        <v>3777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Y35" s="2">
        <v>0.002</v>
      </c>
    </row>
    <row r="36" spans="1:52" ht="15.95" customHeight="1">
      <c r="A36" s="10">
        <f t="shared" si="0"/>
        <v>30</v>
      </c>
      <c r="B36" s="67" t="str">
        <f>+'[1]Inputs'!I35</f>
        <v>Bad Debt</v>
      </c>
      <c r="C36" s="32">
        <f>'[1]Inputs'!J35</f>
        <v>359</v>
      </c>
      <c r="D36" s="33"/>
      <c r="E36" s="79">
        <f>(SUM('[1]Inputs'!J8:J11)*Bad_Debt_Percent)-'[1]PFIS'!C36</f>
        <v>3713.15</v>
      </c>
      <c r="F36" s="39">
        <f t="shared" si="4"/>
        <v>4072.15</v>
      </c>
      <c r="G36" s="69"/>
      <c r="H36" s="78">
        <f>(SUM(I9:I12)*Bad_Debt_Percent)-'[1]PFIS'!F36</f>
        <v>0</v>
      </c>
      <c r="I36" s="39">
        <f t="shared" si="5"/>
        <v>4072.15</v>
      </c>
      <c r="J36" s="68"/>
      <c r="K36" s="69">
        <v>3713</v>
      </c>
      <c r="L36" s="27">
        <f t="shared" si="6"/>
        <v>4072</v>
      </c>
      <c r="M36" s="145"/>
      <c r="N36" s="69">
        <v>4072</v>
      </c>
      <c r="O36" s="149">
        <v>-3713</v>
      </c>
      <c r="P36" s="193">
        <f t="shared" si="7"/>
        <v>359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Y36" s="2">
        <f>+(AY34*AY35)+50</f>
        <v>1768.7033901553457</v>
      </c>
      <c r="AZ36" s="2">
        <v>93073</v>
      </c>
    </row>
    <row r="37" spans="1:52" ht="15.95" customHeight="1">
      <c r="A37" s="10">
        <f t="shared" si="0"/>
        <v>31</v>
      </c>
      <c r="B37" s="67" t="str">
        <f>+'[1]Inputs'!I36</f>
        <v>Repairs</v>
      </c>
      <c r="C37" s="32">
        <f>'[1]Inputs'!J36</f>
        <v>93073</v>
      </c>
      <c r="D37" s="33"/>
      <c r="E37" s="64">
        <f>'[1]Inputs'!K36</f>
        <v>0</v>
      </c>
      <c r="F37" s="39">
        <f t="shared" si="4"/>
        <v>93073</v>
      </c>
      <c r="G37" s="69"/>
      <c r="H37" s="37">
        <f>'[1]Inputs'!N36</f>
        <v>0</v>
      </c>
      <c r="I37" s="39">
        <f t="shared" si="5"/>
        <v>93073</v>
      </c>
      <c r="J37" s="68"/>
      <c r="K37" s="69"/>
      <c r="L37" s="27">
        <f t="shared" si="6"/>
        <v>93073</v>
      </c>
      <c r="M37" s="145"/>
      <c r="N37" s="69">
        <v>93073</v>
      </c>
      <c r="O37" s="149">
        <v>-27577.10</v>
      </c>
      <c r="P37" s="193">
        <f t="shared" si="7"/>
        <v>65495.90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Y37" s="28">
        <f>+AY36-N32</f>
        <v>-231.29660984465431</v>
      </c>
      <c r="AZ37" s="2">
        <v>16019</v>
      </c>
    </row>
    <row r="38" spans="1:52" ht="15.95" customHeight="1">
      <c r="A38" s="10">
        <f t="shared" si="0"/>
        <v>32</v>
      </c>
      <c r="B38" s="67" t="str">
        <f>+'[1]Inputs'!I37</f>
        <v>Net Depreciation/Amortization</v>
      </c>
      <c r="C38" s="32">
        <f>'[1]Inputs'!J37</f>
        <v>110416.78084761919</v>
      </c>
      <c r="D38" s="33"/>
      <c r="E38" s="80">
        <f>F38-C38</f>
        <v>0</v>
      </c>
      <c r="F38" s="32">
        <f>'[1]Inputs'!AC6-'[1]Inputs'!AO6</f>
        <v>110416.78084761919</v>
      </c>
      <c r="G38" s="36"/>
      <c r="H38" s="80">
        <f>I38-F38</f>
        <v>1588.3768095237901</v>
      </c>
      <c r="I38" s="32">
        <f>SUM('[1]Inputs'!AC8:AC2008)-SUM('[1]Inputs'!AO8:AO2008)</f>
        <v>112005.15765714298</v>
      </c>
      <c r="J38" s="68"/>
      <c r="K38" s="80">
        <v>1588</v>
      </c>
      <c r="L38" s="27">
        <f>+C38+K38</f>
        <v>112004.78084761919</v>
      </c>
      <c r="M38" s="145"/>
      <c r="N38" s="159">
        <v>112005</v>
      </c>
      <c r="O38" s="149">
        <v>0</v>
      </c>
      <c r="P38" s="193">
        <f t="shared" si="7"/>
        <v>112005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Z38" s="2">
        <f>+AZ36-AZ37</f>
        <v>77054</v>
      </c>
    </row>
    <row r="39" spans="1:52" ht="15.95" customHeight="1">
      <c r="A39" s="10">
        <f t="shared" si="0"/>
        <v>33</v>
      </c>
      <c r="B39" s="67" t="str">
        <f>+'[1]Inputs'!I38</f>
        <v>Utility Excise Tax</v>
      </c>
      <c r="C39" s="32">
        <f>'[1]Inputs'!J38</f>
        <v>42273</v>
      </c>
      <c r="D39" s="33"/>
      <c r="E39" s="64">
        <f>'[1]Inputs'!K38</f>
        <v>0</v>
      </c>
      <c r="F39" s="39">
        <f t="shared" si="4"/>
        <v>42273</v>
      </c>
      <c r="G39" s="36"/>
      <c r="H39" s="78">
        <f>(SUM(I9:I12)*BO_Tax_Rate)-'[1]PFIS'!F39</f>
        <v>-1315.3152999999875</v>
      </c>
      <c r="I39" s="39">
        <f t="shared" si="5"/>
        <v>40957.684700000013</v>
      </c>
      <c r="J39" s="68"/>
      <c r="K39" s="78">
        <f>+'[1]Int Sync, NTG, Rev Req'!G44+'[1]Int Sync, NTG, Rev Req'!G42</f>
        <v>8828.3941654562368</v>
      </c>
      <c r="L39" s="27">
        <v>49786.51</v>
      </c>
      <c r="M39" s="145"/>
      <c r="N39" s="159">
        <v>49786.51</v>
      </c>
      <c r="O39" s="149">
        <f>+AX42</f>
        <v>-4055.2132545438362</v>
      </c>
      <c r="P39" s="193">
        <f t="shared" si="7"/>
        <v>45731.296745456166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X39" s="28">
        <f>+P15</f>
        <v>909351.69507767283</v>
      </c>
      <c r="AZ39" s="2">
        <v>0.15</v>
      </c>
    </row>
    <row r="40" spans="1:52" ht="15.95" customHeight="1">
      <c r="A40" s="10">
        <f t="shared" si="0"/>
        <v>34</v>
      </c>
      <c r="B40" s="67" t="str">
        <f>+'[1]Inputs'!I39</f>
        <v>Property Tax</v>
      </c>
      <c r="C40" s="32">
        <f>'[1]Inputs'!J39</f>
        <v>9660</v>
      </c>
      <c r="D40" s="33"/>
      <c r="E40" s="64">
        <f>'[1]Inputs'!K39</f>
        <v>0</v>
      </c>
      <c r="F40" s="39">
        <f t="shared" si="4"/>
        <v>9660</v>
      </c>
      <c r="G40" s="75"/>
      <c r="H40" s="37">
        <f>'[1]Inputs'!N39</f>
        <v>0</v>
      </c>
      <c r="I40" s="39">
        <f t="shared" si="5"/>
        <v>9660</v>
      </c>
      <c r="J40" s="68"/>
      <c r="K40" s="69"/>
      <c r="L40" s="27">
        <f t="shared" si="6"/>
        <v>9660</v>
      </c>
      <c r="M40" s="145"/>
      <c r="N40" s="69">
        <v>9660</v>
      </c>
      <c r="O40" s="149">
        <v>-926</v>
      </c>
      <c r="P40" s="193">
        <f>+N40+O40</f>
        <v>8734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X40" s="2">
        <v>0.050290000000000001</v>
      </c>
      <c r="AZ40" s="2">
        <f>+AZ38*AZ39</f>
        <v>11558.10</v>
      </c>
    </row>
    <row r="41" spans="1:52" ht="15.95" customHeight="1">
      <c r="A41" s="10">
        <f t="shared" si="0"/>
        <v>35</v>
      </c>
      <c r="B41" s="67" t="str">
        <f>+'[1]Inputs'!I40</f>
        <v>Payroll Tax</v>
      </c>
      <c r="C41" s="32">
        <f>'[1]Inputs'!J40</f>
        <v>16519</v>
      </c>
      <c r="D41" s="33"/>
      <c r="E41" s="64">
        <f>'[1]Inputs'!K40</f>
        <v>0</v>
      </c>
      <c r="F41" s="39">
        <f t="shared" si="4"/>
        <v>16519</v>
      </c>
      <c r="G41" s="36"/>
      <c r="H41" s="37">
        <f>'[1]Inputs'!N40</f>
        <v>0</v>
      </c>
      <c r="I41" s="39">
        <f t="shared" si="5"/>
        <v>16519</v>
      </c>
      <c r="J41" s="68"/>
      <c r="K41" s="69"/>
      <c r="L41" s="27">
        <f t="shared" si="6"/>
        <v>16519</v>
      </c>
      <c r="M41" s="145"/>
      <c r="N41" s="69">
        <v>16519</v>
      </c>
      <c r="O41" s="149"/>
      <c r="P41" s="193">
        <f>+N41+O41</f>
        <v>16519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X41" s="2">
        <f>+AX39*AX40</f>
        <v>45731.296745456166</v>
      </c>
      <c r="AZ41" s="2">
        <v>16019</v>
      </c>
    </row>
    <row r="42" spans="1:52" ht="15.95" customHeight="1">
      <c r="A42" s="10">
        <f t="shared" si="0"/>
        <v>36</v>
      </c>
      <c r="B42" s="67" t="str">
        <f>+'[1]Inputs'!I41</f>
        <v>Other Taxes &amp; Licenses (DOH/PWB/ESD/DOE)</v>
      </c>
      <c r="C42" s="32">
        <f>'[1]Inputs'!J41</f>
        <v>4255</v>
      </c>
      <c r="D42" s="33"/>
      <c r="E42" s="64">
        <f>'[1]Inputs'!K41</f>
        <v>0</v>
      </c>
      <c r="F42" s="39">
        <f t="shared" si="4"/>
        <v>4255</v>
      </c>
      <c r="G42" s="75"/>
      <c r="H42" s="37">
        <f>'[1]Inputs'!N41</f>
        <v>0</v>
      </c>
      <c r="I42" s="39">
        <f t="shared" si="5"/>
        <v>4255</v>
      </c>
      <c r="J42" s="68"/>
      <c r="K42" s="69"/>
      <c r="L42" s="27">
        <f t="shared" si="6"/>
        <v>4255</v>
      </c>
      <c r="M42" s="145"/>
      <c r="N42" s="69">
        <v>4255</v>
      </c>
      <c r="O42" s="149"/>
      <c r="P42" s="193">
        <f t="shared" si="7"/>
        <v>4255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X42" s="28">
        <f>+AX41-N39</f>
        <v>-4055.2132545438362</v>
      </c>
      <c r="AZ42" s="2">
        <f>+AZ40+AZ41</f>
        <v>27577.10</v>
      </c>
    </row>
    <row r="43" spans="1:41" ht="15.95" customHeight="1" thickBot="1">
      <c r="A43" s="10">
        <f t="shared" si="0"/>
        <v>37</v>
      </c>
      <c r="B43" s="84" t="str">
        <f>+'[1]Inputs'!I42</f>
        <v>Miscellaneous</v>
      </c>
      <c r="C43" s="44">
        <f>'[1]Inputs'!J42</f>
        <v>31119</v>
      </c>
      <c r="D43" s="45"/>
      <c r="E43" s="64">
        <f>'[1]Inputs'!K42</f>
        <v>0</v>
      </c>
      <c r="F43" s="46">
        <f t="shared" si="4"/>
        <v>31119</v>
      </c>
      <c r="G43" s="47"/>
      <c r="H43" s="48">
        <f>'[1]Inputs'!N42</f>
        <v>0</v>
      </c>
      <c r="I43" s="46">
        <f t="shared" si="5"/>
        <v>31119</v>
      </c>
      <c r="J43" s="49"/>
      <c r="K43" s="85"/>
      <c r="L43" s="27">
        <f t="shared" si="6"/>
        <v>31119</v>
      </c>
      <c r="M43" s="145"/>
      <c r="N43" s="85">
        <v>31119</v>
      </c>
      <c r="O43" s="151">
        <v>-27248</v>
      </c>
      <c r="P43" s="194">
        <f t="shared" si="7"/>
        <v>3871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</row>
    <row r="44" spans="1:46" ht="15.95" customHeight="1" thickTop="1">
      <c r="A44" s="10">
        <f t="shared" si="0"/>
        <v>38</v>
      </c>
      <c r="B44" s="2" t="s">
        <v>31</v>
      </c>
      <c r="C44" s="86">
        <f>SUM(C18:C43)</f>
        <v>970381.78084761917</v>
      </c>
      <c r="D44" s="51"/>
      <c r="E44" s="54">
        <f>SUM(E18:E43)</f>
        <v>3713.15</v>
      </c>
      <c r="F44" s="50">
        <f>SUM(F18:F43)</f>
        <v>974094.93084761919</v>
      </c>
      <c r="G44" s="53"/>
      <c r="H44" s="54">
        <f>SUM(H18:H43)</f>
        <v>209.21550952380267</v>
      </c>
      <c r="I44" s="50">
        <f>SUM(I18:I43)</f>
        <v>974304.14635714295</v>
      </c>
      <c r="J44" s="55"/>
      <c r="K44" s="54">
        <f>SUM(K18:K43)</f>
        <v>14480.493555611585</v>
      </c>
      <c r="L44" s="27">
        <f>SUM(L18:L43)</f>
        <v>983483.29084761918</v>
      </c>
      <c r="M44" s="152"/>
      <c r="N44" s="54">
        <f>SUM(N18:N43)</f>
        <v>983483.51</v>
      </c>
      <c r="O44" s="154">
        <f>SUM(O18:O43)</f>
        <v>-181910.33986438849</v>
      </c>
      <c r="P44" s="193">
        <f>SUM(P18:P43)</f>
        <v>801573.17013561155</v>
      </c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T44" s="2">
        <v>44034</v>
      </c>
    </row>
    <row r="45" spans="1:46" ht="15.95" customHeight="1">
      <c r="A45" s="10">
        <f t="shared" si="0"/>
        <v>39</v>
      </c>
      <c r="D45" s="51"/>
      <c r="E45" s="5"/>
      <c r="F45" s="51"/>
      <c r="G45" s="53"/>
      <c r="H45" s="53"/>
      <c r="I45" s="51"/>
      <c r="J45" s="51"/>
      <c r="K45" s="53"/>
      <c r="L45" s="27">
        <f t="shared" si="6"/>
        <v>0</v>
      </c>
      <c r="M45" s="160"/>
      <c r="N45" s="53"/>
      <c r="O45" s="161"/>
      <c r="P45" s="193">
        <f t="shared" si="7"/>
        <v>0</v>
      </c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S45" s="28">
        <f>+P44+P48</f>
        <v>806099.86818317813</v>
      </c>
      <c r="AT45" s="2">
        <v>0.21</v>
      </c>
    </row>
    <row r="46" spans="1:50" ht="15.95" customHeight="1">
      <c r="A46" s="10">
        <f t="shared" si="0"/>
        <v>40</v>
      </c>
      <c r="B46" s="87" t="s">
        <v>32</v>
      </c>
      <c r="C46" s="27">
        <f>C15-C44</f>
        <v>-145804.78084761917</v>
      </c>
      <c r="D46" s="25"/>
      <c r="E46" s="66">
        <f>E15-E44</f>
        <v>-3713.15</v>
      </c>
      <c r="F46" s="27">
        <f>F15-F44</f>
        <v>-149517.9308476192</v>
      </c>
      <c r="G46" s="23"/>
      <c r="H46" s="88">
        <f>H15-H44</f>
        <v>-209.21550952380267</v>
      </c>
      <c r="I46" s="89">
        <f>I15-I44</f>
        <v>-149727.14635714295</v>
      </c>
      <c r="J46" s="65"/>
      <c r="K46" s="66"/>
      <c r="L46" s="27">
        <f t="shared" si="6"/>
        <v>-145804.78084761917</v>
      </c>
      <c r="M46" s="145"/>
      <c r="N46" s="162">
        <f>+N15-N44</f>
        <v>16643.489999999991</v>
      </c>
      <c r="O46" s="157"/>
      <c r="P46" s="196">
        <f>+P15-P44</f>
        <v>107778.52494206128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Q46" s="2">
        <v>44034</v>
      </c>
      <c r="AT46" s="2">
        <f>+AT44*AT45</f>
        <v>9247.14</v>
      </c>
      <c r="AX46" s="28">
        <f>+P46</f>
        <v>107778.52494206128</v>
      </c>
    </row>
    <row r="47" spans="1:50" ht="15.95" customHeight="1">
      <c r="A47" s="10">
        <f t="shared" si="0"/>
        <v>41</v>
      </c>
      <c r="B47" s="90" t="s">
        <v>33</v>
      </c>
      <c r="C47" s="32">
        <f>'[1]Inputs'!J46</f>
        <v>44604</v>
      </c>
      <c r="D47" s="33"/>
      <c r="E47" s="37">
        <f>'[1]Inputs'!K46</f>
        <v>0</v>
      </c>
      <c r="F47" s="39">
        <f>+E47+C47</f>
        <v>44604</v>
      </c>
      <c r="G47" s="70"/>
      <c r="H47" s="78">
        <f>IF('[1]Inputs'!N46&lt;&gt;"",'[1]Inputs'!N46,Prof_Int_Exp_Adj)</f>
        <v>-28838.86886016382</v>
      </c>
      <c r="I47" s="39">
        <f>F47+H47</f>
        <v>15765.13113983618</v>
      </c>
      <c r="J47" s="70"/>
      <c r="K47" s="69">
        <v>-28839</v>
      </c>
      <c r="L47" s="27">
        <f t="shared" si="6"/>
        <v>15765</v>
      </c>
      <c r="M47" s="145"/>
      <c r="N47" s="69">
        <v>15765</v>
      </c>
      <c r="O47" s="149">
        <v>-15765</v>
      </c>
      <c r="P47" s="193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">
        <v>876577</v>
      </c>
      <c r="AQ47" s="2">
        <v>0.21</v>
      </c>
      <c r="AT47" s="2">
        <v>0.20</v>
      </c>
      <c r="AX47" s="2">
        <v>0.20</v>
      </c>
    </row>
    <row r="48" spans="1:50" ht="15.95" customHeight="1">
      <c r="A48" s="10">
        <f t="shared" si="0"/>
        <v>42</v>
      </c>
      <c r="B48" s="90" t="s">
        <v>34</v>
      </c>
      <c r="C48" s="32">
        <f>'[1]Inputs'!J47</f>
        <v>39985.843978000026</v>
      </c>
      <c r="D48" s="33"/>
      <c r="E48" s="37">
        <f>'[1]Inputs'!K47</f>
        <v>0</v>
      </c>
      <c r="F48" s="39">
        <f>+E48+C48</f>
        <v>39985.843978000026</v>
      </c>
      <c r="G48" s="70"/>
      <c r="H48" s="78">
        <f>(IF('[1]PFIS'!I46-'[1]PFIS'!I47&gt;0,FIT_Rate,0)*('[1]PFIS'!I46-Proforma_Interest_Expense))-'[1]PFIS'!F48</f>
        <v>-39985.843978000026</v>
      </c>
      <c r="I48" s="39">
        <f>F48+H48</f>
        <v>0</v>
      </c>
      <c r="J48" s="70"/>
      <c r="K48" s="78">
        <f>+'[1]Int Sync, NTG, Rev Req'!G52</f>
        <v>0.036865435969666578</v>
      </c>
      <c r="L48" s="27">
        <v>0</v>
      </c>
      <c r="M48" s="145"/>
      <c r="N48" s="159">
        <v>0</v>
      </c>
      <c r="O48" s="149">
        <f>+AX50</f>
        <v>4526.6980475665741</v>
      </c>
      <c r="P48" s="193">
        <f>+AX50</f>
        <v>4526.6980475665741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>
        <f>+P44+P48</f>
        <v>806099.86818317813</v>
      </c>
      <c r="AQ48" s="2">
        <f>+AQ46*AQ47</f>
        <v>9247.14</v>
      </c>
      <c r="AT48" s="2">
        <f>+AT46*AT47</f>
        <v>1849.4279999999999</v>
      </c>
      <c r="AU48" s="2">
        <f>+AT46-AT48</f>
        <v>7397.7119999999995</v>
      </c>
      <c r="AX48" s="2">
        <f>+AX46*AX47</f>
        <v>21555.704988412257</v>
      </c>
    </row>
    <row r="49" spans="1:50" ht="15.95" customHeight="1" thickBot="1">
      <c r="A49" s="10">
        <f t="shared" si="0"/>
        <v>43</v>
      </c>
      <c r="B49" s="93" t="s">
        <v>35</v>
      </c>
      <c r="C49" s="94">
        <f>+C44+C47+C48</f>
        <v>1054971.6248256192</v>
      </c>
      <c r="D49" s="45"/>
      <c r="E49" s="47"/>
      <c r="F49" s="94">
        <f>+F44+F47+F48</f>
        <v>1058684.7748256193</v>
      </c>
      <c r="G49" s="47"/>
      <c r="H49" s="47"/>
      <c r="I49" s="94">
        <f>+I44+I47+I48</f>
        <v>990069.27749697911</v>
      </c>
      <c r="J49" s="45"/>
      <c r="K49" s="47"/>
      <c r="L49" s="163">
        <v>999249</v>
      </c>
      <c r="M49" s="164"/>
      <c r="N49" s="47">
        <f>+N44+N47</f>
        <v>999248.51</v>
      </c>
      <c r="O49" s="165">
        <f>+O44-P48</f>
        <v>-186437.03791195506</v>
      </c>
      <c r="P49" s="197">
        <f>+P44+P48</f>
        <v>806099.86818317813</v>
      </c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X49" s="2">
        <v>0.21</v>
      </c>
    </row>
    <row r="50" spans="1:50" ht="15.95" customHeight="1" thickTop="1" thickBot="1">
      <c r="A50" s="10">
        <f t="shared" si="0"/>
        <v>44</v>
      </c>
      <c r="B50" s="2" t="s">
        <v>36</v>
      </c>
      <c r="C50" s="86">
        <f>+C15-C49</f>
        <v>-230394.62482561916</v>
      </c>
      <c r="D50" s="51"/>
      <c r="E50" s="54">
        <f>SUM(E45:E49)</f>
        <v>-3713.15</v>
      </c>
      <c r="F50" s="86">
        <f>+F15-F49</f>
        <v>-234107.7748256193</v>
      </c>
      <c r="G50" s="53"/>
      <c r="H50" s="54">
        <f>SUM(H45:H49)</f>
        <v>-69033.928347687644</v>
      </c>
      <c r="I50" s="86">
        <f>+I15-I49</f>
        <v>-165492.27749697911</v>
      </c>
      <c r="J50" s="97"/>
      <c r="K50" s="54">
        <f>SUM(K45:K49)</f>
        <v>-28838.96313456403</v>
      </c>
      <c r="L50" s="89">
        <v>878</v>
      </c>
      <c r="M50" s="166"/>
      <c r="N50" s="54">
        <v>878</v>
      </c>
      <c r="O50" s="167">
        <f>+P50-N50</f>
        <v>102373.82689449471</v>
      </c>
      <c r="P50" s="198">
        <f>+P46-P48</f>
        <v>103251.82689449471</v>
      </c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133">
        <f>+P50/P15</f>
        <v>0.11354443770589265</v>
      </c>
      <c r="AX50" s="2">
        <f>+AX48*AX49</f>
        <v>4526.6980475665741</v>
      </c>
    </row>
    <row r="51" spans="1:41" ht="15.95" customHeight="1" thickBot="1">
      <c r="A51" s="1">
        <f t="shared" si="0"/>
        <v>45</v>
      </c>
      <c r="B51" s="99"/>
      <c r="C51" s="100"/>
      <c r="D51" s="101"/>
      <c r="E51" s="102"/>
      <c r="F51" s="100">
        <f>+F46-F48</f>
        <v>-189503.77482561921</v>
      </c>
      <c r="G51" s="102"/>
      <c r="H51" s="102"/>
      <c r="I51" s="100">
        <f>+I46-I48</f>
        <v>-149727.14635714295</v>
      </c>
      <c r="J51" s="103"/>
      <c r="K51" s="104"/>
      <c r="L51" s="105"/>
      <c r="M51" s="166"/>
      <c r="N51" s="104"/>
      <c r="O51" s="168"/>
      <c r="P51" s="199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</row>
    <row r="52" spans="1:41" ht="15.95" customHeight="1">
      <c r="A52" s="10">
        <f t="shared" si="0"/>
        <v>46</v>
      </c>
      <c r="C52" s="51"/>
      <c r="D52" s="51"/>
      <c r="E52" s="1"/>
      <c r="F52" s="51"/>
      <c r="G52" s="53"/>
      <c r="H52" s="53"/>
      <c r="I52" s="51"/>
      <c r="J52" s="51"/>
      <c r="K52" s="53"/>
      <c r="L52" s="51"/>
      <c r="M52" s="160"/>
      <c r="N52" s="53"/>
      <c r="O52" s="161"/>
      <c r="P52" s="200">
        <f t="shared" si="7"/>
        <v>0</v>
      </c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</row>
    <row r="53" spans="1:16" ht="15.95" customHeight="1">
      <c r="A53" s="10">
        <f t="shared" si="0"/>
        <v>47</v>
      </c>
      <c r="B53" s="59" t="s">
        <v>38</v>
      </c>
      <c r="C53" s="51"/>
      <c r="D53" s="51"/>
      <c r="E53" s="5"/>
      <c r="H53" s="53"/>
      <c r="K53" s="5"/>
      <c r="M53" s="139"/>
      <c r="N53" s="5"/>
      <c r="O53" s="169"/>
      <c r="P53" s="200">
        <f t="shared" si="7"/>
        <v>0</v>
      </c>
    </row>
    <row r="54" spans="1:41" ht="15.95" customHeight="1">
      <c r="A54" s="10">
        <f t="shared" si="0"/>
        <v>48</v>
      </c>
      <c r="B54" s="87" t="s">
        <v>39</v>
      </c>
      <c r="C54" s="19">
        <f>'[1]Inputs'!J53</f>
        <v>6336170.0053000059</v>
      </c>
      <c r="D54" s="25"/>
      <c r="E54" s="88">
        <f>+F54-C54</f>
        <v>0</v>
      </c>
      <c r="F54" s="19">
        <f>+'[1]Inputs'!Y6</f>
        <v>6336170.0053000059</v>
      </c>
      <c r="G54" s="65"/>
      <c r="H54" s="108">
        <f>I54-F54</f>
        <v>29076.099999995902</v>
      </c>
      <c r="I54" s="19">
        <f>SUM('[1]Inputs'!Y8:Y1008)</f>
        <v>6365246.1053000018</v>
      </c>
      <c r="J54" s="65"/>
      <c r="K54" s="66"/>
      <c r="L54" s="27">
        <f>+C54+K54</f>
        <v>6336170.0053000059</v>
      </c>
      <c r="M54" s="145"/>
      <c r="N54" s="66">
        <v>6336170.0053000059</v>
      </c>
      <c r="O54" s="157"/>
      <c r="P54" s="193">
        <f t="shared" si="7"/>
        <v>6336170.0053000059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</row>
    <row r="55" spans="1:16" s="28" customFormat="1" ht="15.95" customHeight="1">
      <c r="A55" s="10">
        <f t="shared" si="0"/>
        <v>49</v>
      </c>
      <c r="B55" s="109" t="s">
        <v>40</v>
      </c>
      <c r="C55" s="32">
        <f>'[1]Inputs'!J54</f>
        <v>-3002223.4575354289</v>
      </c>
      <c r="D55" s="33"/>
      <c r="E55" s="80">
        <f>F55-C55</f>
        <v>0</v>
      </c>
      <c r="F55" s="32">
        <f>-'[1]Inputs'!AE6</f>
        <v>-3002223.4575354289</v>
      </c>
      <c r="G55" s="68"/>
      <c r="H55" s="110">
        <f t="shared" si="8" ref="H55:H58">I55-F55</f>
        <v>-1588.3768095262349</v>
      </c>
      <c r="I55" s="32">
        <f>-SUM('[1]Inputs'!AE8:AE2008)</f>
        <v>-3003811.8343449552</v>
      </c>
      <c r="J55" s="68"/>
      <c r="K55" s="69">
        <v>-1588</v>
      </c>
      <c r="L55" s="27">
        <v>-3003812</v>
      </c>
      <c r="M55" s="145"/>
      <c r="N55" s="69">
        <v>-3003812</v>
      </c>
      <c r="O55" s="149"/>
      <c r="P55" s="193">
        <v>-3003812</v>
      </c>
    </row>
    <row r="56" spans="1:16" s="28" customFormat="1" ht="15.95" customHeight="1">
      <c r="A56" s="10">
        <f t="shared" si="0"/>
        <v>50</v>
      </c>
      <c r="B56" s="109" t="s">
        <v>41</v>
      </c>
      <c r="C56" s="32">
        <f>'[1]Inputs'!J55</f>
        <v>0</v>
      </c>
      <c r="D56" s="33"/>
      <c r="E56" s="80"/>
      <c r="F56" s="68"/>
      <c r="G56" s="68"/>
      <c r="H56" s="110"/>
      <c r="I56" s="68"/>
      <c r="J56" s="68"/>
      <c r="K56" s="69"/>
      <c r="L56" s="27">
        <f t="shared" si="9" ref="L56:L63">+C56+K56</f>
        <v>0</v>
      </c>
      <c r="M56" s="145"/>
      <c r="N56" s="69">
        <v>0</v>
      </c>
      <c r="O56" s="149"/>
      <c r="P56" s="193">
        <f t="shared" si="7"/>
        <v>0</v>
      </c>
    </row>
    <row r="57" spans="1:44" ht="15.95" customHeight="1">
      <c r="A57" s="10">
        <f t="shared" si="0"/>
        <v>51</v>
      </c>
      <c r="B57" s="90" t="s">
        <v>42</v>
      </c>
      <c r="C57" s="32">
        <f>'[1]Inputs'!J56</f>
        <v>-2187385.193</v>
      </c>
      <c r="D57" s="33"/>
      <c r="E57" s="80">
        <f>F57-C57</f>
        <v>0</v>
      </c>
      <c r="F57" s="32">
        <f>-'[1]Inputs'!AK6</f>
        <v>-2187385.193</v>
      </c>
      <c r="G57" s="68"/>
      <c r="H57" s="110">
        <f t="shared" si="8"/>
        <v>0</v>
      </c>
      <c r="I57" s="32">
        <f>-SUM('[1]Inputs'!AK8:AK1008)</f>
        <v>-2187385.193</v>
      </c>
      <c r="J57" s="68"/>
      <c r="K57" s="69"/>
      <c r="L57" s="27">
        <f t="shared" si="9"/>
        <v>-2187385.193</v>
      </c>
      <c r="M57" s="145"/>
      <c r="N57" s="69">
        <v>-2187385.193</v>
      </c>
      <c r="O57" s="149"/>
      <c r="P57" s="193">
        <f t="shared" si="7"/>
        <v>-2187385.193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R57" s="134">
        <f>+N50/N59</f>
        <v>0.00055692531555401065</v>
      </c>
    </row>
    <row r="58" spans="1:41" ht="15.95" customHeight="1" thickBot="1">
      <c r="A58" s="10">
        <f t="shared" si="0"/>
        <v>52</v>
      </c>
      <c r="B58" s="93" t="s">
        <v>43</v>
      </c>
      <c r="C58" s="44">
        <f>'[1]Inputs'!J57</f>
        <v>402464.03602857143</v>
      </c>
      <c r="D58" s="45"/>
      <c r="E58" s="111">
        <f>F58-C58</f>
        <v>0</v>
      </c>
      <c r="F58" s="44">
        <f>'[1]Inputs'!AQ6</f>
        <v>402464.03602857143</v>
      </c>
      <c r="G58" s="49"/>
      <c r="H58" s="112">
        <f t="shared" si="8"/>
        <v>0</v>
      </c>
      <c r="I58" s="44">
        <f>SUM('[1]Inputs'!AQ8:AQ2008)</f>
        <v>402464.03602857143</v>
      </c>
      <c r="J58" s="49"/>
      <c r="K58" s="85"/>
      <c r="L58" s="163">
        <f t="shared" si="9"/>
        <v>402464.03602857143</v>
      </c>
      <c r="M58" s="145"/>
      <c r="N58" s="85">
        <v>402464.03602857143</v>
      </c>
      <c r="O58" s="151"/>
      <c r="P58" s="194">
        <f t="shared" si="7"/>
        <v>402464.03602857143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</row>
    <row r="59" spans="1:41" ht="15.95" customHeight="1" thickTop="1">
      <c r="A59" s="10">
        <f t="shared" si="0"/>
        <v>53</v>
      </c>
      <c r="B59" s="2" t="s">
        <v>44</v>
      </c>
      <c r="C59" s="50">
        <f>SUM(C54:C58)</f>
        <v>1549025.3907931484</v>
      </c>
      <c r="D59" s="113"/>
      <c r="E59" s="50">
        <f t="shared" si="10" ref="E59:I59">SUM(E54:E58)</f>
        <v>0</v>
      </c>
      <c r="F59" s="50">
        <f t="shared" si="10"/>
        <v>1549025.3907931484</v>
      </c>
      <c r="G59" s="113"/>
      <c r="H59" s="50">
        <f t="shared" si="10"/>
        <v>27487.723190469667</v>
      </c>
      <c r="I59" s="50">
        <f t="shared" si="10"/>
        <v>1576513.1139836181</v>
      </c>
      <c r="J59" s="55"/>
      <c r="K59" s="52">
        <f>SUM(K54:K58)</f>
        <v>-1588</v>
      </c>
      <c r="L59" s="27">
        <v>1576513</v>
      </c>
      <c r="M59" s="152"/>
      <c r="N59" s="52">
        <v>1576513</v>
      </c>
      <c r="O59" s="154">
        <v>0</v>
      </c>
      <c r="P59" s="193">
        <v>1576513</v>
      </c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</row>
    <row r="60" spans="1:16" ht="15.95" customHeight="1">
      <c r="A60" s="10">
        <f t="shared" si="0"/>
        <v>54</v>
      </c>
      <c r="D60" s="51"/>
      <c r="E60" s="53"/>
      <c r="F60" s="51"/>
      <c r="G60" s="53"/>
      <c r="H60" s="53"/>
      <c r="I60" s="115"/>
      <c r="J60" s="51"/>
      <c r="K60" s="53"/>
      <c r="L60" s="27">
        <f t="shared" si="9"/>
        <v>0</v>
      </c>
      <c r="M60" s="139"/>
      <c r="N60" s="53"/>
      <c r="O60" s="169"/>
      <c r="P60" s="200">
        <f t="shared" si="7"/>
        <v>0</v>
      </c>
    </row>
    <row r="61" spans="1:41" ht="15.95" customHeight="1">
      <c r="A61" s="10">
        <f t="shared" si="0"/>
        <v>55</v>
      </c>
      <c r="B61" s="87" t="s">
        <v>45</v>
      </c>
      <c r="C61" s="116">
        <f>+C50/C59</f>
        <v>-0.14873521518433605</v>
      </c>
      <c r="D61" s="25"/>
      <c r="E61" s="117"/>
      <c r="F61" s="116">
        <f>F51/F59</f>
        <v>-0.12233742322880033</v>
      </c>
      <c r="G61" s="117"/>
      <c r="H61" s="66"/>
      <c r="I61" s="116">
        <f>I51/I59</f>
        <v>-0.094973612987464692</v>
      </c>
      <c r="J61" s="118"/>
      <c r="K61" s="136" t="s">
        <v>60</v>
      </c>
      <c r="L61" s="170">
        <v>0.0106</v>
      </c>
      <c r="M61" s="171"/>
      <c r="N61" s="117">
        <v>0.00055000000000000003</v>
      </c>
      <c r="O61" s="172">
        <v>0.028299999999999999</v>
      </c>
      <c r="P61" s="173">
        <f>+P50/P59</f>
        <v>0.065493799857340038</v>
      </c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</row>
    <row r="62" spans="1:41" ht="15.95" customHeight="1">
      <c r="A62" s="10">
        <f t="shared" si="0"/>
        <v>56</v>
      </c>
      <c r="B62" s="90" t="s">
        <v>46</v>
      </c>
      <c r="C62" s="122">
        <f>'[1]Inputs'!B13+'[1]Inputs'!B12+'[1]Inputs'!B11</f>
        <v>1760</v>
      </c>
      <c r="D62" s="33"/>
      <c r="E62" s="69">
        <f>F62-C62</f>
        <v>0</v>
      </c>
      <c r="F62" s="123">
        <f>CustomerCount_Total</f>
        <v>1760</v>
      </c>
      <c r="G62" s="33"/>
      <c r="H62" s="69"/>
      <c r="I62" s="35">
        <f>+F62+H62</f>
        <v>1760</v>
      </c>
      <c r="J62" s="33"/>
      <c r="K62" s="69"/>
      <c r="L62" s="27">
        <f t="shared" si="9"/>
        <v>1760</v>
      </c>
      <c r="M62" s="160"/>
      <c r="N62" s="69">
        <v>1760</v>
      </c>
      <c r="O62" s="174"/>
      <c r="P62" s="193">
        <f t="shared" si="7"/>
        <v>1760</v>
      </c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</row>
    <row r="63" spans="12:16" ht="15.75">
      <c r="L63" s="27">
        <f t="shared" si="9"/>
        <v>0</v>
      </c>
      <c r="M63" s="139"/>
      <c r="O63" s="169"/>
      <c r="P63" s="200">
        <f t="shared" si="7"/>
        <v>0</v>
      </c>
    </row>
    <row r="64" spans="5:12" ht="18">
      <c r="E64" s="126"/>
      <c r="F64" s="125">
        <f>SUM(F54:F55)</f>
        <v>3333946.547764577</v>
      </c>
      <c r="G64" s="127"/>
      <c r="H64" s="126"/>
      <c r="I64" s="125">
        <f>SUM(I54:I55)</f>
        <v>3361434.2709550466</v>
      </c>
      <c r="L64" s="175" t="s">
        <v>61</v>
      </c>
    </row>
    <row r="65" spans="5:12" ht="18">
      <c r="E65" s="126"/>
      <c r="F65" s="125">
        <f>SUM(F57:F58)</f>
        <v>-1784921.1569714285</v>
      </c>
      <c r="G65" s="127"/>
      <c r="H65" s="126"/>
      <c r="I65" s="125">
        <f>SUM(I57:I58)</f>
        <v>-1784921.1569714285</v>
      </c>
      <c r="L65" s="175" t="s">
        <v>62</v>
      </c>
    </row>
    <row r="66" spans="5:12" ht="18.75" thickBot="1">
      <c r="E66" s="126"/>
      <c r="F66" s="129">
        <f>SUM(F64:F65)</f>
        <v>1549025.3907931484</v>
      </c>
      <c r="G66" s="127"/>
      <c r="H66" s="126"/>
      <c r="I66" s="129">
        <f>SUM(I64:I65)</f>
        <v>1576513.1139836181</v>
      </c>
      <c r="L66" s="176" t="s">
        <v>63</v>
      </c>
    </row>
    <row r="67" ht="15.75">
      <c r="L67" s="175" t="s">
        <v>51</v>
      </c>
    </row>
    <row r="68" spans="5:9" ht="15.75">
      <c r="E68" s="28"/>
      <c r="G68" s="2"/>
      <c r="H68" s="28"/>
      <c r="I68" s="28"/>
    </row>
    <row r="69" spans="5:9" ht="15.75">
      <c r="E69" s="28"/>
      <c r="G69" s="2"/>
      <c r="H69" s="28"/>
      <c r="I69" s="28"/>
    </row>
    <row r="70" spans="5:9" ht="15.75">
      <c r="E70" s="28"/>
      <c r="G70" s="2"/>
      <c r="H70" s="28"/>
      <c r="I70" s="28"/>
    </row>
    <row r="71" spans="8:9" ht="15.75">
      <c r="H71" s="28"/>
      <c r="I71" s="28"/>
    </row>
    <row r="72" ht="15.75">
      <c r="E72" s="28"/>
    </row>
    <row r="73" spans="8:9" ht="15.75">
      <c r="H73" s="28"/>
      <c r="I73" s="28"/>
    </row>
    <row r="74" ht="15.75">
      <c r="I74" s="28">
        <f>I73-I71</f>
        <v>0</v>
      </c>
    </row>
  </sheetData>
  <pageMargins left="0.7" right="0.7" top="0.75" bottom="0.75" header="0.3" footer="0.3"/>
  <pageSetup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U30"/>
  <sheetViews>
    <sheetView workbookViewId="0" topLeftCell="A1">
      <selection pane="topLeft" activeCell="J19" sqref="J19"/>
    </sheetView>
  </sheetViews>
  <sheetFormatPr defaultRowHeight="15"/>
  <cols>
    <col min="1" max="1" width="12.8571428571429" customWidth="1"/>
    <col min="4" max="4" width="14" customWidth="1"/>
    <col min="5" max="5" width="10" bestFit="1" customWidth="1"/>
    <col min="6" max="6" width="12" bestFit="1" customWidth="1"/>
    <col min="7" max="7" width="9.42857142857143" bestFit="1" customWidth="1"/>
    <col min="8" max="8" width="43" customWidth="1"/>
    <col min="10" max="10" width="11.1428571428571" bestFit="1" customWidth="1"/>
    <col min="11" max="11" width="11.1428571428571" customWidth="1"/>
    <col min="14" max="14" width="12.5714285714286" bestFit="1" customWidth="1"/>
    <col min="15" max="16" width="12.5714285714286" customWidth="1"/>
    <col min="17" max="17" width="4.28571428571429" customWidth="1"/>
    <col min="18" max="18" width="13" style="180" customWidth="1"/>
    <col min="19" max="19" width="13" style="180" bestFit="1" customWidth="1"/>
    <col min="21" max="21" width="12.5714285714286" bestFit="1" customWidth="1"/>
  </cols>
  <sheetData>
    <row r="1" spans="1:21" ht="15.75" thickTop="1">
      <c r="A1" s="183" t="s">
        <v>64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215"/>
      <c r="N1" s="216"/>
      <c r="O1" s="216"/>
      <c r="P1" s="216"/>
      <c r="Q1" s="216"/>
      <c r="R1" s="217"/>
      <c r="S1" s="217"/>
      <c r="T1" s="216"/>
      <c r="U1" s="218"/>
    </row>
    <row r="2" spans="1:21" ht="15.75">
      <c r="A2" s="183"/>
      <c r="B2" s="183"/>
      <c r="C2" s="183"/>
      <c r="D2" s="211"/>
      <c r="E2" s="183"/>
      <c r="F2" s="183"/>
      <c r="G2" s="183"/>
      <c r="H2" s="183"/>
      <c r="I2" s="183"/>
      <c r="J2" s="183"/>
      <c r="K2" s="183"/>
      <c r="L2" s="183"/>
      <c r="M2" s="219"/>
      <c r="N2" s="220"/>
      <c r="O2" s="220"/>
      <c r="P2" s="220"/>
      <c r="Q2" s="220"/>
      <c r="R2" s="235" t="s">
        <v>109</v>
      </c>
      <c r="S2" s="202"/>
      <c r="T2" s="220"/>
      <c r="U2" s="203" t="s">
        <v>105</v>
      </c>
    </row>
    <row r="3" spans="1:21" ht="15">
      <c r="A3" s="183" t="s">
        <v>65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219"/>
      <c r="N3" s="220"/>
      <c r="O3" s="221" t="s">
        <v>104</v>
      </c>
      <c r="P3" s="220"/>
      <c r="Q3" s="220"/>
      <c r="R3" s="222"/>
      <c r="S3" s="222"/>
      <c r="T3" s="220"/>
      <c r="U3" s="203" t="s">
        <v>106</v>
      </c>
    </row>
    <row r="4" spans="1:21" ht="15">
      <c r="A4" s="183" t="s">
        <v>66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219"/>
      <c r="N4" s="221"/>
      <c r="O4" s="204">
        <v>0.67</v>
      </c>
      <c r="P4" s="205">
        <v>0.33</v>
      </c>
      <c r="Q4" s="221"/>
      <c r="R4" s="206">
        <v>0.50</v>
      </c>
      <c r="S4" s="207">
        <v>0.005</v>
      </c>
      <c r="T4" s="220"/>
      <c r="U4" s="203" t="s">
        <v>107</v>
      </c>
    </row>
    <row r="5" spans="1:21" ht="15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219"/>
      <c r="N5" s="221"/>
      <c r="O5" s="208" t="s">
        <v>77</v>
      </c>
      <c r="P5" s="208" t="s">
        <v>102</v>
      </c>
      <c r="Q5" s="221"/>
      <c r="R5" s="209" t="s">
        <v>77</v>
      </c>
      <c r="S5" s="209" t="s">
        <v>102</v>
      </c>
      <c r="T5" s="220"/>
      <c r="U5" s="210">
        <v>0.50</v>
      </c>
    </row>
    <row r="6" spans="1:21" ht="15">
      <c r="A6" s="183"/>
      <c r="B6" s="183" t="s">
        <v>67</v>
      </c>
      <c r="C6" s="212">
        <v>0.65</v>
      </c>
      <c r="D6" s="183"/>
      <c r="E6" s="213">
        <v>303417</v>
      </c>
      <c r="F6" s="213">
        <v>197221.05000000002</v>
      </c>
      <c r="G6" s="183"/>
      <c r="H6" s="183" t="s">
        <v>68</v>
      </c>
      <c r="I6" s="183"/>
      <c r="J6" s="183"/>
      <c r="K6" s="183"/>
      <c r="L6" s="183"/>
      <c r="M6" s="219" t="s">
        <v>67</v>
      </c>
      <c r="N6" s="223">
        <v>197221.05000000002</v>
      </c>
      <c r="O6" s="224">
        <f>+N6*0.67</f>
        <v>132138.10350000003</v>
      </c>
      <c r="P6" s="223">
        <f>+N6*0.33</f>
        <v>65082.946500000005</v>
      </c>
      <c r="Q6" s="225"/>
      <c r="R6" s="226">
        <f>+N6*0.5</f>
        <v>98610.525000000009</v>
      </c>
      <c r="S6" s="226">
        <f>+N6*0.5</f>
        <v>98610.525000000009</v>
      </c>
      <c r="T6" s="220"/>
      <c r="U6" s="227">
        <f>+O6-R6</f>
        <v>33527.578500000018</v>
      </c>
    </row>
    <row r="7" spans="1:21" ht="120">
      <c r="A7" s="183"/>
      <c r="B7" s="183" t="s">
        <v>69</v>
      </c>
      <c r="C7" s="212">
        <v>0.48</v>
      </c>
      <c r="D7" s="183"/>
      <c r="E7" s="213">
        <v>457867</v>
      </c>
      <c r="F7" s="213">
        <v>217486.82499999998</v>
      </c>
      <c r="G7" s="183"/>
      <c r="H7" s="214" t="s">
        <v>70</v>
      </c>
      <c r="I7" s="183"/>
      <c r="J7" s="183"/>
      <c r="K7" s="183"/>
      <c r="L7" s="183"/>
      <c r="M7" s="219" t="s">
        <v>69</v>
      </c>
      <c r="N7" s="223">
        <v>217486.82499999998</v>
      </c>
      <c r="O7" s="224">
        <f t="shared" si="0" ref="O7:O9">+N7*0.67</f>
        <v>145716.17275</v>
      </c>
      <c r="P7" s="223">
        <f t="shared" si="1" ref="P7:P9">+N7*0.33</f>
        <v>71770.652249999999</v>
      </c>
      <c r="Q7" s="228"/>
      <c r="R7" s="226">
        <f>+N7*0.5</f>
        <v>108743.41249999999</v>
      </c>
      <c r="S7" s="226">
        <f>+N7*0.5</f>
        <v>108743.41249999999</v>
      </c>
      <c r="T7" s="220"/>
      <c r="U7" s="227">
        <f>+O7-R7</f>
        <v>36972.760250000007</v>
      </c>
    </row>
    <row r="8" spans="1:21" ht="15">
      <c r="A8" s="183"/>
      <c r="B8" s="183" t="s">
        <v>71</v>
      </c>
      <c r="C8" s="212">
        <v>0.15</v>
      </c>
      <c r="D8" s="183"/>
      <c r="E8" s="213">
        <v>74873</v>
      </c>
      <c r="F8" s="213">
        <v>11230.949999999999</v>
      </c>
      <c r="G8" s="183"/>
      <c r="H8" s="183" t="s">
        <v>72</v>
      </c>
      <c r="I8" s="183"/>
      <c r="J8" s="183"/>
      <c r="K8" s="183"/>
      <c r="L8" s="183"/>
      <c r="M8" s="219" t="s">
        <v>71</v>
      </c>
      <c r="N8" s="223">
        <v>11230.949999999999</v>
      </c>
      <c r="O8" s="224">
        <f t="shared" si="0"/>
        <v>7524.7365</v>
      </c>
      <c r="P8" s="223">
        <f t="shared" si="1"/>
        <v>3706.2134999999998</v>
      </c>
      <c r="Q8" s="220"/>
      <c r="R8" s="222">
        <f>+N8*0.5</f>
        <v>5615.4749999999995</v>
      </c>
      <c r="S8" s="222">
        <f>+N8*0.5</f>
        <v>5615.4749999999995</v>
      </c>
      <c r="T8" s="220"/>
      <c r="U8" s="227">
        <f t="shared" si="2" ref="U8:U9">+O8-R8</f>
        <v>1909.2615000000005</v>
      </c>
    </row>
    <row r="9" spans="1:21" ht="15">
      <c r="A9" s="183"/>
      <c r="B9" s="183" t="s">
        <v>73</v>
      </c>
      <c r="C9" s="212">
        <v>0.02</v>
      </c>
      <c r="D9" s="183"/>
      <c r="E9" s="213">
        <v>10786.78</v>
      </c>
      <c r="F9" s="213">
        <v>215.73560000000001</v>
      </c>
      <c r="G9" s="183"/>
      <c r="H9" s="183" t="s">
        <v>74</v>
      </c>
      <c r="I9" s="183"/>
      <c r="J9" s="183"/>
      <c r="K9" s="183"/>
      <c r="L9" s="183"/>
      <c r="M9" s="219" t="s">
        <v>73</v>
      </c>
      <c r="N9" s="223">
        <v>215.73560000000001</v>
      </c>
      <c r="O9" s="224">
        <f t="shared" si="0"/>
        <v>144.54285200000001</v>
      </c>
      <c r="P9" s="223">
        <f t="shared" si="1"/>
        <v>71.192748000000009</v>
      </c>
      <c r="Q9" s="220"/>
      <c r="R9" s="222">
        <f>+N9*0.5</f>
        <v>107.8678</v>
      </c>
      <c r="S9" s="222">
        <f>+N9*0.5</f>
        <v>107.8678</v>
      </c>
      <c r="T9" s="220"/>
      <c r="U9" s="227">
        <f t="shared" si="2"/>
        <v>36.675052000000008</v>
      </c>
    </row>
    <row r="10" spans="1:21" ht="15">
      <c r="A10" s="183"/>
      <c r="B10" s="183"/>
      <c r="C10" s="183"/>
      <c r="D10" s="183"/>
      <c r="E10" s="183"/>
      <c r="F10" s="213">
        <v>426154.56060000003</v>
      </c>
      <c r="G10" s="183"/>
      <c r="H10" s="183"/>
      <c r="I10" s="183"/>
      <c r="J10" s="183"/>
      <c r="K10" s="183"/>
      <c r="L10" s="183"/>
      <c r="M10" s="219"/>
      <c r="N10" s="220"/>
      <c r="O10" s="229"/>
      <c r="P10" s="220"/>
      <c r="Q10" s="220"/>
      <c r="R10" s="222"/>
      <c r="S10" s="222"/>
      <c r="T10" s="220"/>
      <c r="U10" s="230"/>
    </row>
    <row r="11" spans="1:21" ht="15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219" t="s">
        <v>103</v>
      </c>
      <c r="N11" s="223">
        <f>SUM(N6:N10)</f>
        <v>426154.56060000003</v>
      </c>
      <c r="O11" s="224">
        <f>SUM(O6:O10)</f>
        <v>285523.55560199998</v>
      </c>
      <c r="P11" s="223">
        <f>SUM(P6:P10)</f>
        <v>140631.00499800002</v>
      </c>
      <c r="Q11" s="220"/>
      <c r="R11" s="222">
        <f>SUM(R6:R10)</f>
        <v>213077.28030000001</v>
      </c>
      <c r="S11" s="222">
        <f>+N11*0.5</f>
        <v>213077.28030000001</v>
      </c>
      <c r="T11" s="220"/>
      <c r="U11" s="227">
        <f>SUM(U6:U9)</f>
        <v>72446.275302000024</v>
      </c>
    </row>
    <row r="12" spans="1:21" ht="15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219"/>
      <c r="N12" s="220"/>
      <c r="O12" s="220"/>
      <c r="P12" s="220"/>
      <c r="Q12" s="220"/>
      <c r="R12" s="222"/>
      <c r="S12" s="222"/>
      <c r="T12" s="220"/>
      <c r="U12" s="230"/>
    </row>
    <row r="13" spans="1:21" ht="15.75" thickBot="1">
      <c r="A13" s="183" t="s">
        <v>75</v>
      </c>
      <c r="B13" s="183" t="s">
        <v>76</v>
      </c>
      <c r="C13" s="183"/>
      <c r="D13" s="213">
        <v>140631.00499800002</v>
      </c>
      <c r="E13" s="183"/>
      <c r="F13" s="183"/>
      <c r="G13" s="183"/>
      <c r="H13" s="183"/>
      <c r="I13" s="183"/>
      <c r="J13" s="183"/>
      <c r="K13" s="183"/>
      <c r="L13" s="183"/>
      <c r="M13" s="231"/>
      <c r="N13" s="232"/>
      <c r="O13" s="232"/>
      <c r="P13" s="232"/>
      <c r="Q13" s="232"/>
      <c r="R13" s="233"/>
      <c r="S13" s="233"/>
      <c r="T13" s="232"/>
      <c r="U13" s="234"/>
    </row>
    <row r="14" spans="1:16" ht="15.75" thickTop="1">
      <c r="A14" s="183" t="s">
        <v>77</v>
      </c>
      <c r="B14" s="183" t="s">
        <v>78</v>
      </c>
      <c r="C14" s="183"/>
      <c r="D14" s="213">
        <v>285523.55560200004</v>
      </c>
      <c r="E14" s="183"/>
      <c r="F14" s="183"/>
      <c r="G14" s="183"/>
      <c r="H14" s="183"/>
      <c r="I14" s="183"/>
      <c r="J14" s="183"/>
      <c r="K14" s="183"/>
      <c r="L14" s="183"/>
      <c r="N14" s="180">
        <v>285524</v>
      </c>
      <c r="O14" s="180"/>
      <c r="P14" s="180"/>
    </row>
    <row r="15" spans="1:12" ht="15">
      <c r="A15" s="183"/>
      <c r="B15" s="183" t="s">
        <v>79</v>
      </c>
      <c r="C15" s="183"/>
      <c r="D15" s="183"/>
      <c r="E15" s="213">
        <v>140631.00499800002</v>
      </c>
      <c r="F15" s="183"/>
      <c r="G15" s="183"/>
      <c r="H15" s="183"/>
      <c r="I15" s="183"/>
      <c r="J15" s="183"/>
      <c r="K15" s="183"/>
      <c r="L15" s="183"/>
    </row>
    <row r="16" spans="1:12" ht="15">
      <c r="A16" s="183"/>
      <c r="B16" s="183" t="s">
        <v>80</v>
      </c>
      <c r="C16" s="183"/>
      <c r="D16" s="183"/>
      <c r="E16" s="213">
        <v>285523.55560200004</v>
      </c>
      <c r="F16" s="183"/>
      <c r="G16" s="183"/>
      <c r="H16" s="183"/>
      <c r="I16" s="183"/>
      <c r="J16" s="183"/>
      <c r="K16" s="183"/>
      <c r="L16" s="183"/>
    </row>
    <row r="17" spans="1:16" ht="15">
      <c r="A17" s="183"/>
      <c r="B17" s="183" t="s">
        <v>81</v>
      </c>
      <c r="C17" s="183"/>
      <c r="D17" s="213">
        <v>426154.56060000003</v>
      </c>
      <c r="E17" s="183"/>
      <c r="F17" s="183"/>
      <c r="G17" s="183"/>
      <c r="H17" s="183"/>
      <c r="I17" s="183"/>
      <c r="J17" s="183"/>
      <c r="K17" s="183"/>
      <c r="L17" s="183"/>
      <c r="N17" s="182">
        <f>+D14/F10</f>
        <v>0.67</v>
      </c>
      <c r="O17" s="182"/>
      <c r="P17" s="182"/>
    </row>
    <row r="18" spans="1:21" ht="15">
      <c r="A18" s="183"/>
      <c r="B18" s="183" t="s">
        <v>82</v>
      </c>
      <c r="C18" s="183"/>
      <c r="D18" s="183"/>
      <c r="E18" s="213">
        <v>426154.56060000003</v>
      </c>
      <c r="F18" s="183"/>
      <c r="G18" s="183"/>
      <c r="H18" s="183"/>
      <c r="I18" s="183"/>
      <c r="J18" s="183"/>
      <c r="K18" s="183"/>
      <c r="L18" s="183"/>
      <c r="U18" s="181">
        <f>+D14-O6-U7-U8-U9</f>
        <v>114466.75529999999</v>
      </c>
    </row>
    <row r="19" spans="1:12" ht="15">
      <c r="A19" s="183"/>
      <c r="B19" s="183" t="s">
        <v>83</v>
      </c>
      <c r="C19" s="183"/>
      <c r="D19" s="183"/>
      <c r="E19" s="183"/>
      <c r="F19" s="213"/>
      <c r="G19" s="183"/>
      <c r="H19" s="183"/>
      <c r="I19" s="183"/>
      <c r="J19" s="183"/>
      <c r="K19" s="183"/>
      <c r="L19" s="183"/>
    </row>
    <row r="20" spans="1:21" ht="15">
      <c r="A20" s="183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U20" s="179">
        <f>-O6</f>
        <v>-132138.10350000003</v>
      </c>
    </row>
    <row r="21" spans="1:21" ht="15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U21" s="181">
        <f>-U7</f>
        <v>-36972.760250000007</v>
      </c>
    </row>
    <row r="22" spans="1:21" ht="15">
      <c r="A22" s="183"/>
      <c r="B22" s="183"/>
      <c r="C22" s="183"/>
      <c r="D22" s="183" t="s">
        <v>84</v>
      </c>
      <c r="E22" s="183"/>
      <c r="F22" s="183"/>
      <c r="G22" s="183"/>
      <c r="H22" s="183"/>
      <c r="I22" s="183"/>
      <c r="J22" s="183"/>
      <c r="K22" s="183"/>
      <c r="L22" s="183"/>
      <c r="U22" s="181">
        <f>-U8</f>
        <v>-1909.2615000000005</v>
      </c>
    </row>
    <row r="23" spans="1:21" ht="15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U23" s="181">
        <f>-U9</f>
        <v>-36.675052000000008</v>
      </c>
    </row>
    <row r="24" spans="1:21" ht="15.75" thickBot="1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T24" t="s">
        <v>103</v>
      </c>
      <c r="U24" s="179">
        <f>SUM(U20:U23)</f>
        <v>-171056.80030200002</v>
      </c>
    </row>
    <row r="25" ht="15">
      <c r="A25" t="s">
        <v>85</v>
      </c>
    </row>
    <row r="27" spans="1:6" ht="15">
      <c r="A27">
        <v>4</v>
      </c>
      <c r="B27" t="s">
        <v>86</v>
      </c>
      <c r="D27" t="s">
        <v>87</v>
      </c>
      <c r="E27" t="s">
        <v>88</v>
      </c>
      <c r="F27" t="s">
        <v>89</v>
      </c>
    </row>
    <row r="28" spans="2:11" ht="15">
      <c r="B28" t="s">
        <v>90</v>
      </c>
      <c r="C28" t="s">
        <v>91</v>
      </c>
      <c r="E28" t="s">
        <v>92</v>
      </c>
      <c r="F28" t="s">
        <v>93</v>
      </c>
      <c r="G28">
        <v>35123</v>
      </c>
      <c r="H28" t="s">
        <v>94</v>
      </c>
      <c r="I28" t="s">
        <v>95</v>
      </c>
      <c r="J28" s="178">
        <v>285524</v>
      </c>
      <c r="K28" s="178"/>
    </row>
    <row r="30" spans="5:13" ht="15">
      <c r="E30" t="s">
        <v>96</v>
      </c>
      <c r="F30" t="s">
        <v>97</v>
      </c>
      <c r="G30" t="s">
        <v>98</v>
      </c>
      <c r="H30" t="s">
        <v>99</v>
      </c>
      <c r="I30" t="s">
        <v>100</v>
      </c>
      <c r="J30" t="s">
        <v>101</v>
      </c>
      <c r="L30" t="s">
        <v>100</v>
      </c>
      <c r="M30" t="s">
        <v>101</v>
      </c>
    </row>
  </sheetData>
  <pageMargins left="0.7" right="0.7" top="0.75" bottom="0.75" header="0.3" footer="0.3"/>
  <pageSetup orientation="landscape" scale="48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FF"/>
  </sheetPr>
  <dimension ref="C2:M19"/>
  <sheetViews>
    <sheetView workbookViewId="0" topLeftCell="A1">
      <selection pane="topLeft" activeCell="F22" sqref="F22"/>
    </sheetView>
  </sheetViews>
  <sheetFormatPr defaultRowHeight="15.75"/>
  <cols>
    <col min="3" max="3" width="52" bestFit="1" customWidth="1"/>
    <col min="4" max="4" width="15.1428571428571" customWidth="1"/>
    <col min="5" max="5" width="7.14285714285714" customWidth="1"/>
    <col min="6" max="6" width="15.1428571428571" customWidth="1"/>
    <col min="9" max="9" width="13.7142857142857" style="186" bestFit="1" customWidth="1"/>
    <col min="10" max="10" width="2.28571428571429" style="186" customWidth="1"/>
    <col min="11" max="11" width="13.7142857142857" style="186" bestFit="1" customWidth="1"/>
    <col min="12" max="15" width="9.14285714285714" style="186"/>
  </cols>
  <sheetData>
    <row r="2" spans="3:6" ht="15.75">
      <c r="C2" s="241" t="s">
        <v>115</v>
      </c>
      <c r="D2" s="241"/>
      <c r="E2" s="241"/>
      <c r="F2" s="242"/>
    </row>
    <row r="3" spans="3:6" ht="15.75">
      <c r="C3" s="243"/>
      <c r="D3" s="244"/>
      <c r="E3" s="245"/>
      <c r="F3" s="245"/>
    </row>
    <row r="4" spans="3:6" ht="47.25">
      <c r="C4" s="246" t="s">
        <v>10</v>
      </c>
      <c r="D4" s="247" t="s">
        <v>116</v>
      </c>
      <c r="E4" s="248"/>
      <c r="F4" s="248" t="s">
        <v>117</v>
      </c>
    </row>
    <row r="5" spans="3:6" ht="15.75">
      <c r="C5" s="249" t="s">
        <v>118</v>
      </c>
      <c r="D5" s="250" t="s">
        <v>119</v>
      </c>
      <c r="E5" s="250"/>
      <c r="F5" s="250" t="s">
        <v>119</v>
      </c>
    </row>
    <row r="6" spans="3:11" ht="15.75">
      <c r="C6" s="251" t="s">
        <v>26</v>
      </c>
      <c r="D6" s="243"/>
      <c r="E6" s="244"/>
      <c r="F6" s="252"/>
      <c r="I6" s="186" t="s">
        <v>120</v>
      </c>
      <c r="K6" s="186" t="s">
        <v>121</v>
      </c>
    </row>
    <row r="7" spans="3:11" ht="15.75">
      <c r="C7" s="253"/>
      <c r="D7" s="254"/>
      <c r="E7" s="5"/>
      <c r="F7" s="255"/>
      <c r="I7" s="186" t="s">
        <v>122</v>
      </c>
      <c r="K7" s="186" t="s">
        <v>122</v>
      </c>
    </row>
    <row r="8" spans="3:11" ht="15.75">
      <c r="C8" s="256" t="s">
        <v>28</v>
      </c>
      <c r="D8" s="257">
        <v>824577</v>
      </c>
      <c r="E8" s="257"/>
      <c r="F8" s="257">
        <v>1560907</v>
      </c>
      <c r="I8" s="186" t="s">
        <v>123</v>
      </c>
      <c r="K8" s="186" t="s">
        <v>123</v>
      </c>
    </row>
    <row r="9" spans="3:6" ht="15.75">
      <c r="C9" s="256"/>
      <c r="D9" s="258"/>
      <c r="E9" s="51"/>
      <c r="F9" s="259"/>
    </row>
    <row r="10" spans="3:11" ht="15.75">
      <c r="C10" s="260" t="s">
        <v>30</v>
      </c>
      <c r="D10" s="261"/>
      <c r="E10" s="60"/>
      <c r="F10" s="262"/>
      <c r="I10" s="263">
        <f>+F13</f>
        <v>646769</v>
      </c>
      <c r="J10" s="263"/>
      <c r="K10" s="263">
        <f>+D13+F13</f>
        <v>500852.16000000003</v>
      </c>
    </row>
    <row r="11" spans="3:11" ht="15.75">
      <c r="C11" s="256" t="s">
        <v>31</v>
      </c>
      <c r="D11" s="257">
        <v>970493.84</v>
      </c>
      <c r="E11" s="264"/>
      <c r="F11" s="257">
        <v>914138</v>
      </c>
      <c r="I11" s="265">
        <f>-F14</f>
        <v>-2200</v>
      </c>
      <c r="J11" s="265"/>
      <c r="K11" s="265">
        <f>-D14-F14</f>
        <v>-7844</v>
      </c>
    </row>
    <row r="12" spans="3:11" ht="15.75">
      <c r="C12" s="256"/>
      <c r="D12" s="266"/>
      <c r="E12" s="51"/>
      <c r="F12" s="259"/>
      <c r="I12" s="263">
        <f>+I10+I11</f>
        <v>644569</v>
      </c>
      <c r="J12" s="263"/>
      <c r="K12" s="263">
        <f>SUM(K10:K11)</f>
        <v>493008.16000000003</v>
      </c>
    </row>
    <row r="13" spans="3:11" ht="15.75">
      <c r="C13" s="256" t="s">
        <v>124</v>
      </c>
      <c r="D13" s="267">
        <v>-145916.83999999997</v>
      </c>
      <c r="E13" s="2"/>
      <c r="F13" s="267">
        <v>646769</v>
      </c>
      <c r="I13" s="268">
        <v>0.21</v>
      </c>
      <c r="J13" s="268"/>
      <c r="K13" s="268">
        <v>0.21</v>
      </c>
    </row>
    <row r="14" spans="3:11" ht="15.75">
      <c r="C14" s="256" t="s">
        <v>33</v>
      </c>
      <c r="D14" s="269">
        <v>5644</v>
      </c>
      <c r="E14" s="270"/>
      <c r="F14" s="271">
        <v>2200</v>
      </c>
      <c r="I14" s="263">
        <f>+I12*0.21</f>
        <v>135359.49</v>
      </c>
      <c r="J14" s="263"/>
      <c r="K14" s="263">
        <f>+K12*0.21</f>
        <v>103531.7136</v>
      </c>
    </row>
    <row r="15" spans="3:8" ht="15.75">
      <c r="C15" s="256" t="s">
        <v>125</v>
      </c>
      <c r="D15" s="272">
        <v>39986</v>
      </c>
      <c r="E15" s="270"/>
      <c r="F15" s="271">
        <v>135359.49</v>
      </c>
      <c r="H15" s="273"/>
    </row>
    <row r="16" spans="3:13" ht="16.5" thickBot="1">
      <c r="C16" s="256" t="s">
        <v>35</v>
      </c>
      <c r="D16" s="274">
        <v>1016123.84</v>
      </c>
      <c r="E16" s="2"/>
      <c r="F16" s="274">
        <v>1051697.49</v>
      </c>
      <c r="K16" s="275">
        <f>+I14-K14</f>
        <v>31827.776399999988</v>
      </c>
      <c r="L16" s="201" t="s">
        <v>126</v>
      </c>
      <c r="M16" s="201"/>
    </row>
    <row r="17" spans="3:13" ht="16.5" thickTop="1">
      <c r="C17" s="256" t="s">
        <v>36</v>
      </c>
      <c r="D17" s="276">
        <v>-191546.83999999997</v>
      </c>
      <c r="E17" s="2"/>
      <c r="F17" s="276">
        <v>509209.51</v>
      </c>
      <c r="H17" s="273"/>
      <c r="L17" s="201" t="s">
        <v>127</v>
      </c>
      <c r="M17" s="201"/>
    </row>
    <row r="18" spans="3:6" ht="15.75">
      <c r="C18" s="256" t="s">
        <v>37</v>
      </c>
      <c r="D18" s="277">
        <v>-185902.83999999997</v>
      </c>
      <c r="E18" s="97"/>
      <c r="F18" s="277">
        <v>511409.51</v>
      </c>
    </row>
    <row r="19" spans="3:6" ht="15.75" thickBot="1">
      <c r="C19" s="256"/>
      <c r="D19" s="258"/>
      <c r="E19" s="2"/>
      <c r="F19" s="2"/>
    </row>
  </sheetData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8073EBF2FD46442952BC0C513536CA0" ma:contentTypeVersion="24" ma:contentTypeDescription="" ma:contentTypeScope="" ma:versionID="84a5221d37bb84a7989655dc8f097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2023-02-24T08:00:00+00:00</OpenedDate>
    <SignificantOrder xmlns="dc463f71-b30c-4ab2-9473-d307f9d35888">false</SignificantOrder>
    <Date1 xmlns="dc463f71-b30c-4ab2-9473-d307f9d35888">2023-12-04T08:00:00+00:00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Olympic Water and Sewer, Inc.</CaseCompanyNames>
    <Nickname xmlns="http://schemas.microsoft.com/sharepoint/v3" xsi:nil="true"/>
    <DocketNumber xmlns="dc463f71-b30c-4ab2-9473-d307f9d35888">230132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7DACF67-595C-4A0F-8CD3-DDAC170CA242}"/>
</file>

<file path=customXml/itemProps2.xml><?xml version="1.0" encoding="utf-8"?>
<ds:datastoreItem xmlns:ds="http://schemas.openxmlformats.org/officeDocument/2006/customXml" ds:itemID="{EF852868-7807-43A3-8BE9-5AB5AB8CB4FD}"/>
</file>

<file path=customXml/itemProps3.xml><?xml version="1.0" encoding="utf-8"?>
<ds:datastoreItem xmlns:ds="http://schemas.openxmlformats.org/officeDocument/2006/customXml" ds:itemID="{A428CA50-1737-4AAA-B804-E33EC591E935}"/>
</file>

<file path=customXml/itemProps4.xml><?xml version="1.0" encoding="utf-8"?>
<ds:datastoreItem xmlns:ds="http://schemas.openxmlformats.org/officeDocument/2006/customXml" ds:itemID="{25D5D1F6-EC84-48A6-B345-FD1144B0B6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>Hewlett-Packard</Company>
  <TotalTime>60</TotalTime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Allan</dc:creator>
  <cp:keywords/>
  <dc:description/>
  <cp:lastModifiedBy>Allan</cp:lastModifiedBy>
  <cp:revision>1</cp:revision>
  <dcterms:created xsi:type="dcterms:W3CDTF">2023-12-04T20:09:02Z</dcterms:created>
  <dcterms:modified xsi:type="dcterms:W3CDTF">2023-12-04T20:09:02Z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0x0101006E56B4D1795A2E4DB2F0B01679ED314A00E8073EBF2FD46442952BC0C513536CA0</vt:lpwstr>
  </property>
  <property fmtid="{D5CDD505-2E9C-101B-9397-08002B2CF9AE}" pid="3" name="_docset_NoMedatataSyncRequired">
    <vt:lpwstr>False</vt:lpwstr>
  </property>
</Properties>
</file>