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Tariffs\1. Open Advices\2022-18 Natural Gas Schedules 101, 106, 138 - PGA (UG-220715) (Eff. 11-01-22)\Sent to UTC 10-21-22\"/>
    </mc:Choice>
  </mc:AlternateContent>
  <bookViews>
    <workbookView xWindow="-1890" yWindow="765" windowWidth="23040" windowHeight="5865" tabRatio="931"/>
  </bookViews>
  <sheets>
    <sheet name="REDACTED VERSION" sheetId="58" r:id="rId1"/>
    <sheet name="Sch. 138 VRNG Rates" sheetId="36" r:id="rId2"/>
    <sheet name="Work Papers --&gt;" sheetId="69" r:id="rId3"/>
    <sheet name="VRNG Cost Summary (R)" sheetId="91" r:id="rId4"/>
    <sheet name="Schedule 138_VRNG (R)" sheetId="90" r:id="rId5"/>
    <sheet name="Actual VRNG Volumes" sheetId="92" r:id="rId6"/>
    <sheet name="VRNG Assumptions" sheetId="93" r:id="rId7"/>
    <sheet name="Conversion Factor" sheetId="8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six6" localSheetId="3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3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3" hidden="1">{#N/A,#N/A,FALSE,"schA"}</definedName>
    <definedName name="____________________www1" hidden="1">{#N/A,#N/A,FALSE,"schA"}</definedName>
    <definedName name="__________________six6" localSheetId="3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3" hidden="1">{#N/A,#N/A,FALSE,"schA"}</definedName>
    <definedName name="__________________www1" hidden="1">{#N/A,#N/A,FALSE,"schA"}</definedName>
    <definedName name="_________________six6" localSheetId="3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3" hidden="1">{#N/A,#N/A,FALSE,"schA"}</definedName>
    <definedName name="_________________www1" hidden="1">{#N/A,#N/A,FALSE,"schA"}</definedName>
    <definedName name="________________six6" localSheetId="3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3" hidden="1">{#N/A,#N/A,FALSE,"schA"}</definedName>
    <definedName name="________________www1" hidden="1">{#N/A,#N/A,FALSE,"schA"}</definedName>
    <definedName name="_______________six6" localSheetId="3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3" hidden="1">{#N/A,#N/A,FALSE,"schA"}</definedName>
    <definedName name="_______________www1" hidden="1">{#N/A,#N/A,FALSE,"schA"}</definedName>
    <definedName name="______________six6" localSheetId="3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3" hidden="1">{#N/A,#N/A,FALSE,"schA"}</definedName>
    <definedName name="______________www1" hidden="1">{#N/A,#N/A,FALSE,"schA"}</definedName>
    <definedName name="_____________six6" localSheetId="3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3" hidden="1">{#N/A,#N/A,FALSE,"schA"}</definedName>
    <definedName name="_____________www1" hidden="1">{#N/A,#N/A,FALSE,"schA"}</definedName>
    <definedName name="____________six6" localSheetId="3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3" hidden="1">{#N/A,#N/A,FALSE,"schA"}</definedName>
    <definedName name="____________www1" hidden="1">{#N/A,#N/A,FALSE,"schA"}</definedName>
    <definedName name="___________six6" localSheetId="3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3" hidden="1">{#N/A,#N/A,FALSE,"schA"}</definedName>
    <definedName name="___________www1" hidden="1">{#N/A,#N/A,FALSE,"schA"}</definedName>
    <definedName name="__________six6" localSheetId="3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3" hidden="1">{#N/A,#N/A,FALSE,"schA"}</definedName>
    <definedName name="__________www1" hidden="1">{#N/A,#N/A,FALSE,"schA"}</definedName>
    <definedName name="_________six6" localSheetId="3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3" hidden="1">{#N/A,#N/A,FALSE,"schA"}</definedName>
    <definedName name="_________www1" hidden="1">{#N/A,#N/A,FALSE,"schA"}</definedName>
    <definedName name="________six6" localSheetId="3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3" hidden="1">{#N/A,#N/A,FALSE,"schA"}</definedName>
    <definedName name="________www1" hidden="1">{#N/A,#N/A,FALSE,"schA"}</definedName>
    <definedName name="_______ex1" localSheetId="3" hidden="1">{#N/A,#N/A,FALSE,"Summ";#N/A,#N/A,FALSE,"General"}</definedName>
    <definedName name="_______ex1" hidden="1">{#N/A,#N/A,FALSE,"Summ";#N/A,#N/A,FALSE,"General"}</definedName>
    <definedName name="_______new1" localSheetId="3" hidden="1">{#N/A,#N/A,FALSE,"Summ";#N/A,#N/A,FALSE,"General"}</definedName>
    <definedName name="_______new1" hidden="1">{#N/A,#N/A,FALSE,"Summ";#N/A,#N/A,FALSE,"General"}</definedName>
    <definedName name="_______six6" localSheetId="3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3" hidden="1">{#N/A,#N/A,FALSE,"schA"}</definedName>
    <definedName name="_______www1" hidden="1">{#N/A,#N/A,FALSE,"schA"}</definedName>
    <definedName name="______ex1" localSheetId="3" hidden="1">{#N/A,#N/A,FALSE,"Summ";#N/A,#N/A,FALSE,"General"}</definedName>
    <definedName name="______ex1" hidden="1">{#N/A,#N/A,FALSE,"Summ";#N/A,#N/A,FALSE,"General"}</definedName>
    <definedName name="______new1" localSheetId="3" hidden="1">{#N/A,#N/A,FALSE,"Summ";#N/A,#N/A,FALSE,"General"}</definedName>
    <definedName name="______new1" hidden="1">{#N/A,#N/A,FALSE,"Summ";#N/A,#N/A,FALSE,"General"}</definedName>
    <definedName name="______six6" localSheetId="3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3" hidden="1">{#N/A,#N/A,FALSE,"schA"}</definedName>
    <definedName name="______www1" hidden="1">{#N/A,#N/A,FALSE,"schA"}</definedName>
    <definedName name="_____ex1" localSheetId="3" hidden="1">{#N/A,#N/A,FALSE,"Summ";#N/A,#N/A,FALSE,"General"}</definedName>
    <definedName name="_____ex1" hidden="1">{#N/A,#N/A,FALSE,"Summ";#N/A,#N/A,FALSE,"General"}</definedName>
    <definedName name="_____new1" localSheetId="3" hidden="1">{#N/A,#N/A,FALSE,"Summ";#N/A,#N/A,FALSE,"General"}</definedName>
    <definedName name="_____new1" hidden="1">{#N/A,#N/A,FALSE,"Summ";#N/A,#N/A,FALSE,"General"}</definedName>
    <definedName name="_____six6" localSheetId="3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3" hidden="1">{#N/A,#N/A,FALSE,"schA"}</definedName>
    <definedName name="_____www1" hidden="1">{#N/A,#N/A,FALSE,"schA"}</definedName>
    <definedName name="____ex1" localSheetId="3" hidden="1">{#N/A,#N/A,FALSE,"Summ";#N/A,#N/A,FALSE,"General"}</definedName>
    <definedName name="____ex1" hidden="1">{#N/A,#N/A,FALSE,"Summ";#N/A,#N/A,FALSE,"General"}</definedName>
    <definedName name="____new1" localSheetId="3" hidden="1">{#N/A,#N/A,FALSE,"Summ";#N/A,#N/A,FALSE,"General"}</definedName>
    <definedName name="____new1" hidden="1">{#N/A,#N/A,FALSE,"Summ";#N/A,#N/A,FALSE,"General"}</definedName>
    <definedName name="____six6" localSheetId="3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3" hidden="1">{#N/A,#N/A,FALSE,"schA"}</definedName>
    <definedName name="____www1" hidden="1">{#N/A,#N/A,FALSE,"schA"}</definedName>
    <definedName name="___ex1" localSheetId="3" hidden="1">{#N/A,#N/A,FALSE,"Summ";#N/A,#N/A,FALSE,"General"}</definedName>
    <definedName name="___ex1" hidden="1">{#N/A,#N/A,FALSE,"Summ";#N/A,#N/A,FALSE,"General"}</definedName>
    <definedName name="___new1" localSheetId="3" hidden="1">{#N/A,#N/A,FALSE,"Summ";#N/A,#N/A,FALSE,"General"}</definedName>
    <definedName name="___new1" hidden="1">{#N/A,#N/A,FALSE,"Summ";#N/A,#N/A,FALSE,"General"}</definedName>
    <definedName name="___six6" localSheetId="3" hidden="1">{#N/A,#N/A,FALSE,"CRPT";#N/A,#N/A,FALSE,"TREND";#N/A,#N/A,FALSE,"%Curve"}</definedName>
    <definedName name="___six6" hidden="1">{#N/A,#N/A,FALSE,"CRPT";#N/A,#N/A,FALSE,"TREND";#N/A,#N/A,FALSE,"%Curve"}</definedName>
    <definedName name="___www1" localSheetId="3" hidden="1">{#N/A,#N/A,FALSE,"schA"}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localSheetId="3" hidden="1">{#N/A,#N/A,FALSE,"Summ";#N/A,#N/A,FALSE,"General"}</definedName>
    <definedName name="__ex1" hidden="1">{#N/A,#N/A,FALSE,"Summ";#N/A,#N/A,FALSE,"General"}</definedName>
    <definedName name="__new1" localSheetId="3" hidden="1">{#N/A,#N/A,FALSE,"Summ";#N/A,#N/A,FALSE,"General"}</definedName>
    <definedName name="__new1" hidden="1">{#N/A,#N/A,FALSE,"Summ";#N/A,#N/A,FALSE,"General"}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3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3" hidden="1">{#N/A,#N/A,FALSE,"Summ";#N/A,#N/A,FALSE,"General"}</definedName>
    <definedName name="_ex1" hidden="1">{#N/A,#N/A,FALSE,"Summ";#N/A,#N/A,FALSE,"General"}</definedName>
    <definedName name="_Key1" hidden="1">#REF!</definedName>
    <definedName name="_Key2" hidden="1">#REF!</definedName>
    <definedName name="_new1" localSheetId="3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localSheetId="7" hidden="1">[6]FIA!#REF!</definedName>
    <definedName name="_Regression_Out" localSheetId="4" hidden="1">[6]FIA!#REF!</definedName>
    <definedName name="_Regression_Out" hidden="1">[6]FIA!#REF!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3" hidden="1">{#N/A,#N/A,FALSE,"schA"}</definedName>
    <definedName name="_www1" hidden="1">{#N/A,#N/A,FALSE,"schA"}</definedName>
    <definedName name="a" localSheetId="7" hidden="1">{"Plat Summary",#N/A,FALSE,"PLAT DESIGN"}</definedName>
    <definedName name="a" localSheetId="4" hidden="1">{"Plat Summary",#N/A,FALSE,"PLAT DESIGN"}</definedName>
    <definedName name="a" localSheetId="3" hidden="1">{"Plat Summary",#N/A,FALSE,"PLAT DESIGN"}</definedName>
    <definedName name="a" hidden="1">{"Plat Summary",#N/A,FALSE,"PLAT DESIGN"}</definedName>
    <definedName name="aaa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3" hidden="1">{#N/A,#N/A,FALSE,"Coversheet";#N/A,#N/A,FALSE,"QA"}</definedName>
    <definedName name="AAAAAAAAAAAAAA" hidden="1">{#N/A,#N/A,FALSE,"Coversheet";#N/A,#N/A,FALSE,"QA"}</definedName>
    <definedName name="b" localSheetId="7" hidden="1">{#N/A,#N/A,FALSE,"Coversheet";#N/A,#N/A,FALSE,"QA"}</definedName>
    <definedName name="b" localSheetId="4" hidden="1">{"Plat Summary",#N/A,FALSE,"PLAT DESIGN"}</definedName>
    <definedName name="b" localSheetId="3" hidden="1">{"Plat Summary",#N/A,FALSE,"PLAT DESIGN"}</definedName>
    <definedName name="b" hidden="1">{"Plat Summary",#N/A,FALSE,"PLAT DESIGN"}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[7]ZZCOOM_M03_Q004!#REF!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[7]ZZCOOM_M03_Q004!#REF!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[7]ZZCOOM_M03_Q004!#REF!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[7]ZZCOOM_M03_Q004!#REF!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[7]ZZCOOM_M03_Q004!#REF!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[7]ZZCOOM_M03_Q004!#REF!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3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3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3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hidden="1">{#N/A,#N/A,FALSE,"Coversheet";#N/A,#N/A,FALSE,"QA"}</definedName>
    <definedName name="df" localSheetId="3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3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7" hidden="1">{#N/A,#N/A,FALSE,"Month ";#N/A,#N/A,FALSE,"YTD";#N/A,#N/A,FALSE,"12 mo ended"}</definedName>
    <definedName name="ee" localSheetId="4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3" hidden="1">{#N/A,#N/A,FALSE,"Coversheet";#N/A,#N/A,FALSE,"QA"}</definedName>
    <definedName name="error" hidden="1">{#N/A,#N/A,FALSE,"Coversheet";#N/A,#N/A,FALSE,"QA"}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7" hidden="1">{#N/A,#N/A,FALSE,"Month ";#N/A,#N/A,FALSE,"YTD";#N/A,#N/A,FALSE,"12 mo ended"}</definedName>
    <definedName name="fdsafdasfdsa" localSheetId="4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3" hidden="1">{#N/A,#N/A,FALSE,"Coversheet";#N/A,#N/A,FALSE,"QA"}</definedName>
    <definedName name="ffff" hidden="1">{#N/A,#N/A,FALSE,"Coversheet";#N/A,#N/A,FALSE,"QA"}</definedName>
    <definedName name="fffgf" localSheetId="3" hidden="1">{#N/A,#N/A,FALSE,"Coversheet";#N/A,#N/A,FALSE,"QA"}</definedName>
    <definedName name="fffgf" hidden="1">{#N/A,#N/A,FALSE,"Coversheet";#N/A,#N/A,FALSE,"QA"}</definedName>
    <definedName name="gary" localSheetId="3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3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3" hidden="1">{#N/A,#N/A,FALSE,"Coversheet";#N/A,#N/A,FALSE,"QA"}</definedName>
    <definedName name="HELP" hidden="1">{#N/A,#N/A,FALSE,"Coversheet";#N/A,#N/A,FALSE,"QA"}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3" hidden="1">{#N/A,#N/A,FALSE,"Summ";#N/A,#N/A,FALSE,"General"}</definedName>
    <definedName name="jfkljsdkljiejgr" hidden="1">{#N/A,#N/A,FALSE,"Summ";#N/A,#N/A,FALSE,"General"}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3" hidden="1">{#N/A,#N/A,FALSE,"Coversheet";#N/A,#N/A,FALSE,"QA"}</definedName>
    <definedName name="lookup" hidden="1">{#N/A,#N/A,FALSE,"Coversheet";#N/A,#N/A,FALSE,"QA"}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3" hidden="1">{#N/A,#N/A,FALSE,"Summ";#N/A,#N/A,FALSE,"General"}</definedName>
    <definedName name="new" hidden="1">{#N/A,#N/A,FALSE,"Summ";#N/A,#N/A,FALSE,"General"}</definedName>
    <definedName name="NOYT" localSheetId="3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7">'Conversion Factor'!$A$5:$E$27</definedName>
    <definedName name="_xlnm.Print_Area" localSheetId="0">'REDACTED VERSION'!$A$1:$R$45</definedName>
    <definedName name="_xlnm.Print_Area" localSheetId="1">'Sch. 138 VRNG Rates'!$B$1:$O$16</definedName>
    <definedName name="_xlnm.Print_Area" localSheetId="4">'Schedule 138_VRNG (R)'!$B$1:$Q$23</definedName>
    <definedName name="_xlnm.Print_Area" localSheetId="3">'VRNG Cost Summary (R)'!$B$3:$D$20</definedName>
    <definedName name="_xlnm.Print_Titles" localSheetId="5">'Actual VRNG Volumes'!$A:$A</definedName>
    <definedName name="q" localSheetId="3" hidden="1">{#N/A,#N/A,FALSE,"Coversheet";#N/A,#N/A,FALSE,"QA"}</definedName>
    <definedName name="q" hidden="1">{#N/A,#N/A,FALSE,"Coversheet";#N/A,#N/A,FALSE,"QA"}</definedName>
    <definedName name="qqq" localSheetId="3" hidden="1">{#N/A,#N/A,FALSE,"schA"}</definedName>
    <definedName name="qqq" hidden="1">{#N/A,#N/A,FALSE,"schA"}</definedName>
    <definedName name="rec_weco_gl_contract_aug99" localSheetId="3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3" hidden="1">{#N/A,#N/A,FALSE,"Summ";#N/A,#N/A,FALSE,"General"}</definedName>
    <definedName name="sdlfhsdlhfkl" hidden="1">{#N/A,#N/A,FALSE,"Summ";#N/A,#N/A,FALSE,"General"}</definedName>
    <definedName name="seven" localSheetId="3" hidden="1">{#N/A,#N/A,FALSE,"CRPT";#N/A,#N/A,FALSE,"TREND";#N/A,#N/A,FALSE,"%Curve"}</definedName>
    <definedName name="seven" hidden="1">{#N/A,#N/A,FALSE,"CRPT";#N/A,#N/A,FALSE,"TREND";#N/A,#N/A,FALSE,"%Curve"}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3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7" hidden="1">{"Plat Summary",#N/A,FALSE,"PLAT DESIGN"}</definedName>
    <definedName name="summary" localSheetId="4" hidden="1">{"Plat Summary",#N/A,FALSE,"PLAT DESIGN"}</definedName>
    <definedName name="summary" localSheetId="3" hidden="1">{"Plat Summary",#N/A,FALSE,"PLAT DESIGN"}</definedName>
    <definedName name="summary" hidden="1">{"Plat Summary",#N/A,FALSE,"PLAT DESIGN"}</definedName>
    <definedName name="susan" localSheetId="3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3" hidden="1">{#N/A,#N/A,FALSE,"Summ";#N/A,#N/A,FALSE,"General"}</definedName>
    <definedName name="tem" hidden="1">{#N/A,#N/A,FALSE,"Summ";#N/A,#N/A,FALSE,"General"}</definedName>
    <definedName name="tem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3" hidden="1">{#N/A,#N/A,FALSE,"Summ";#N/A,#N/A,FALSE,"General"}</definedName>
    <definedName name="u" hidden="1">{#N/A,#N/A,FALSE,"Summ";#N/A,#N/A,FALSE,"General"}</definedName>
    <definedName name="v" localSheetId="3" hidden="1">{#N/A,#N/A,FALSE,"Coversheet";#N/A,#N/A,FALSE,"QA"}</definedName>
    <definedName name="v" hidden="1">{#N/A,#N/A,FALSE,"Coversheet";#N/A,#N/A,FALSE,"QA"}</definedName>
    <definedName name="Value" localSheetId="3" hidden="1">{#N/A,#N/A,FALSE,"Summ";#N/A,#N/A,FALSE,"General"}</definedName>
    <definedName name="Value" hidden="1">{#N/A,#N/A,FALSE,"Summ";#N/A,#N/A,FALSE,"General"}</definedName>
    <definedName name="w" localSheetId="3" hidden="1">{#N/A,#N/A,FALSE,"Schedule F";#N/A,#N/A,FALSE,"Schedule G"}</definedName>
    <definedName name="w" hidden="1">{#N/A,#N/A,FALSE,"Schedule F";#N/A,#N/A,FALSE,"Schedule G"}</definedName>
    <definedName name="we" localSheetId="7" hidden="1">{#N/A,#N/A,FALSE,"Pg 6b CustCount_Gas";#N/A,#N/A,FALSE,"QA";#N/A,#N/A,FALSE,"Report";#N/A,#N/A,FALSE,"forecast"}</definedName>
    <definedName name="we" localSheetId="4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3" hidden="1">{#N/A,#N/A,FALSE,"Coversheet";#N/A,#N/A,FALSE,"QA"}</definedName>
    <definedName name="WH" hidden="1">{#N/A,#N/A,FALSE,"Coversheet";#N/A,#N/A,FALSE,"QA"}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3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3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3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3" hidden="1">{#N/A,#N/A,FALSE,"Cost Adjustment "}</definedName>
    <definedName name="wrn.Cost._.Adjustment." hidden="1">{#N/A,#N/A,FALSE,"Cost Adjustment 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3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3" hidden="1">{#N/A,#N/A,FALSE,"schA"}</definedName>
    <definedName name="wrn.ECR." hidden="1">{#N/A,#N/A,FALSE,"schA"}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3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7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7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3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3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3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3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emi._.Annual._.Cost._.Adj." localSheetId="3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3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ummary." localSheetId="3" hidden="1">{#N/A,#N/A,FALSE,"Summ";#N/A,#N/A,FALSE,"General"}</definedName>
    <definedName name="wrn.Summary." hidden="1">{#N/A,#N/A,FALSE,"Summ";#N/A,#N/A,FALSE,"General"}</definedName>
    <definedName name="wrn.test." localSheetId="3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3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3" hidden="1">{#N/A,#N/A,FALSE,"schA"}</definedName>
    <definedName name="www" hidden="1">{#N/A,#N/A,FALSE,"schA"}</definedName>
    <definedName name="x" localSheetId="3" hidden="1">{#N/A,#N/A,FALSE,"Coversheet";#N/A,#N/A,FALSE,"QA"}</definedName>
    <definedName name="x" hidden="1">{#N/A,#N/A,FALSE,"Coversheet";#N/A,#N/A,FALSE,"QA"}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3" hidden="1">{#N/A,#N/A,FALSE,"Summ";#N/A,#N/A,FALSE,"General"}</definedName>
    <definedName name="yuf" hidden="1">{#N/A,#N/A,FALSE,"Summ";#N/A,#N/A,FALSE,"General"}</definedName>
    <definedName name="z" localSheetId="3" hidden="1">{#N/A,#N/A,FALSE,"Coversheet";#N/A,#N/A,FALSE,"QA"}</definedName>
    <definedName name="z" hidden="1">{#N/A,#N/A,FALSE,"Coversheet";#N/A,#N/A,FALSE,"QA"}</definedName>
    <definedName name="zzz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 iterate="1" calcOnSave="0"/>
</workbook>
</file>

<file path=xl/calcChain.xml><?xml version="1.0" encoding="utf-8"?>
<calcChain xmlns="http://schemas.openxmlformats.org/spreadsheetml/2006/main">
  <c r="B14" i="90" l="1"/>
  <c r="B15" i="90" s="1"/>
  <c r="B16" i="90" s="1"/>
  <c r="B17" i="90" s="1"/>
  <c r="B18" i="90" s="1"/>
  <c r="B19" i="90" s="1"/>
  <c r="B20" i="90" s="1"/>
  <c r="B21" i="90" s="1"/>
  <c r="B22" i="90" s="1"/>
  <c r="B23" i="90" s="1"/>
  <c r="D17" i="91" l="1"/>
  <c r="B2" i="93"/>
  <c r="K9" i="92"/>
  <c r="J9" i="92"/>
  <c r="I9" i="92"/>
  <c r="H9" i="92"/>
  <c r="G9" i="92"/>
  <c r="F9" i="92"/>
  <c r="E9" i="92"/>
  <c r="D9" i="92"/>
  <c r="C9" i="92"/>
  <c r="K7" i="92"/>
  <c r="J7" i="92"/>
  <c r="I7" i="92"/>
  <c r="H7" i="92"/>
  <c r="G7" i="92"/>
  <c r="F7" i="92"/>
  <c r="E7" i="92"/>
  <c r="D7" i="92"/>
  <c r="C7" i="92"/>
  <c r="C12" i="92" l="1"/>
  <c r="E27" i="87"/>
  <c r="C13" i="92" l="1"/>
  <c r="B11" i="90"/>
  <c r="Q20" i="90" l="1"/>
  <c r="Q19" i="90"/>
  <c r="F8" i="90"/>
  <c r="G8" i="90" s="1"/>
  <c r="H8" i="90" s="1"/>
  <c r="I8" i="90" s="1"/>
  <c r="J8" i="90" s="1"/>
  <c r="K8" i="90" s="1"/>
  <c r="L8" i="90" s="1"/>
  <c r="M8" i="90" s="1"/>
  <c r="N8" i="90" s="1"/>
  <c r="O8" i="90" s="1"/>
  <c r="P8" i="90" s="1"/>
  <c r="B4" i="90" l="1"/>
  <c r="B6" i="90"/>
  <c r="B3" i="90"/>
  <c r="B12" i="90"/>
  <c r="B13" i="90" s="1"/>
  <c r="B10" i="91"/>
  <c r="B11" i="91" s="1"/>
  <c r="B12" i="91" s="1"/>
  <c r="B13" i="91" s="1"/>
  <c r="B14" i="91" s="1"/>
  <c r="B15" i="91" s="1"/>
  <c r="B16" i="91" s="1"/>
  <c r="B17" i="91" s="1"/>
  <c r="B18" i="91" s="1"/>
  <c r="B19" i="91" s="1"/>
  <c r="B20" i="91" s="1"/>
  <c r="B6" i="91"/>
  <c r="B3" i="91"/>
  <c r="E15" i="87" l="1"/>
  <c r="E17" i="87" s="1"/>
  <c r="E19" i="87" s="1"/>
  <c r="B15" i="87"/>
  <c r="E20" i="87" l="1"/>
  <c r="E21" i="87" s="1"/>
  <c r="E10" i="36"/>
  <c r="B8" i="36" l="1"/>
  <c r="B9" i="36" s="1"/>
  <c r="B10" i="36" s="1"/>
  <c r="B11" i="36" s="1"/>
  <c r="B12" i="36" s="1"/>
  <c r="B13" i="36" s="1"/>
  <c r="B14" i="36" s="1"/>
  <c r="B15" i="36" s="1"/>
  <c r="B16" i="36" s="1"/>
  <c r="F12" i="36" l="1"/>
  <c r="G12" i="36" s="1"/>
  <c r="H12" i="36" s="1"/>
  <c r="B9" i="93"/>
  <c r="K14" i="36" l="1"/>
  <c r="L14" i="36" s="1"/>
  <c r="N16" i="36" s="1"/>
  <c r="O16" i="36" s="1"/>
</calcChain>
</file>

<file path=xl/sharedStrings.xml><?xml version="1.0" encoding="utf-8"?>
<sst xmlns="http://schemas.openxmlformats.org/spreadsheetml/2006/main" count="128" uniqueCount="119">
  <si>
    <t>Puget Sound Energy</t>
  </si>
  <si>
    <t>Description</t>
  </si>
  <si>
    <t>Shaded Information is Designated as CONFIDENTIAL per WAC 480-07-160</t>
  </si>
  <si>
    <t>TOTAL</t>
  </si>
  <si>
    <t xml:space="preserve">(Dth/d) </t>
  </si>
  <si>
    <t># Days</t>
  </si>
  <si>
    <t>Proposed RNG cost per therm (including RAF)</t>
  </si>
  <si>
    <t>NWP fuel burn rate</t>
  </si>
  <si>
    <t>%</t>
  </si>
  <si>
    <t>Variable charges (NWP, ACA)</t>
  </si>
  <si>
    <t>$/Dth</t>
  </si>
  <si>
    <t>Revenue Adjustment Factor (RAF)</t>
  </si>
  <si>
    <t xml:space="preserve">(Dth) </t>
  </si>
  <si>
    <t>(a)</t>
  </si>
  <si>
    <t>(b)</t>
  </si>
  <si>
    <t>(f)</t>
  </si>
  <si>
    <t>Net VRNG Rate</t>
  </si>
  <si>
    <t>Net VRNG cost per block</t>
  </si>
  <si>
    <t>Net VRNG cost per therm</t>
  </si>
  <si>
    <t>Monthly take rate expected through Month 30</t>
  </si>
  <si>
    <t>percent enrolled per month</t>
  </si>
  <si>
    <t>Expected participation at Month 30</t>
  </si>
  <si>
    <t>percent enrolled</t>
  </si>
  <si>
    <t>gas customers</t>
  </si>
  <si>
    <t>per block</t>
  </si>
  <si>
    <t>therms / block</t>
  </si>
  <si>
    <t>cost / therm</t>
  </si>
  <si>
    <t xml:space="preserve">New customers </t>
  </si>
  <si>
    <t>per month</t>
  </si>
  <si>
    <t>Proposed 2022 PGA commodity rate (including RAF)</t>
  </si>
  <si>
    <t xml:space="preserve">(c) </t>
  </si>
  <si>
    <t>(e) = (b) / (d)</t>
  </si>
  <si>
    <t>(h) = (e) * (g)</t>
  </si>
  <si>
    <t>(i) = (b) - (h)</t>
  </si>
  <si>
    <t xml:space="preserve">(j) = (i) / (e) </t>
  </si>
  <si>
    <t xml:space="preserve">Actuals </t>
  </si>
  <si>
    <t>December*</t>
  </si>
  <si>
    <t>January</t>
  </si>
  <si>
    <t xml:space="preserve">February </t>
  </si>
  <si>
    <t>March</t>
  </si>
  <si>
    <t>April</t>
  </si>
  <si>
    <t xml:space="preserve">May </t>
  </si>
  <si>
    <t>June</t>
  </si>
  <si>
    <t>July</t>
  </si>
  <si>
    <t xml:space="preserve">August </t>
  </si>
  <si>
    <t>Blocks</t>
  </si>
  <si>
    <t>Participants</t>
  </si>
  <si>
    <t>Therms of RNG</t>
  </si>
  <si>
    <t>Totals</t>
  </si>
  <si>
    <t>Blocks sold:</t>
  </si>
  <si>
    <t>RNG therms:</t>
  </si>
  <si>
    <t>PUGET SOUND ENERGY-GAS</t>
  </si>
  <si>
    <t>LINE</t>
  </si>
  <si>
    <t>NO.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</si>
  <si>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</si>
  <si>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</si>
  <si>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</si>
  <si>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</si>
  <si>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</si>
  <si>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</si>
  <si>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 xml:space="preserve">CONVERSION FACTOR INCL FEDERAL INCOME TAX ( LINE 5 + LINE 8 ) </t>
  </si>
  <si>
    <t>VRNG Assumptions</t>
  </si>
  <si>
    <t>CONVERSION FACTOR - GAS</t>
  </si>
  <si>
    <t>FOR THE TWELVE MONTHS ENDED DECEMBER 31, 2018</t>
  </si>
  <si>
    <t>2019 GENERAL RATE CASE</t>
  </si>
  <si>
    <t>FEDERAL INCOME TAX ( LINE 7 * 21%)</t>
  </si>
  <si>
    <t>Proposed Effective November 1, 2022</t>
  </si>
  <si>
    <t>Calculation of VRNG Rates (Therms per RNG Block and Conventional Natural Gas Credit)</t>
  </si>
  <si>
    <t>2022 Gas Schedule 138 Voluntary Renewable Natural Gas Purchase (VRNG) Filing</t>
  </si>
  <si>
    <t>Line
No.</t>
  </si>
  <si>
    <r>
      <t>Proposed Conventional Natural Gas Credit based on average commodity price set in</t>
    </r>
    <r>
      <rPr>
        <sz val="10"/>
        <color rgb="FF0000FF"/>
        <rFont val="Arial"/>
        <family val="2"/>
      </rPr>
      <t xml:space="preserve"> 2022 PGA</t>
    </r>
  </si>
  <si>
    <t>Proposed Therms per RNG block</t>
  </si>
  <si>
    <t>Summary of RNG Cost per Therm</t>
  </si>
  <si>
    <t>2022 Gas Schedule 138 VRNG Filing</t>
  </si>
  <si>
    <t>Final Proposed VRNG Cost per Therm</t>
  </si>
  <si>
    <t>VRNG Forecasted Therms</t>
  </si>
  <si>
    <t>VRNG Commodity Rate per Therm</t>
  </si>
  <si>
    <t>Proposed Therms per RNG Block</t>
  </si>
  <si>
    <t>Proposed Total RNG cost per therm</t>
  </si>
  <si>
    <t xml:space="preserve">(g) = (f) * (b) </t>
  </si>
  <si>
    <t xml:space="preserve">(d) = (c) * (b) </t>
  </si>
  <si>
    <t>Current RNG cost per block</t>
  </si>
  <si>
    <t>Renewable Natural Gas (RNG) Cost per Block</t>
  </si>
  <si>
    <t>VRNG True-Up Deferral Amortization Rate per Therm</t>
  </si>
  <si>
    <t>VRNG True-Up Deferral from Prior Year Filing</t>
  </si>
  <si>
    <t>Summary of Projected RNG Gas Costs for PGA Period November 2022 - October 2023</t>
  </si>
  <si>
    <t>Upstream Pipeline Rates</t>
  </si>
  <si>
    <t>$/therm</t>
  </si>
  <si>
    <t>Units</t>
  </si>
  <si>
    <t>Administrative</t>
  </si>
  <si>
    <t>Promo</t>
  </si>
  <si>
    <t>November</t>
  </si>
  <si>
    <t>Avg. Block / Customer</t>
  </si>
  <si>
    <t>blocks / subscriber</t>
  </si>
  <si>
    <t>Voluntary RNG purchase**</t>
  </si>
  <si>
    <t>Monthly cost per block**</t>
  </si>
  <si>
    <t>RNG contract price**</t>
  </si>
  <si>
    <t>Expected PSE Residential Natural Gas Customer Count as of September 30, 2023***</t>
  </si>
  <si>
    <t>Notes:</t>
  </si>
  <si>
    <t xml:space="preserve">*Does not include December 2021 due to short month; all December blocks were prorated. </t>
  </si>
  <si>
    <t>**From previous VRNG Filing</t>
  </si>
  <si>
    <t>***From F2022 Forecast (2-25-2022)</t>
  </si>
  <si>
    <t>annual cost</t>
  </si>
  <si>
    <t>VRNG Volumes</t>
  </si>
  <si>
    <t>Total VRNG Volumes</t>
  </si>
  <si>
    <t>Total VRNG Cost</t>
  </si>
  <si>
    <t>VRNG Cost</t>
  </si>
  <si>
    <t>VRNG Cost per Therm</t>
  </si>
  <si>
    <t>VRNG</t>
  </si>
  <si>
    <t>Proposed Conventional Natural Gas Credit per RNG block</t>
  </si>
  <si>
    <t>REDACTED VERSION</t>
  </si>
  <si>
    <t>Source: PSE 2019 GRC (Docket UG-190530), with updated annual filing fee.</t>
  </si>
  <si>
    <t>Expected average purchase quantity*</t>
  </si>
  <si>
    <t>Nov. 2022 - Oct. 2023</t>
  </si>
  <si>
    <t>Proposed 2022 PGA (Sch. 101) commodity rate</t>
  </si>
  <si>
    <t>Projected Total VRNG Service Costs</t>
  </si>
  <si>
    <t>Projected Total VRNG Service Cost Rate per Therm</t>
  </si>
  <si>
    <t>Puget Sound Energy Voluntary Renewable Energy (VRNG) Report</t>
  </si>
  <si>
    <t>*VRNG service launched in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</si>
</sst>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_(* #,##0_);_(* \(#,##0\);_(* &quot;-&quot;??_);_(@_)"/>
    <numFmt numFmtId="167" formatCode="_(&quot;$&quot;* #,##0.00000_);_(&quot;$&quot;* \(#,##0.00000\);_(&quot;$&quot;* &quot;-&quot;??_);_(@_)"/>
    <numFmt numFmtId="168" formatCode="_(&quot;$&quot;* #,##0.00000_);_(&quot;$&quot;* \(#,##0.00000\);_(&quot;$&quot;* &quot;-&quot;?????_);_(@_)"/>
    <numFmt numFmtId="169" formatCode="[$-409]mmm\-yy;@"/>
    <numFmt numFmtId="170" formatCode="_(&quot;$&quot;* #,##0.0000_);_(&quot;$&quot;* \(#,##0.0000\);_(&quot;$&quot;* &quot;-&quot;??_);_(@_)"/>
    <numFmt numFmtId="171" formatCode="0.000%"/>
    <numFmt numFmtId="172" formatCode="0.000000"/>
    <numFmt numFmtId="173" formatCode="0.00000000"/>
    <numFmt numFmtId="174" formatCode="_(* #,##0.000000_);_(* \(#,##0.000000\);_(* &quot;-&quot;??_);_(@_)"/>
    <numFmt numFmtId="175" formatCode="mmm\-yyyy"/>
    <numFmt numFmtId="176" formatCode="_(&quot;$&quot;* #,##0.000000000_);_(&quot;$&quot;* \(#,##0.000000000\);_(&quot;$&quot;* &quot;-&quot;??_);_(@_)"/>
    <numFmt numFmtId="177" formatCode="_(&quot;$&quot;* #,##0.000000000_);_(&quot;$&quot;* \(#,##0.000000000\);_(&quot;$&quot;* &quot;-&quot;?????????_);_(@_)"/>
    <numFmt numFmtId="178" formatCode="&quot;$&quot;#,##0.00000_);[Red]\(&quot;$&quot;#,##0.00000\)"/>
    <numFmt numFmtId="179" formatCode="_(* #,##0.00000_);_(* \(#,##0.0000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668B53"/>
      <name val="Arial"/>
      <family val="2"/>
    </font>
    <font>
      <sz val="10"/>
      <color rgb="FF0000FF"/>
      <name val="Arial"/>
      <family val="2"/>
    </font>
    <font>
      <sz val="10"/>
      <color rgb="FF00808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C6C6C6"/>
      </top>
      <bottom style="thin">
        <color rgb="FFC6C6C6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6C6C6"/>
      </top>
      <bottom/>
      <diagonal/>
    </border>
    <border>
      <left style="double">
        <color rgb="FFFFFF00"/>
      </left>
      <right style="double">
        <color rgb="FFFFFF00"/>
      </right>
      <top style="double">
        <color rgb="FFFFFF00"/>
      </top>
      <bottom style="double">
        <color rgb="FFFFFF00"/>
      </bottom>
      <diagonal/>
    </border>
  </borders>
  <cellStyleXfs count="28">
    <xf numFmtId="0" fontId="0" fillId="0" borderId="0"/>
    <xf numFmtId="0" fontId="8" fillId="0" borderId="0"/>
    <xf numFmtId="9" fontId="8" fillId="0" borderId="0" applyFont="0" applyFill="0" applyBorder="0" applyAlignment="0" applyProtection="0"/>
    <xf numFmtId="0" fontId="9" fillId="3" borderId="1" applyNumberFormat="0">
      <alignment horizontal="center" vertical="center" wrapText="1"/>
    </xf>
    <xf numFmtId="0" fontId="8" fillId="0" borderId="0"/>
    <xf numFmtId="0" fontId="7" fillId="0" borderId="0"/>
    <xf numFmtId="0" fontId="8" fillId="0" borderId="0"/>
    <xf numFmtId="44" fontId="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7">
    <xf numFmtId="0" fontId="0" fillId="0" borderId="0" xfId="0"/>
    <xf numFmtId="0" fontId="8" fillId="0" borderId="0" xfId="1" applyNumberFormat="1" applyFont="1" applyAlignment="1"/>
    <xf numFmtId="0" fontId="9" fillId="0" borderId="0" xfId="1" applyNumberFormat="1" applyFont="1" applyFill="1" applyAlignment="1"/>
    <xf numFmtId="0" fontId="8" fillId="0" borderId="0" xfId="1" applyNumberFormat="1" applyFont="1" applyFill="1" applyAlignment="1"/>
    <xf numFmtId="172" fontId="9" fillId="0" borderId="0" xfId="1" applyNumberFormat="1" applyFont="1" applyFill="1" applyAlignment="1">
      <alignment horizontal="right"/>
    </xf>
    <xf numFmtId="0" fontId="9" fillId="0" borderId="0" xfId="1" applyNumberFormat="1" applyFont="1" applyFill="1" applyAlignment="1">
      <alignment horizontal="centerContinuous"/>
    </xf>
    <xf numFmtId="0" fontId="9" fillId="0" borderId="0" xfId="1" applyNumberFormat="1" applyFont="1" applyFill="1" applyAlignment="1" applyProtection="1">
      <alignment horizontal="centerContinuous"/>
      <protection locked="0"/>
    </xf>
    <xf numFmtId="0" fontId="9" fillId="0" borderId="0" xfId="1" applyNumberFormat="1" applyFont="1" applyFill="1" applyAlignment="1">
      <alignment horizontal="center"/>
    </xf>
    <xf numFmtId="0" fontId="9" fillId="0" borderId="1" xfId="1" applyNumberFormat="1" applyFont="1" applyFill="1" applyBorder="1" applyAlignment="1">
      <alignment horizontal="center"/>
    </xf>
    <xf numFmtId="0" fontId="9" fillId="0" borderId="1" xfId="1" applyNumberFormat="1" applyFont="1" applyFill="1" applyBorder="1" applyAlignment="1" applyProtection="1">
      <protection locked="0"/>
    </xf>
    <xf numFmtId="0" fontId="9" fillId="0" borderId="1" xfId="1" applyNumberFormat="1" applyFont="1" applyFill="1" applyBorder="1" applyAlignment="1"/>
    <xf numFmtId="0" fontId="9" fillId="0" borderId="1" xfId="1" applyNumberFormat="1" applyFont="1" applyFill="1" applyBorder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72" fontId="21" fillId="0" borderId="0" xfId="1" applyNumberFormat="1" applyFont="1" applyFill="1" applyAlignment="1"/>
    <xf numFmtId="171" fontId="8" fillId="0" borderId="0" xfId="1" applyNumberFormat="1" applyFont="1" applyFill="1" applyAlignment="1"/>
    <xf numFmtId="172" fontId="8" fillId="0" borderId="1" xfId="1" applyNumberFormat="1" applyFont="1" applyFill="1" applyBorder="1" applyAlignment="1"/>
    <xf numFmtId="172" fontId="8" fillId="0" borderId="0" xfId="1" applyNumberFormat="1" applyFont="1" applyFill="1" applyBorder="1" applyAlignment="1"/>
    <xf numFmtId="172" fontId="8" fillId="0" borderId="0" xfId="1" applyNumberFormat="1" applyFont="1" applyFill="1" applyAlignment="1"/>
    <xf numFmtId="9" fontId="8" fillId="0" borderId="0" xfId="1" applyNumberFormat="1" applyFont="1" applyFill="1" applyAlignment="1"/>
    <xf numFmtId="172" fontId="8" fillId="0" borderId="6" xfId="1" applyNumberFormat="1" applyFont="1" applyFill="1" applyBorder="1" applyAlignment="1" applyProtection="1">
      <protection locked="0"/>
    </xf>
    <xf numFmtId="0" fontId="12" fillId="0" borderId="0" xfId="20" applyNumberFormat="1" applyFont="1" applyFill="1" applyAlignment="1"/>
    <xf numFmtId="173" fontId="8" fillId="0" borderId="0" xfId="1" applyNumberFormat="1" applyFont="1" applyAlignment="1"/>
    <xf numFmtId="174" fontId="8" fillId="0" borderId="0" xfId="21" applyNumberFormat="1" applyFont="1" applyAlignment="1"/>
    <xf numFmtId="0" fontId="8" fillId="0" borderId="0" xfId="0" applyFont="1"/>
    <xf numFmtId="0" fontId="9" fillId="0" borderId="0" xfId="0" applyFont="1" applyFill="1" applyAlignment="1">
      <alignment horizontal="centerContinuous"/>
    </xf>
    <xf numFmtId="0" fontId="8" fillId="0" borderId="0" xfId="0" applyFont="1" applyFill="1"/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/>
    <xf numFmtId="0" fontId="8" fillId="0" borderId="0" xfId="0" applyFont="1" applyBorder="1"/>
    <xf numFmtId="44" fontId="21" fillId="0" borderId="0" xfId="7" applyFont="1" applyBorder="1" applyAlignment="1">
      <alignment horizontal="center"/>
    </xf>
    <xf numFmtId="167" fontId="22" fillId="0" borderId="0" xfId="7" applyNumberFormat="1" applyFont="1" applyFill="1" applyBorder="1"/>
    <xf numFmtId="167" fontId="8" fillId="0" borderId="0" xfId="7" applyNumberFormat="1" applyFont="1" applyFill="1" applyBorder="1"/>
    <xf numFmtId="167" fontId="8" fillId="0" borderId="0" xfId="0" applyNumberFormat="1" applyFont="1"/>
    <xf numFmtId="170" fontId="8" fillId="0" borderId="0" xfId="0" applyNumberFormat="1" applyFont="1" applyFill="1" applyAlignment="1">
      <alignment horizontal="left"/>
    </xf>
    <xf numFmtId="44" fontId="8" fillId="0" borderId="0" xfId="0" applyNumberFormat="1" applyFont="1" applyFill="1" applyAlignment="1">
      <alignment horizontal="left"/>
    </xf>
    <xf numFmtId="168" fontId="8" fillId="0" borderId="0" xfId="0" applyNumberFormat="1" applyFont="1"/>
    <xf numFmtId="167" fontId="8" fillId="0" borderId="0" xfId="0" applyNumberFormat="1" applyFont="1" applyFill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8" fillId="0" borderId="0" xfId="19" applyFont="1"/>
    <xf numFmtId="37" fontId="9" fillId="0" borderId="0" xfId="1" applyNumberFormat="1" applyFont="1" applyFill="1" applyBorder="1" applyAlignment="1">
      <alignment horizontal="centerContinuous"/>
    </xf>
    <xf numFmtId="0" fontId="8" fillId="0" borderId="1" xfId="19" applyFont="1" applyBorder="1" applyAlignment="1">
      <alignment horizontal="center"/>
    </xf>
    <xf numFmtId="169" fontId="15" fillId="0" borderId="1" xfId="19" applyNumberFormat="1" applyFont="1" applyBorder="1" applyAlignment="1">
      <alignment horizontal="center" vertical="center"/>
    </xf>
    <xf numFmtId="0" fontId="8" fillId="0" borderId="0" xfId="1" applyFont="1"/>
    <xf numFmtId="0" fontId="15" fillId="0" borderId="0" xfId="19" applyFont="1"/>
    <xf numFmtId="0" fontId="8" fillId="0" borderId="0" xfId="19" applyFont="1" applyFill="1" applyAlignment="1">
      <alignment horizontal="left"/>
    </xf>
    <xf numFmtId="167" fontId="8" fillId="0" borderId="0" xfId="7" applyNumberFormat="1" applyFont="1" applyFill="1"/>
    <xf numFmtId="167" fontId="8" fillId="0" borderId="0" xfId="19" applyNumberFormat="1" applyFont="1"/>
    <xf numFmtId="0" fontId="8" fillId="0" borderId="0" xfId="19" applyFont="1" applyFill="1"/>
    <xf numFmtId="0" fontId="9" fillId="0" borderId="0" xfId="19" applyFont="1" applyFill="1"/>
    <xf numFmtId="0" fontId="9" fillId="0" borderId="0" xfId="0" applyFont="1" applyAlignment="1">
      <alignment horizontal="centerContinuous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167" fontId="9" fillId="6" borderId="0" xfId="0" applyNumberFormat="1" applyFont="1" applyFill="1" applyBorder="1" applyAlignment="1">
      <alignment horizontal="center"/>
    </xf>
    <xf numFmtId="0" fontId="9" fillId="0" borderId="0" xfId="19" applyFont="1"/>
    <xf numFmtId="0" fontId="9" fillId="0" borderId="0" xfId="19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9" fillId="0" borderId="0" xfId="1" applyFont="1"/>
    <xf numFmtId="0" fontId="8" fillId="0" borderId="1" xfId="19" applyFont="1" applyFill="1" applyBorder="1"/>
    <xf numFmtId="0" fontId="8" fillId="0" borderId="1" xfId="19" applyFont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wrapText="1"/>
    </xf>
    <xf numFmtId="0" fontId="8" fillId="0" borderId="0" xfId="1" applyFont="1" applyFill="1" applyBorder="1"/>
    <xf numFmtId="0" fontId="9" fillId="0" borderId="0" xfId="1" applyFont="1" applyFill="1" applyBorder="1"/>
    <xf numFmtId="0" fontId="8" fillId="0" borderId="0" xfId="1" applyFont="1" applyBorder="1"/>
    <xf numFmtId="0" fontId="9" fillId="0" borderId="0" xfId="1" applyFont="1" applyBorder="1" applyAlignment="1">
      <alignment horizontal="center" vertical="top"/>
    </xf>
    <xf numFmtId="0" fontId="8" fillId="0" borderId="0" xfId="1" applyFont="1" applyBorder="1" applyAlignment="1">
      <alignment horizontal="centerContinuous"/>
    </xf>
    <xf numFmtId="37" fontId="9" fillId="0" borderId="0" xfId="1" applyNumberFormat="1" applyFont="1" applyFill="1" applyBorder="1" applyAlignment="1"/>
    <xf numFmtId="37" fontId="9" fillId="0" borderId="0" xfId="1" applyNumberFormat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10" fontId="9" fillId="0" borderId="0" xfId="1" applyNumberFormat="1" applyFont="1" applyBorder="1" applyAlignment="1">
      <alignment horizontal="center"/>
    </xf>
    <xf numFmtId="0" fontId="8" fillId="0" borderId="0" xfId="1" applyFont="1" applyAlignment="1">
      <alignment horizontal="center"/>
    </xf>
    <xf numFmtId="10" fontId="8" fillId="0" borderId="0" xfId="1" applyNumberFormat="1" applyFont="1" applyFill="1" applyBorder="1"/>
    <xf numFmtId="0" fontId="8" fillId="0" borderId="0" xfId="19" applyFont="1" applyFill="1" applyAlignment="1">
      <alignment horizontal="center"/>
    </xf>
    <xf numFmtId="166" fontId="21" fillId="0" borderId="0" xfId="10" applyNumberFormat="1" applyFont="1" applyBorder="1"/>
    <xf numFmtId="166" fontId="14" fillId="0" borderId="0" xfId="10" applyNumberFormat="1" applyFont="1" applyBorder="1"/>
    <xf numFmtId="166" fontId="23" fillId="0" borderId="0" xfId="10" applyNumberFormat="1" applyFont="1" applyBorder="1" applyAlignment="1">
      <alignment horizontal="center"/>
    </xf>
    <xf numFmtId="3" fontId="8" fillId="0" borderId="2" xfId="19" applyNumberFormat="1" applyFont="1" applyFill="1" applyBorder="1" applyAlignment="1">
      <alignment horizontal="center"/>
    </xf>
    <xf numFmtId="164" fontId="8" fillId="0" borderId="0" xfId="1" applyNumberFormat="1" applyFont="1"/>
    <xf numFmtId="165" fontId="8" fillId="0" borderId="2" xfId="2" applyNumberFormat="1" applyFont="1" applyBorder="1"/>
    <xf numFmtId="0" fontId="9" fillId="0" borderId="0" xfId="1" applyFont="1" applyAlignment="1">
      <alignment horizontal="center"/>
    </xf>
    <xf numFmtId="0" fontId="15" fillId="0" borderId="0" xfId="19" applyFont="1" applyAlignment="1">
      <alignment horizontal="center"/>
    </xf>
    <xf numFmtId="0" fontId="9" fillId="0" borderId="0" xfId="19" applyFont="1" applyBorder="1" applyAlignment="1">
      <alignment horizontal="centerContinuous"/>
    </xf>
    <xf numFmtId="0" fontId="9" fillId="0" borderId="0" xfId="1" applyFont="1" applyAlignment="1">
      <alignment horizontal="centerContinuous"/>
    </xf>
    <xf numFmtId="175" fontId="15" fillId="0" borderId="1" xfId="19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4" borderId="0" xfId="1" applyFont="1" applyFill="1" applyBorder="1" applyAlignment="1">
      <alignment horizontal="centerContinuous" wrapText="1"/>
    </xf>
    <xf numFmtId="0" fontId="8" fillId="4" borderId="0" xfId="1" applyFont="1" applyFill="1" applyBorder="1" applyAlignment="1">
      <alignment horizontal="centerContinuous" wrapText="1"/>
    </xf>
    <xf numFmtId="0" fontId="8" fillId="4" borderId="0" xfId="19" applyFont="1" applyFill="1" applyAlignment="1">
      <alignment horizontal="centerContinuous" wrapText="1"/>
    </xf>
    <xf numFmtId="0" fontId="8" fillId="4" borderId="0" xfId="1" applyFont="1" applyFill="1" applyAlignment="1">
      <alignment horizontal="centerContinuous"/>
    </xf>
    <xf numFmtId="165" fontId="22" fillId="0" borderId="0" xfId="0" applyNumberFormat="1" applyFont="1" applyFill="1" applyBorder="1"/>
    <xf numFmtId="175" fontId="24" fillId="0" borderId="1" xfId="19" applyNumberFormat="1" applyFont="1" applyBorder="1" applyAlignment="1">
      <alignment horizontal="center"/>
    </xf>
    <xf numFmtId="3" fontId="8" fillId="0" borderId="0" xfId="19" applyNumberFormat="1" applyFont="1" applyFill="1" applyBorder="1" applyAlignment="1">
      <alignment horizontal="center"/>
    </xf>
    <xf numFmtId="0" fontId="8" fillId="0" borderId="0" xfId="19" applyFont="1" applyFill="1" applyAlignment="1">
      <alignment horizontal="left" indent="1"/>
    </xf>
    <xf numFmtId="167" fontId="9" fillId="0" borderId="0" xfId="7" applyNumberFormat="1" applyFont="1" applyFill="1" applyBorder="1"/>
    <xf numFmtId="0" fontId="25" fillId="0" borderId="0" xfId="19" applyFont="1" applyFill="1"/>
    <xf numFmtId="170" fontId="22" fillId="0" borderId="0" xfId="7" applyNumberFormat="1" applyFont="1" applyBorder="1"/>
    <xf numFmtId="170" fontId="8" fillId="0" borderId="0" xfId="7" applyNumberFormat="1" applyFont="1" applyBorder="1"/>
    <xf numFmtId="2" fontId="8" fillId="0" borderId="0" xfId="1" applyNumberFormat="1" applyFont="1"/>
    <xf numFmtId="167" fontId="8" fillId="0" borderId="0" xfId="1" applyNumberFormat="1" applyFont="1"/>
    <xf numFmtId="176" fontId="8" fillId="0" borderId="0" xfId="1" applyNumberFormat="1" applyFont="1"/>
    <xf numFmtId="177" fontId="8" fillId="0" borderId="0" xfId="1" applyNumberFormat="1" applyFont="1"/>
    <xf numFmtId="0" fontId="25" fillId="0" borderId="0" xfId="1" applyFont="1"/>
    <xf numFmtId="0" fontId="8" fillId="0" borderId="1" xfId="1" applyFont="1" applyBorder="1" applyAlignment="1">
      <alignment horizontal="center"/>
    </xf>
    <xf numFmtId="167" fontId="8" fillId="0" borderId="7" xfId="7" applyNumberFormat="1" applyFont="1" applyBorder="1"/>
    <xf numFmtId="6" fontId="22" fillId="0" borderId="0" xfId="7" applyNumberFormat="1" applyFont="1" applyFill="1"/>
    <xf numFmtId="0" fontId="9" fillId="0" borderId="0" xfId="25" applyFont="1" applyBorder="1" applyAlignment="1">
      <alignment vertical="center"/>
    </xf>
    <xf numFmtId="0" fontId="8" fillId="0" borderId="0" xfId="25" applyFont="1" applyBorder="1" applyAlignment="1">
      <alignment vertical="top"/>
    </xf>
    <xf numFmtId="0" fontId="8" fillId="0" borderId="0" xfId="25" applyFont="1" applyBorder="1"/>
    <xf numFmtId="0" fontId="12" fillId="0" borderId="0" xfId="25" applyFont="1"/>
    <xf numFmtId="0" fontId="8" fillId="0" borderId="0" xfId="25" applyFont="1" applyBorder="1" applyAlignment="1">
      <alignment vertical="center"/>
    </xf>
    <xf numFmtId="0" fontId="13" fillId="0" borderId="0" xfId="25" applyFont="1" applyBorder="1"/>
    <xf numFmtId="10" fontId="8" fillId="0" borderId="0" xfId="25" applyNumberFormat="1" applyFont="1" applyBorder="1" applyAlignment="1">
      <alignment vertical="center"/>
    </xf>
    <xf numFmtId="0" fontId="12" fillId="0" borderId="0" xfId="25" applyFont="1" applyFill="1" applyBorder="1"/>
    <xf numFmtId="0" fontId="8" fillId="0" borderId="0" xfId="25" applyFont="1" applyFill="1"/>
    <xf numFmtId="0" fontId="15" fillId="0" borderId="0" xfId="25" applyFont="1" applyFill="1" applyBorder="1"/>
    <xf numFmtId="0" fontId="16" fillId="0" borderId="0" xfId="25" applyFont="1" applyFill="1" applyBorder="1" applyAlignment="1">
      <alignment horizontal="center"/>
    </xf>
    <xf numFmtId="0" fontId="15" fillId="8" borderId="0" xfId="25" applyFont="1" applyFill="1" applyBorder="1" applyAlignment="1">
      <alignment horizontal="centerContinuous"/>
    </xf>
    <xf numFmtId="0" fontId="15" fillId="8" borderId="0" xfId="25" applyFont="1" applyFill="1" applyBorder="1" applyAlignment="1">
      <alignment horizontal="center"/>
    </xf>
    <xf numFmtId="0" fontId="17" fillId="0" borderId="0" xfId="25" applyFont="1" applyFill="1" applyBorder="1"/>
    <xf numFmtId="0" fontId="9" fillId="0" borderId="0" xfId="25" applyFont="1" applyFill="1" applyBorder="1" applyAlignment="1">
      <alignment horizontal="center"/>
    </xf>
    <xf numFmtId="0" fontId="18" fillId="0" borderId="0" xfId="25" applyFont="1" applyFill="1" applyBorder="1"/>
    <xf numFmtId="0" fontId="19" fillId="0" borderId="0" xfId="25" applyFont="1" applyFill="1" applyBorder="1" applyAlignment="1">
      <alignment horizontal="right"/>
    </xf>
    <xf numFmtId="166" fontId="12" fillId="0" borderId="0" xfId="25" applyNumberFormat="1" applyFont="1" applyFill="1" applyBorder="1"/>
    <xf numFmtId="166" fontId="12" fillId="0" borderId="0" xfId="25" applyNumberFormat="1" applyFont="1" applyFill="1" applyBorder="1" applyAlignment="1">
      <alignment horizontal="right" indent="1"/>
    </xf>
    <xf numFmtId="166" fontId="8" fillId="0" borderId="0" xfId="25" applyNumberFormat="1" applyFont="1" applyFill="1" applyBorder="1" applyAlignment="1">
      <alignment horizontal="right"/>
    </xf>
    <xf numFmtId="166" fontId="8" fillId="0" borderId="0" xfId="25" applyNumberFormat="1" applyFont="1" applyFill="1" applyBorder="1" applyAlignment="1">
      <alignment horizontal="right" indent="1"/>
    </xf>
    <xf numFmtId="166" fontId="18" fillId="0" borderId="0" xfId="25" applyNumberFormat="1" applyFont="1" applyFill="1" applyBorder="1" applyAlignment="1">
      <alignment horizontal="right"/>
    </xf>
    <xf numFmtId="166" fontId="18" fillId="0" borderId="0" xfId="26" applyNumberFormat="1" applyFont="1" applyFill="1" applyBorder="1" applyAlignment="1">
      <alignment horizontal="right"/>
    </xf>
    <xf numFmtId="0" fontId="18" fillId="0" borderId="0" xfId="25" applyFont="1" applyFill="1" applyBorder="1" applyAlignment="1">
      <alignment horizontal="right"/>
    </xf>
    <xf numFmtId="1" fontId="12" fillId="0" borderId="0" xfId="25" applyNumberFormat="1" applyFont="1" applyFill="1" applyBorder="1" applyAlignment="1">
      <alignment horizontal="right" indent="1"/>
    </xf>
    <xf numFmtId="1" fontId="20" fillId="0" borderId="0" xfId="25" applyNumberFormat="1" applyFont="1" applyFill="1" applyBorder="1" applyAlignment="1">
      <alignment horizontal="right" indent="1"/>
    </xf>
    <xf numFmtId="0" fontId="15" fillId="0" borderId="0" xfId="25" applyFont="1" applyFill="1" applyBorder="1" applyAlignment="1">
      <alignment horizontal="right"/>
    </xf>
    <xf numFmtId="43" fontId="12" fillId="0" borderId="0" xfId="26" applyFont="1" applyFill="1" applyBorder="1"/>
    <xf numFmtId="2" fontId="12" fillId="0" borderId="0" xfId="25" applyNumberFormat="1" applyFont="1" applyFill="1" applyBorder="1"/>
    <xf numFmtId="0" fontId="15" fillId="8" borderId="0" xfId="25" applyFont="1" applyFill="1" applyBorder="1"/>
    <xf numFmtId="0" fontId="12" fillId="8" borderId="0" xfId="25" applyFont="1" applyFill="1" applyBorder="1"/>
    <xf numFmtId="166" fontId="12" fillId="0" borderId="0" xfId="26" applyNumberFormat="1" applyFont="1" applyFill="1" applyBorder="1"/>
    <xf numFmtId="2" fontId="8" fillId="0" borderId="0" xfId="25" applyNumberFormat="1" applyFont="1" applyBorder="1" applyAlignment="1">
      <alignment vertical="center"/>
    </xf>
    <xf numFmtId="8" fontId="8" fillId="0" borderId="0" xfId="25" applyNumberFormat="1" applyFont="1" applyBorder="1" applyAlignment="1">
      <alignment vertical="center"/>
    </xf>
    <xf numFmtId="178" fontId="8" fillId="0" borderId="0" xfId="25" applyNumberFormat="1" applyFont="1" applyBorder="1" applyAlignment="1">
      <alignment vertical="center"/>
    </xf>
    <xf numFmtId="3" fontId="8" fillId="0" borderId="0" xfId="25" applyNumberFormat="1" applyFont="1" applyBorder="1" applyAlignment="1">
      <alignment vertical="center"/>
    </xf>
    <xf numFmtId="164" fontId="8" fillId="0" borderId="0" xfId="27" applyNumberFormat="1" applyFont="1" applyBorder="1"/>
    <xf numFmtId="164" fontId="8" fillId="0" borderId="0" xfId="27" applyNumberFormat="1" applyFont="1"/>
    <xf numFmtId="0" fontId="16" fillId="7" borderId="0" xfId="8" applyFont="1" applyFill="1" applyBorder="1" applyAlignment="1">
      <alignment horizontal="centerContinuous"/>
    </xf>
    <xf numFmtId="164" fontId="21" fillId="0" borderId="0" xfId="7" applyNumberFormat="1" applyFont="1" applyFill="1"/>
    <xf numFmtId="0" fontId="8" fillId="0" borderId="0" xfId="19" applyFont="1" applyFill="1" applyBorder="1"/>
    <xf numFmtId="166" fontId="21" fillId="0" borderId="0" xfId="10" applyNumberFormat="1" applyFont="1" applyFill="1" applyBorder="1"/>
    <xf numFmtId="3" fontId="8" fillId="0" borderId="0" xfId="19" applyNumberFormat="1" applyFont="1" applyFill="1" applyBorder="1"/>
    <xf numFmtId="0" fontId="9" fillId="0" borderId="0" xfId="1" applyFont="1" applyFill="1" applyBorder="1" applyAlignment="1">
      <alignment horizontal="center"/>
    </xf>
    <xf numFmtId="166" fontId="23" fillId="0" borderId="0" xfId="10" applyNumberFormat="1" applyFont="1" applyFill="1" applyBorder="1" applyAlignment="1">
      <alignment horizontal="center"/>
    </xf>
    <xf numFmtId="165" fontId="21" fillId="0" borderId="2" xfId="2" applyNumberFormat="1" applyFont="1" applyBorder="1"/>
    <xf numFmtId="167" fontId="21" fillId="0" borderId="7" xfId="7" applyNumberFormat="1" applyFont="1" applyBorder="1"/>
    <xf numFmtId="167" fontId="21" fillId="0" borderId="0" xfId="7" applyNumberFormat="1" applyFont="1" applyBorder="1" applyAlignment="1">
      <alignment horizontal="center"/>
    </xf>
    <xf numFmtId="0" fontId="11" fillId="2" borderId="0" xfId="4" applyFont="1" applyFill="1"/>
    <xf numFmtId="0" fontId="0" fillId="2" borderId="0" xfId="0" applyFill="1"/>
    <xf numFmtId="0" fontId="8" fillId="4" borderId="0" xfId="19" applyFont="1" applyFill="1" applyAlignment="1">
      <alignment horizontal="centerContinuous"/>
    </xf>
    <xf numFmtId="0" fontId="21" fillId="0" borderId="0" xfId="19" applyFont="1"/>
    <xf numFmtId="167" fontId="24" fillId="0" borderId="0" xfId="7" applyNumberFormat="1" applyFont="1" applyFill="1"/>
    <xf numFmtId="44" fontId="8" fillId="0" borderId="0" xfId="19" applyNumberFormat="1" applyFont="1"/>
    <xf numFmtId="3" fontId="24" fillId="9" borderId="4" xfId="19" applyNumberFormat="1" applyFont="1" applyFill="1" applyBorder="1"/>
    <xf numFmtId="3" fontId="24" fillId="9" borderId="3" xfId="19" applyNumberFormat="1" applyFont="1" applyFill="1" applyBorder="1"/>
    <xf numFmtId="3" fontId="24" fillId="9" borderId="5" xfId="19" applyNumberFormat="1" applyFont="1" applyFill="1" applyBorder="1"/>
    <xf numFmtId="166" fontId="8" fillId="9" borderId="4" xfId="10" applyNumberFormat="1" applyFont="1" applyFill="1" applyBorder="1"/>
    <xf numFmtId="166" fontId="8" fillId="9" borderId="3" xfId="10" applyNumberFormat="1" applyFont="1" applyFill="1" applyBorder="1"/>
    <xf numFmtId="166" fontId="8" fillId="9" borderId="5" xfId="10" applyNumberFormat="1" applyFont="1" applyFill="1" applyBorder="1"/>
    <xf numFmtId="164" fontId="21" fillId="9" borderId="4" xfId="7" applyNumberFormat="1" applyFont="1" applyFill="1" applyBorder="1"/>
    <xf numFmtId="164" fontId="21" fillId="9" borderId="3" xfId="7" applyNumberFormat="1" applyFont="1" applyFill="1" applyBorder="1"/>
    <xf numFmtId="164" fontId="21" fillId="9" borderId="5" xfId="7" applyNumberFormat="1" applyFont="1" applyFill="1" applyBorder="1"/>
    <xf numFmtId="167" fontId="21" fillId="9" borderId="4" xfId="7" applyNumberFormat="1" applyFont="1" applyFill="1" applyBorder="1"/>
    <xf numFmtId="167" fontId="21" fillId="9" borderId="3" xfId="7" applyNumberFormat="1" applyFont="1" applyFill="1" applyBorder="1"/>
    <xf numFmtId="167" fontId="21" fillId="9" borderId="5" xfId="7" applyNumberFormat="1" applyFont="1" applyFill="1" applyBorder="1"/>
    <xf numFmtId="166" fontId="21" fillId="9" borderId="8" xfId="10" applyNumberFormat="1" applyFont="1" applyFill="1" applyBorder="1"/>
    <xf numFmtId="179" fontId="21" fillId="9" borderId="8" xfId="10" applyNumberFormat="1" applyFont="1" applyFill="1" applyBorder="1"/>
    <xf numFmtId="0" fontId="8" fillId="0" borderId="0" xfId="1" applyFont="1" applyBorder="1" applyAlignment="1">
      <alignment horizontal="center"/>
    </xf>
    <xf numFmtId="0" fontId="9" fillId="0" borderId="0" xfId="1" applyNumberFormat="1" applyFont="1" applyFill="1" applyAlignment="1" applyProtection="1">
      <alignment horizontal="center"/>
      <protection locked="0"/>
    </xf>
    <xf numFmtId="0" fontId="9" fillId="0" borderId="0" xfId="1" applyNumberFormat="1" applyFont="1" applyAlignment="1">
      <alignment horizontal="center"/>
    </xf>
    <xf numFmtId="0" fontId="9" fillId="0" borderId="0" xfId="1" applyNumberFormat="1" applyFont="1" applyFill="1" applyAlignment="1">
      <alignment horizontal="center"/>
    </xf>
  </cellXfs>
  <cellStyles count="28">
    <cellStyle name="Comma 2" xfId="9"/>
    <cellStyle name="Comma 2 2" xfId="10"/>
    <cellStyle name="Comma 2 3" xfId="26"/>
    <cellStyle name="Comma 3" xfId="14"/>
    <cellStyle name="Comma 4" xfId="17"/>
    <cellStyle name="Comma 5" xfId="21"/>
    <cellStyle name="Comma 6" xfId="24"/>
    <cellStyle name="Currency 10" xfId="7"/>
    <cellStyle name="Currency 2" xfId="27"/>
    <cellStyle name="Normal" xfId="0" builtinId="0"/>
    <cellStyle name="Normal - Style1 2 2 3" xfId="19"/>
    <cellStyle name="Normal - Style1 2 2 3 4" xfId="1"/>
    <cellStyle name="Normal 10" xfId="18"/>
    <cellStyle name="Normal 10 2" xfId="20"/>
    <cellStyle name="Normal 2" xfId="8"/>
    <cellStyle name="Normal 2 10" xfId="6"/>
    <cellStyle name="Normal 2 2" xfId="4"/>
    <cellStyle name="Normal 2 3" xfId="25"/>
    <cellStyle name="Normal 3" xfId="12"/>
    <cellStyle name="Normal 4" xfId="15"/>
    <cellStyle name="Normal 5" xfId="5"/>
    <cellStyle name="Normal 6" xfId="22"/>
    <cellStyle name="Percent 10" xfId="2"/>
    <cellStyle name="Percent 2" xfId="11"/>
    <cellStyle name="Percent 3" xfId="13"/>
    <cellStyle name="Percent 4" xfId="16"/>
    <cellStyle name="Percent 5" xfId="23"/>
    <cellStyle name="Report Heading" xfId="3"/>
  </cellStyles>
  <dxfs count="3"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1" defaultTableStyle="TableStyleMedium9" defaultPivotStyle="PivotStyleLight16">
    <tableStyle name="TableStyleQueryPreview" pivot="0" count="3">
      <tableStyleElement type="wholeTable" dxfId="2"/>
      <tableStyleElement type="headerRow" dxfId="1"/>
      <tableStyleElement type="firstRowStripe" dxfId="0"/>
    </tableStyle>
  </tableStyles>
  <colors>
    <mruColors>
      <color rgb="FF0000FF"/>
      <color rgb="FF008080"/>
      <color rgb="FFFFFF99"/>
      <color rgb="FFFF99F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303390</xdr:colOff>
      <xdr:row>8</xdr:row>
      <xdr:rowOff>105833</xdr:rowOff>
    </xdr:from>
    <xdr:to>
      <xdr:col>3</xdr:col>
      <xdr:colOff>1227668</xdr:colOff>
      <xdr:row>10</xdr:row>
      <xdr:rowOff>49389</xdr:rowOff>
    </xdr:to>
    <xdr:sp macro="" textlink="">
      <xdr:nvSpPr>
        <xdr:cNvPr id="2" name="TextBox 1"/>
        <xdr:cNvSpPr txBox="1"/>
      </xdr:nvSpPr>
      <xdr:spPr>
        <a:xfrm>
          <a:off x="5284612" y="1559277"/>
          <a:ext cx="924278" cy="2822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307624</xdr:colOff>
      <xdr:row>10</xdr:row>
      <xdr:rowOff>124177</xdr:rowOff>
    </xdr:from>
    <xdr:to>
      <xdr:col>3</xdr:col>
      <xdr:colOff>1231902</xdr:colOff>
      <xdr:row>12</xdr:row>
      <xdr:rowOff>67733</xdr:rowOff>
    </xdr:to>
    <xdr:sp macro="" textlink="">
      <xdr:nvSpPr>
        <xdr:cNvPr id="3" name="TextBox 2"/>
        <xdr:cNvSpPr txBox="1"/>
      </xdr:nvSpPr>
      <xdr:spPr>
        <a:xfrm>
          <a:off x="5288846" y="1916288"/>
          <a:ext cx="924278" cy="2822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276580</xdr:colOff>
      <xdr:row>14</xdr:row>
      <xdr:rowOff>8467</xdr:rowOff>
    </xdr:from>
    <xdr:to>
      <xdr:col>3</xdr:col>
      <xdr:colOff>1200858</xdr:colOff>
      <xdr:row>15</xdr:row>
      <xdr:rowOff>121356</xdr:rowOff>
    </xdr:to>
    <xdr:sp macro="" textlink="">
      <xdr:nvSpPr>
        <xdr:cNvPr id="4" name="TextBox 3"/>
        <xdr:cNvSpPr txBox="1"/>
      </xdr:nvSpPr>
      <xdr:spPr>
        <a:xfrm>
          <a:off x="5257802" y="2463800"/>
          <a:ext cx="924278" cy="2822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280813</xdr:colOff>
      <xdr:row>17</xdr:row>
      <xdr:rowOff>12699</xdr:rowOff>
    </xdr:from>
    <xdr:to>
      <xdr:col>3</xdr:col>
      <xdr:colOff>1205091</xdr:colOff>
      <xdr:row>18</xdr:row>
      <xdr:rowOff>125589</xdr:rowOff>
    </xdr:to>
    <xdr:sp macro="" textlink="">
      <xdr:nvSpPr>
        <xdr:cNvPr id="5" name="TextBox 4"/>
        <xdr:cNvSpPr txBox="1"/>
      </xdr:nvSpPr>
      <xdr:spPr>
        <a:xfrm>
          <a:off x="5262035" y="2968977"/>
          <a:ext cx="924278" cy="2822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698500</xdr:colOff>
      <xdr:row>14</xdr:row>
      <xdr:rowOff>116417</xdr:rowOff>
    </xdr:from>
    <xdr:to>
      <xdr:col>10</xdr:col>
      <xdr:colOff>104704</xdr:colOff>
      <xdr:row>16</xdr:row>
      <xdr:rowOff>31751</xdr:rowOff>
    </xdr:to>
    <xdr:sp macro="" textlink="">
      <xdr:nvSpPr>
        <xdr:cNvPr id="4" name="TextBox 3"/>
        <xdr:cNvSpPr txBox="1"/>
      </xdr:nvSpPr>
      <xdr:spPr>
        <a:xfrm>
          <a:off x="7175500" y="2550584"/>
          <a:ext cx="1184204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719666</xdr:colOff>
      <xdr:row>11</xdr:row>
      <xdr:rowOff>158750</xdr:rowOff>
    </xdr:from>
    <xdr:to>
      <xdr:col>10</xdr:col>
      <xdr:colOff>125870</xdr:colOff>
      <xdr:row>13</xdr:row>
      <xdr:rowOff>63500</xdr:rowOff>
    </xdr:to>
    <xdr:sp macro="" textlink="">
      <xdr:nvSpPr>
        <xdr:cNvPr id="5" name="TextBox 4"/>
        <xdr:cNvSpPr txBox="1"/>
      </xdr:nvSpPr>
      <xdr:spPr>
        <a:xfrm>
          <a:off x="7196666" y="2095500"/>
          <a:ext cx="1184204" cy="243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709084</xdr:colOff>
      <xdr:row>9</xdr:row>
      <xdr:rowOff>95252</xdr:rowOff>
    </xdr:from>
    <xdr:to>
      <xdr:col>10</xdr:col>
      <xdr:colOff>115288</xdr:colOff>
      <xdr:row>11</xdr:row>
      <xdr:rowOff>10585</xdr:rowOff>
    </xdr:to>
    <xdr:sp macro="" textlink="">
      <xdr:nvSpPr>
        <xdr:cNvPr id="6" name="TextBox 5"/>
        <xdr:cNvSpPr txBox="1"/>
      </xdr:nvSpPr>
      <xdr:spPr>
        <a:xfrm>
          <a:off x="7186084" y="1693335"/>
          <a:ext cx="1184204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740833</xdr:colOff>
      <xdr:row>21</xdr:row>
      <xdr:rowOff>155222</xdr:rowOff>
    </xdr:from>
    <xdr:to>
      <xdr:col>10</xdr:col>
      <xdr:colOff>147037</xdr:colOff>
      <xdr:row>23</xdr:row>
      <xdr:rowOff>70556</xdr:rowOff>
    </xdr:to>
    <xdr:sp macro="" textlink="">
      <xdr:nvSpPr>
        <xdr:cNvPr id="7" name="TextBox 6"/>
        <xdr:cNvSpPr txBox="1"/>
      </xdr:nvSpPr>
      <xdr:spPr>
        <a:xfrm>
          <a:off x="7507111" y="3753555"/>
          <a:ext cx="1254759" cy="246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6384" width="9.140625" style="164"/>
  </cols>
  <sheetData>
    <row r="2" spans="1:1" ht="15.75" x14ac:dyDescent="0.25">
      <c r="A2" s="163" t="s">
        <v>110</v>
      </c>
    </row>
  </sheetData>
  <phoneticPr fontId="10" type="noConversion"/>
  <pageMargins left="0.75" right="0.75" top="1" bottom="1" header="0.5" footer="0.5"/>
  <pageSetup scale="75" orientation="landscape" horizontalDpi="300" verticalDpi="300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R16"/>
  <sheetViews>
    <sheetView zoomScale="90" zoomScaleNormal="90" workbookViewId="0">
      <selection activeCell="J14" sqref="J14"/>
    </sheetView>
  </sheetViews>
  <sheetFormatPr defaultColWidth="9.140625" defaultRowHeight="12.75" x14ac:dyDescent="0.2"/>
  <cols>
    <col min="1" max="1" width="2.140625" style="24" customWidth="1"/>
    <col min="2" max="2" width="5" style="24" customWidth="1"/>
    <col min="3" max="3" width="47.28515625" style="24" customWidth="1"/>
    <col min="4" max="4" width="12.42578125" style="24" customWidth="1"/>
    <col min="5" max="5" width="13.140625" style="24" customWidth="1"/>
    <col min="6" max="6" width="13" style="24" customWidth="1"/>
    <col min="7" max="7" width="13.85546875" style="24" customWidth="1"/>
    <col min="8" max="8" width="14.140625" style="24" customWidth="1"/>
    <col min="9" max="9" width="1.42578125" style="24" customWidth="1"/>
    <col min="10" max="10" width="13.85546875" style="24" customWidth="1"/>
    <col min="11" max="11" width="17.140625" style="24" customWidth="1"/>
    <col min="12" max="12" width="19" style="24" bestFit="1" customWidth="1"/>
    <col min="13" max="13" width="1.140625" style="24" customWidth="1"/>
    <col min="14" max="14" width="11.5703125" style="26" customWidth="1"/>
    <col min="15" max="15" width="11" style="26" customWidth="1"/>
    <col min="16" max="16" width="9.140625" style="24"/>
    <col min="17" max="17" width="12" style="24" customWidth="1"/>
    <col min="18" max="16384" width="9.140625" style="24"/>
  </cols>
  <sheetData>
    <row r="1" spans="2:18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57"/>
      <c r="M1" s="57"/>
      <c r="N1" s="25"/>
      <c r="O1" s="25"/>
    </row>
    <row r="2" spans="2:18" x14ac:dyDescent="0.2">
      <c r="B2" s="25" t="s">
        <v>68</v>
      </c>
      <c r="C2" s="25"/>
      <c r="D2" s="25"/>
      <c r="E2" s="25"/>
      <c r="F2" s="25"/>
      <c r="G2" s="25"/>
      <c r="H2" s="25"/>
      <c r="I2" s="25"/>
      <c r="J2" s="25"/>
      <c r="K2" s="25"/>
      <c r="L2" s="57"/>
      <c r="M2" s="57"/>
      <c r="N2" s="25"/>
      <c r="O2" s="25"/>
    </row>
    <row r="3" spans="2:18" x14ac:dyDescent="0.2">
      <c r="B3" s="25" t="s">
        <v>67</v>
      </c>
      <c r="C3" s="25"/>
      <c r="D3" s="25"/>
      <c r="E3" s="25"/>
      <c r="F3" s="25"/>
      <c r="G3" s="25"/>
      <c r="H3" s="25"/>
      <c r="I3" s="25"/>
      <c r="J3" s="25"/>
      <c r="K3" s="25"/>
      <c r="L3" s="57"/>
      <c r="M3" s="57"/>
      <c r="N3" s="25"/>
      <c r="O3" s="25"/>
    </row>
    <row r="4" spans="2:18" x14ac:dyDescent="0.2">
      <c r="B4" s="25" t="s">
        <v>66</v>
      </c>
      <c r="C4" s="25"/>
      <c r="D4" s="25"/>
      <c r="E4" s="25"/>
      <c r="F4" s="25"/>
      <c r="G4" s="25"/>
      <c r="H4" s="25"/>
      <c r="I4" s="25"/>
      <c r="J4" s="25"/>
      <c r="K4" s="25"/>
      <c r="L4" s="57"/>
      <c r="M4" s="57"/>
      <c r="N4" s="25"/>
      <c r="O4" s="25"/>
    </row>
    <row r="5" spans="2:18" x14ac:dyDescent="0.2">
      <c r="B5" s="26"/>
      <c r="C5" s="26"/>
      <c r="D5" s="26"/>
      <c r="E5" s="26"/>
      <c r="F5" s="26"/>
      <c r="M5" s="27"/>
      <c r="N5" s="28"/>
      <c r="O5" s="28"/>
    </row>
    <row r="6" spans="2:18" ht="63.75" x14ac:dyDescent="0.2">
      <c r="B6" s="30" t="s">
        <v>69</v>
      </c>
      <c r="C6" s="68" t="s">
        <v>1</v>
      </c>
      <c r="D6" s="30" t="s">
        <v>81</v>
      </c>
      <c r="E6" s="30" t="s">
        <v>11</v>
      </c>
      <c r="F6" s="30" t="s">
        <v>78</v>
      </c>
      <c r="G6" s="30" t="s">
        <v>6</v>
      </c>
      <c r="H6" s="69" t="s">
        <v>77</v>
      </c>
      <c r="I6" s="30"/>
      <c r="J6" s="30" t="s">
        <v>114</v>
      </c>
      <c r="K6" s="30" t="s">
        <v>29</v>
      </c>
      <c r="L6" s="70" t="s">
        <v>109</v>
      </c>
      <c r="M6" s="44"/>
      <c r="N6" s="45" t="s">
        <v>17</v>
      </c>
      <c r="O6" s="45" t="s">
        <v>18</v>
      </c>
    </row>
    <row r="7" spans="2:18" x14ac:dyDescent="0.2">
      <c r="B7" s="58"/>
      <c r="C7" s="29"/>
      <c r="D7" s="29" t="s">
        <v>13</v>
      </c>
      <c r="E7" s="29" t="s">
        <v>14</v>
      </c>
      <c r="F7" s="31" t="s">
        <v>30</v>
      </c>
      <c r="G7" s="31" t="s">
        <v>80</v>
      </c>
      <c r="H7" s="29" t="s">
        <v>31</v>
      </c>
      <c r="I7" s="31"/>
      <c r="J7" s="29" t="s">
        <v>15</v>
      </c>
      <c r="K7" s="29" t="s">
        <v>79</v>
      </c>
      <c r="L7" s="29" t="s">
        <v>32</v>
      </c>
      <c r="M7" s="32"/>
      <c r="N7" s="33" t="s">
        <v>33</v>
      </c>
      <c r="O7" s="33" t="s">
        <v>34</v>
      </c>
      <c r="P7" s="34"/>
      <c r="Q7" s="34"/>
      <c r="R7" s="34"/>
    </row>
    <row r="8" spans="2:18" x14ac:dyDescent="0.2">
      <c r="B8" s="59">
        <f>1</f>
        <v>1</v>
      </c>
      <c r="C8" s="35" t="s">
        <v>82</v>
      </c>
      <c r="D8" s="36">
        <v>5</v>
      </c>
      <c r="E8" s="29"/>
      <c r="F8" s="36"/>
      <c r="G8" s="31"/>
      <c r="H8" s="29"/>
      <c r="I8" s="31"/>
      <c r="J8" s="29"/>
      <c r="K8" s="29"/>
      <c r="L8" s="29"/>
      <c r="M8" s="27"/>
      <c r="N8" s="28"/>
      <c r="O8" s="28"/>
      <c r="P8" s="34"/>
      <c r="Q8" s="34"/>
      <c r="R8" s="34"/>
    </row>
    <row r="9" spans="2:18" x14ac:dyDescent="0.2">
      <c r="B9" s="59">
        <f>B8+1</f>
        <v>2</v>
      </c>
      <c r="P9" s="34"/>
      <c r="Q9" s="34"/>
      <c r="R9" s="34"/>
    </row>
    <row r="10" spans="2:18" x14ac:dyDescent="0.2">
      <c r="B10" s="59">
        <f t="shared" ref="B10:B16" si="0">B9+1</f>
        <v>3</v>
      </c>
      <c r="C10" s="35" t="s">
        <v>11</v>
      </c>
      <c r="D10" s="35"/>
      <c r="E10" s="99">
        <f>'Conversion Factor'!E27-1</f>
        <v>4.981035175995463E-2</v>
      </c>
      <c r="P10" s="34"/>
      <c r="Q10" s="34"/>
      <c r="R10" s="34"/>
    </row>
    <row r="11" spans="2:18" x14ac:dyDescent="0.2">
      <c r="B11" s="59">
        <f t="shared" si="0"/>
        <v>4</v>
      </c>
      <c r="P11" s="34"/>
      <c r="Q11" s="34"/>
      <c r="R11" s="34"/>
    </row>
    <row r="12" spans="2:18" x14ac:dyDescent="0.2">
      <c r="B12" s="59">
        <f t="shared" si="0"/>
        <v>5</v>
      </c>
      <c r="C12" s="35" t="s">
        <v>71</v>
      </c>
      <c r="D12" s="35"/>
      <c r="E12" s="29"/>
      <c r="F12" s="37">
        <f>'VRNG Cost Summary (R)'!D20</f>
        <v>1.7434964033996763</v>
      </c>
      <c r="G12" s="38">
        <f>ROUND(F12*(1+$E$10),5)</f>
        <v>1.8303400000000001</v>
      </c>
      <c r="H12" s="60">
        <f>ROUND(D8/G12,3)</f>
        <v>2.7320000000000002</v>
      </c>
      <c r="I12" s="31"/>
      <c r="J12" s="29"/>
      <c r="K12" s="29"/>
      <c r="L12" s="29"/>
      <c r="M12" s="27"/>
      <c r="N12" s="28"/>
      <c r="O12" s="28"/>
    </row>
    <row r="13" spans="2:18" x14ac:dyDescent="0.2">
      <c r="B13" s="59">
        <f t="shared" si="0"/>
        <v>6</v>
      </c>
    </row>
    <row r="14" spans="2:18" x14ac:dyDescent="0.2">
      <c r="B14" s="59">
        <f t="shared" si="0"/>
        <v>7</v>
      </c>
      <c r="C14" s="35" t="s">
        <v>70</v>
      </c>
      <c r="D14" s="35"/>
      <c r="E14" s="29"/>
      <c r="F14" s="36"/>
      <c r="G14" s="31"/>
      <c r="H14" s="29"/>
      <c r="I14" s="31"/>
      <c r="J14" s="162">
        <v>0.43773000000000001</v>
      </c>
      <c r="K14" s="39">
        <f>ROUND(J14*(1+$E$10),5)</f>
        <v>0.45952999999999999</v>
      </c>
      <c r="L14" s="61">
        <f>ROUND(K14*H12,5)</f>
        <v>1.2554399999999999</v>
      </c>
      <c r="M14" s="27"/>
      <c r="N14" s="40"/>
      <c r="O14" s="41"/>
    </row>
    <row r="15" spans="2:18" x14ac:dyDescent="0.2">
      <c r="B15" s="59">
        <f t="shared" si="0"/>
        <v>8</v>
      </c>
    </row>
    <row r="16" spans="2:18" x14ac:dyDescent="0.2">
      <c r="B16" s="59">
        <f t="shared" si="0"/>
        <v>9</v>
      </c>
      <c r="C16" s="24" t="s">
        <v>16</v>
      </c>
      <c r="G16" s="42"/>
      <c r="H16" s="29"/>
      <c r="N16" s="41">
        <f>D8-L14</f>
        <v>3.7445599999999999</v>
      </c>
      <c r="O16" s="43">
        <f>ROUND(N16/H12,5)</f>
        <v>1.37063</v>
      </c>
    </row>
  </sheetData>
  <phoneticPr fontId="10" type="noConversion"/>
  <printOptions horizontalCentered="1"/>
  <pageMargins left="0.5" right="0.5" top="1" bottom="0.6" header="0.5" footer="0.3"/>
  <pageSetup scale="67" orientation="landscape" blackAndWhite="1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26"/>
  <sheetViews>
    <sheetView zoomScale="90" zoomScaleNormal="90" workbookViewId="0">
      <selection activeCell="D18" activeCellId="3" sqref="D10 D12 D15 D18"/>
    </sheetView>
  </sheetViews>
  <sheetFormatPr defaultColWidth="8.7109375" defaultRowHeight="12.75" x14ac:dyDescent="0.2"/>
  <cols>
    <col min="1" max="1" width="2.5703125" style="46" customWidth="1"/>
    <col min="2" max="2" width="5.5703125" style="46" customWidth="1"/>
    <col min="3" max="3" width="63.140625" style="46" bestFit="1" customWidth="1"/>
    <col min="4" max="4" width="21.140625" style="46" customWidth="1"/>
    <col min="5" max="16384" width="8.7109375" style="46"/>
  </cols>
  <sheetData>
    <row r="1" spans="2:4" x14ac:dyDescent="0.2">
      <c r="B1" s="95" t="s">
        <v>2</v>
      </c>
      <c r="C1" s="96"/>
      <c r="D1" s="165"/>
    </row>
    <row r="3" spans="2:4" x14ac:dyDescent="0.2">
      <c r="B3" s="63" t="str">
        <f>'Sch. 138 VRNG Rates'!$B$1</f>
        <v>Puget Sound Energy</v>
      </c>
      <c r="C3" s="64"/>
      <c r="D3" s="64"/>
    </row>
    <row r="4" spans="2:4" x14ac:dyDescent="0.2">
      <c r="B4" s="63" t="s">
        <v>73</v>
      </c>
      <c r="C4" s="64"/>
      <c r="D4" s="64"/>
    </row>
    <row r="5" spans="2:4" x14ac:dyDescent="0.2">
      <c r="B5" s="63" t="s">
        <v>72</v>
      </c>
      <c r="C5" s="64"/>
      <c r="D5" s="64"/>
    </row>
    <row r="6" spans="2:4" x14ac:dyDescent="0.2">
      <c r="B6" s="63" t="str">
        <f>'Sch. 138 VRNG Rates'!$B$4</f>
        <v>Proposed Effective November 1, 2022</v>
      </c>
      <c r="C6" s="64"/>
      <c r="D6" s="64"/>
    </row>
    <row r="8" spans="2:4" ht="25.5" x14ac:dyDescent="0.2">
      <c r="B8" s="30" t="s">
        <v>69</v>
      </c>
      <c r="C8" s="48" t="s">
        <v>1</v>
      </c>
      <c r="D8" s="49" t="s">
        <v>113</v>
      </c>
    </row>
    <row r="9" spans="2:4" ht="13.5" thickBot="1" x14ac:dyDescent="0.25">
      <c r="B9" s="58"/>
      <c r="C9" s="50"/>
      <c r="D9" s="51"/>
    </row>
    <row r="10" spans="2:4" ht="14.25" thickTop="1" thickBot="1" x14ac:dyDescent="0.25">
      <c r="B10" s="59">
        <f>1</f>
        <v>1</v>
      </c>
      <c r="C10" s="55" t="s">
        <v>75</v>
      </c>
      <c r="D10" s="181"/>
    </row>
    <row r="11" spans="2:4" ht="14.25" thickTop="1" thickBot="1" x14ac:dyDescent="0.25">
      <c r="B11" s="59">
        <f>B10+1</f>
        <v>2</v>
      </c>
      <c r="C11" s="55"/>
      <c r="D11" s="166"/>
    </row>
    <row r="12" spans="2:4" ht="14.25" thickTop="1" thickBot="1" x14ac:dyDescent="0.25">
      <c r="B12" s="59">
        <f t="shared" ref="B12:B20" si="0">B11+1</f>
        <v>3</v>
      </c>
      <c r="C12" s="55" t="s">
        <v>76</v>
      </c>
      <c r="D12" s="181"/>
    </row>
    <row r="13" spans="2:4" ht="13.5" thickTop="1" x14ac:dyDescent="0.2">
      <c r="B13" s="59">
        <f t="shared" si="0"/>
        <v>4</v>
      </c>
      <c r="C13" s="52"/>
      <c r="D13" s="54"/>
    </row>
    <row r="14" spans="2:4" ht="13.5" thickBot="1" x14ac:dyDescent="0.25">
      <c r="B14" s="59">
        <f t="shared" si="0"/>
        <v>5</v>
      </c>
      <c r="C14" s="55" t="s">
        <v>84</v>
      </c>
      <c r="D14" s="154">
        <v>4836.03</v>
      </c>
    </row>
    <row r="15" spans="2:4" ht="14.25" thickTop="1" thickBot="1" x14ac:dyDescent="0.25">
      <c r="B15" s="59">
        <f t="shared" si="0"/>
        <v>6</v>
      </c>
      <c r="C15" s="55" t="s">
        <v>83</v>
      </c>
      <c r="D15" s="182"/>
    </row>
    <row r="16" spans="2:4" ht="13.5" thickTop="1" x14ac:dyDescent="0.2">
      <c r="B16" s="59">
        <f t="shared" si="0"/>
        <v>7</v>
      </c>
      <c r="C16" s="56"/>
      <c r="D16" s="50"/>
    </row>
    <row r="17" spans="2:5" ht="13.5" thickBot="1" x14ac:dyDescent="0.25">
      <c r="B17" s="59">
        <f t="shared" si="0"/>
        <v>8</v>
      </c>
      <c r="C17" s="55" t="s">
        <v>115</v>
      </c>
      <c r="D17" s="114">
        <f>'VRNG Assumptions'!B10+'VRNG Assumptions'!B11</f>
        <v>83266</v>
      </c>
    </row>
    <row r="18" spans="2:5" ht="14.25" thickTop="1" thickBot="1" x14ac:dyDescent="0.25">
      <c r="B18" s="59">
        <f t="shared" si="0"/>
        <v>9</v>
      </c>
      <c r="C18" s="55" t="s">
        <v>116</v>
      </c>
      <c r="D18" s="182"/>
    </row>
    <row r="19" spans="2:5" ht="13.5" thickTop="1" x14ac:dyDescent="0.2">
      <c r="B19" s="59">
        <f t="shared" si="0"/>
        <v>10</v>
      </c>
      <c r="C19" s="66"/>
      <c r="D19" s="67"/>
    </row>
    <row r="20" spans="2:5" x14ac:dyDescent="0.2">
      <c r="B20" s="59">
        <f t="shared" si="0"/>
        <v>11</v>
      </c>
      <c r="C20" s="65" t="s">
        <v>74</v>
      </c>
      <c r="D20" s="167">
        <v>1.7434964033996763</v>
      </c>
      <c r="E20" s="168"/>
    </row>
    <row r="21" spans="2:5" x14ac:dyDescent="0.2">
      <c r="B21" s="24"/>
    </row>
    <row r="22" spans="2:5" x14ac:dyDescent="0.2">
      <c r="C22" s="50"/>
      <c r="D22" s="53"/>
    </row>
    <row r="23" spans="2:5" x14ac:dyDescent="0.2">
      <c r="C23" s="50"/>
      <c r="D23" s="50"/>
    </row>
    <row r="24" spans="2:5" x14ac:dyDescent="0.2">
      <c r="C24" s="50"/>
    </row>
    <row r="25" spans="2:5" x14ac:dyDescent="0.2">
      <c r="C25" s="50"/>
    </row>
    <row r="26" spans="2:5" x14ac:dyDescent="0.2">
      <c r="C26" s="56"/>
      <c r="D26" s="38"/>
    </row>
  </sheetData>
  <pageMargins left="0.7" right="0.7" top="0.75" bottom="0.75" header="0.3" footer="0.3"/>
  <pageSetup orientation="portrait" r:id="rId1"/>
  <headerFooter>
    <oddFooter>&amp;L&amp;F
&amp;A&amp;RPage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417"/>
  <sheetViews>
    <sheetView zoomScale="90" zoomScaleNormal="90" workbookViewId="0">
      <selection activeCell="E23" activeCellId="3" sqref="E11:P11 E13:Q13 E16:Q16 E23:Q23"/>
    </sheetView>
  </sheetViews>
  <sheetFormatPr defaultColWidth="9.140625" defaultRowHeight="12.75" x14ac:dyDescent="0.2"/>
  <cols>
    <col min="1" max="1" width="2.28515625" style="50" customWidth="1"/>
    <col min="2" max="2" width="5.140625" style="50" customWidth="1"/>
    <col min="3" max="3" width="27.140625" style="50" bestFit="1" customWidth="1"/>
    <col min="4" max="4" width="9.28515625" style="50" customWidth="1"/>
    <col min="5" max="15" width="13.28515625" style="50" customWidth="1"/>
    <col min="16" max="16" width="13.28515625" style="89" customWidth="1"/>
    <col min="17" max="17" width="13.42578125" style="50" customWidth="1"/>
    <col min="18" max="18" width="9.7109375" style="50" bestFit="1" customWidth="1"/>
    <col min="19" max="16384" width="9.140625" style="50"/>
  </cols>
  <sheetData>
    <row r="1" spans="1:18" ht="12.95" customHeight="1" x14ac:dyDescent="0.2">
      <c r="B1" s="95" t="s">
        <v>2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  <c r="O1" s="97"/>
      <c r="P1" s="97"/>
      <c r="Q1" s="98"/>
    </row>
    <row r="2" spans="1:18" s="73" customFormat="1" ht="12.75" customHeight="1" x14ac:dyDescent="0.2">
      <c r="A2" s="71"/>
      <c r="B2" s="72"/>
      <c r="C2" s="72"/>
      <c r="K2" s="183"/>
      <c r="L2" s="183"/>
      <c r="M2" s="183"/>
      <c r="P2" s="74"/>
    </row>
    <row r="3" spans="1:18" s="62" customFormat="1" x14ac:dyDescent="0.2">
      <c r="B3" s="91" t="str">
        <f>'Sch. 138 VRNG Rates'!$B$1</f>
        <v>Puget Sound Energy</v>
      </c>
      <c r="C3" s="9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8" s="62" customFormat="1" x14ac:dyDescent="0.2">
      <c r="B4" s="91" t="str">
        <f>'VRNG Cost Summary (R)'!$B$4</f>
        <v>2022 Gas Schedule 138 VRNG Filing</v>
      </c>
      <c r="C4" s="9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8" s="62" customFormat="1" x14ac:dyDescent="0.2">
      <c r="B5" s="91" t="s">
        <v>85</v>
      </c>
      <c r="C5" s="92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8" s="62" customFormat="1" x14ac:dyDescent="0.2">
      <c r="B6" s="91" t="str">
        <f>'Sch. 138 VRNG Rates'!$B$4</f>
        <v>Proposed Effective November 1, 2022</v>
      </c>
      <c r="C6" s="92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8" s="73" customForma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75"/>
      <c r="N7" s="76"/>
      <c r="O7" s="76"/>
      <c r="P7" s="77"/>
    </row>
    <row r="8" spans="1:18" s="73" customFormat="1" ht="25.5" x14ac:dyDescent="0.2">
      <c r="B8" s="30" t="s">
        <v>69</v>
      </c>
      <c r="C8" s="48" t="s">
        <v>1</v>
      </c>
      <c r="D8" s="112" t="s">
        <v>88</v>
      </c>
      <c r="E8" s="100">
        <v>44866</v>
      </c>
      <c r="F8" s="93">
        <f>EDATE(E8,1)</f>
        <v>44896</v>
      </c>
      <c r="G8" s="93">
        <f t="shared" ref="G8:P8" si="0">EDATE(F8,1)</f>
        <v>44927</v>
      </c>
      <c r="H8" s="93">
        <f t="shared" si="0"/>
        <v>44958</v>
      </c>
      <c r="I8" s="93">
        <f t="shared" si="0"/>
        <v>44986</v>
      </c>
      <c r="J8" s="93">
        <f t="shared" si="0"/>
        <v>45017</v>
      </c>
      <c r="K8" s="93">
        <f t="shared" si="0"/>
        <v>45047</v>
      </c>
      <c r="L8" s="93">
        <f t="shared" si="0"/>
        <v>45078</v>
      </c>
      <c r="M8" s="93">
        <f t="shared" si="0"/>
        <v>45108</v>
      </c>
      <c r="N8" s="93">
        <f t="shared" si="0"/>
        <v>45139</v>
      </c>
      <c r="O8" s="93">
        <f t="shared" si="0"/>
        <v>45170</v>
      </c>
      <c r="P8" s="93">
        <f t="shared" si="0"/>
        <v>45200</v>
      </c>
      <c r="Q8" s="94" t="s">
        <v>3</v>
      </c>
    </row>
    <row r="9" spans="1:18" x14ac:dyDescent="0.2">
      <c r="B9" s="58"/>
      <c r="D9" s="80" t="s">
        <v>5</v>
      </c>
      <c r="E9" s="90">
        <v>30</v>
      </c>
      <c r="F9" s="90">
        <v>31</v>
      </c>
      <c r="G9" s="90">
        <v>31</v>
      </c>
      <c r="H9" s="90">
        <v>28</v>
      </c>
      <c r="I9" s="90">
        <v>31</v>
      </c>
      <c r="J9" s="90">
        <v>30</v>
      </c>
      <c r="K9" s="90">
        <v>31</v>
      </c>
      <c r="L9" s="90">
        <v>30</v>
      </c>
      <c r="M9" s="90">
        <v>31</v>
      </c>
      <c r="N9" s="90">
        <v>31</v>
      </c>
      <c r="O9" s="90">
        <v>30</v>
      </c>
      <c r="P9" s="90">
        <v>31</v>
      </c>
      <c r="Q9" s="79"/>
    </row>
    <row r="10" spans="1:18" ht="13.5" thickBot="1" x14ac:dyDescent="0.25">
      <c r="B10" s="59">
        <v>1</v>
      </c>
      <c r="C10" s="104" t="s">
        <v>103</v>
      </c>
      <c r="O10" s="81"/>
      <c r="P10" s="73"/>
      <c r="Q10" s="78"/>
    </row>
    <row r="11" spans="1:18" ht="13.5" thickBot="1" x14ac:dyDescent="0.25">
      <c r="B11" s="59">
        <f>B10+1</f>
        <v>2</v>
      </c>
      <c r="C11" s="52" t="s">
        <v>103</v>
      </c>
      <c r="D11" s="86" t="s">
        <v>4</v>
      </c>
      <c r="E11" s="169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57"/>
    </row>
    <row r="12" spans="1:18" ht="13.5" thickBot="1" x14ac:dyDescent="0.25">
      <c r="B12" s="59">
        <f>B11+1</f>
        <v>3</v>
      </c>
      <c r="C12" s="102"/>
      <c r="D12" s="82"/>
      <c r="E12" s="155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158"/>
    </row>
    <row r="13" spans="1:18" ht="13.5" thickBot="1" x14ac:dyDescent="0.25">
      <c r="B13" s="59">
        <f t="shared" ref="B13:B23" si="1">B12+1</f>
        <v>4</v>
      </c>
      <c r="C13" s="52" t="s">
        <v>104</v>
      </c>
      <c r="D13" s="86" t="s">
        <v>12</v>
      </c>
      <c r="E13" s="172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4"/>
    </row>
    <row r="14" spans="1:18" x14ac:dyDescent="0.2">
      <c r="B14" s="59">
        <f t="shared" si="1"/>
        <v>5</v>
      </c>
      <c r="C14" s="52"/>
      <c r="D14" s="101"/>
      <c r="E14" s="156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4"/>
      <c r="Q14" s="159"/>
    </row>
    <row r="15" spans="1:18" ht="13.5" thickBot="1" x14ac:dyDescent="0.25">
      <c r="B15" s="59">
        <f t="shared" si="1"/>
        <v>6</v>
      </c>
      <c r="C15" s="104" t="s">
        <v>106</v>
      </c>
      <c r="D15" s="80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158"/>
    </row>
    <row r="16" spans="1:18" ht="13.5" thickBot="1" x14ac:dyDescent="0.25">
      <c r="B16" s="59">
        <f t="shared" si="1"/>
        <v>7</v>
      </c>
      <c r="C16" s="52" t="s">
        <v>105</v>
      </c>
      <c r="D16" s="80"/>
      <c r="E16" s="175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7"/>
      <c r="R16" s="87"/>
    </row>
    <row r="17" spans="2:18" x14ac:dyDescent="0.2">
      <c r="B17" s="59">
        <f t="shared" si="1"/>
        <v>8</v>
      </c>
      <c r="D17" s="80"/>
      <c r="O17" s="73"/>
      <c r="P17" s="84"/>
      <c r="Q17" s="85"/>
    </row>
    <row r="18" spans="2:18" x14ac:dyDescent="0.2">
      <c r="B18" s="59">
        <f t="shared" si="1"/>
        <v>9</v>
      </c>
      <c r="C18" s="111" t="s">
        <v>86</v>
      </c>
      <c r="D18" s="80"/>
      <c r="O18" s="73"/>
      <c r="P18" s="84"/>
      <c r="Q18" s="85"/>
    </row>
    <row r="19" spans="2:18" x14ac:dyDescent="0.2">
      <c r="B19" s="59">
        <f t="shared" si="1"/>
        <v>10</v>
      </c>
      <c r="C19" s="50" t="s">
        <v>7</v>
      </c>
      <c r="D19" s="80" t="s">
        <v>8</v>
      </c>
      <c r="E19" s="160">
        <v>1.01E-2</v>
      </c>
      <c r="F19" s="160">
        <v>1.01E-2</v>
      </c>
      <c r="G19" s="160">
        <v>1.01E-2</v>
      </c>
      <c r="H19" s="160">
        <v>1.01E-2</v>
      </c>
      <c r="I19" s="160">
        <v>1.01E-2</v>
      </c>
      <c r="J19" s="160">
        <v>1.01E-2</v>
      </c>
      <c r="K19" s="160">
        <v>1.01E-2</v>
      </c>
      <c r="L19" s="160">
        <v>1.01E-2</v>
      </c>
      <c r="M19" s="160">
        <v>1.01E-2</v>
      </c>
      <c r="N19" s="160">
        <v>1.01E-2</v>
      </c>
      <c r="O19" s="160">
        <v>1.01E-2</v>
      </c>
      <c r="P19" s="160">
        <v>1.01E-2</v>
      </c>
      <c r="Q19" s="88">
        <f>AVERAGE(E19:P19)</f>
        <v>1.01E-2</v>
      </c>
    </row>
    <row r="20" spans="2:18" x14ac:dyDescent="0.2">
      <c r="B20" s="59">
        <f t="shared" si="1"/>
        <v>11</v>
      </c>
      <c r="C20" s="50" t="s">
        <v>9</v>
      </c>
      <c r="D20" s="80" t="s">
        <v>10</v>
      </c>
      <c r="E20" s="161">
        <v>9.5199999999999989E-3</v>
      </c>
      <c r="F20" s="161">
        <v>9.5199999999999989E-3</v>
      </c>
      <c r="G20" s="161">
        <v>9.5199999999999989E-3</v>
      </c>
      <c r="H20" s="161">
        <v>9.5199999999999989E-3</v>
      </c>
      <c r="I20" s="161">
        <v>9.5199999999999989E-3</v>
      </c>
      <c r="J20" s="161">
        <v>9.5199999999999989E-3</v>
      </c>
      <c r="K20" s="161">
        <v>9.5199999999999989E-3</v>
      </c>
      <c r="L20" s="161">
        <v>9.5199999999999989E-3</v>
      </c>
      <c r="M20" s="161">
        <v>9.5199999999999989E-3</v>
      </c>
      <c r="N20" s="161">
        <v>9.5199999999999989E-3</v>
      </c>
      <c r="O20" s="161">
        <v>9.5199999999999989E-3</v>
      </c>
      <c r="P20" s="161">
        <v>9.5199999999999989E-3</v>
      </c>
      <c r="Q20" s="113">
        <f>AVERAGE(E20:P20)</f>
        <v>9.5199999999999989E-3</v>
      </c>
    </row>
    <row r="21" spans="2:18" x14ac:dyDescent="0.2">
      <c r="B21" s="59">
        <f t="shared" si="1"/>
        <v>12</v>
      </c>
      <c r="D21" s="80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2:18" ht="13.5" thickBot="1" x14ac:dyDescent="0.25">
      <c r="B22" s="59">
        <f t="shared" si="1"/>
        <v>13</v>
      </c>
      <c r="C22" s="104" t="s">
        <v>107</v>
      </c>
      <c r="D22" s="80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03"/>
      <c r="R22" s="38"/>
    </row>
    <row r="23" spans="2:18" ht="13.5" thickBot="1" x14ac:dyDescent="0.25">
      <c r="B23" s="59">
        <f t="shared" si="1"/>
        <v>14</v>
      </c>
      <c r="C23" s="52" t="s">
        <v>108</v>
      </c>
      <c r="D23" s="86" t="s">
        <v>87</v>
      </c>
      <c r="E23" s="178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80"/>
      <c r="R23" s="38"/>
    </row>
    <row r="24" spans="2:18" x14ac:dyDescent="0.2">
      <c r="B24" s="59"/>
      <c r="N24" s="73"/>
      <c r="O24" s="73"/>
      <c r="P24" s="78"/>
      <c r="R24" s="38"/>
    </row>
    <row r="25" spans="2:18" x14ac:dyDescent="0.2">
      <c r="B25" s="59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R25" s="38"/>
    </row>
    <row r="26" spans="2:18" x14ac:dyDescent="0.2">
      <c r="P26" s="50"/>
    </row>
    <row r="27" spans="2:18" x14ac:dyDescent="0.2">
      <c r="P27" s="50"/>
    </row>
    <row r="28" spans="2:18" x14ac:dyDescent="0.2"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2:18" x14ac:dyDescent="0.2">
      <c r="N29" s="73"/>
      <c r="O29" s="73"/>
      <c r="P29" s="78"/>
    </row>
    <row r="30" spans="2:18" x14ac:dyDescent="0.2">
      <c r="N30" s="73"/>
      <c r="O30" s="73"/>
      <c r="P30" s="78"/>
    </row>
    <row r="31" spans="2:18" x14ac:dyDescent="0.2"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</row>
    <row r="32" spans="2:18" x14ac:dyDescent="0.2"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</row>
    <row r="33" spans="5:17" x14ac:dyDescent="0.2"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</row>
    <row r="34" spans="5:17" x14ac:dyDescent="0.2"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</row>
    <row r="35" spans="5:17" x14ac:dyDescent="0.2">
      <c r="N35" s="73"/>
      <c r="O35" s="73"/>
      <c r="P35" s="78"/>
    </row>
    <row r="36" spans="5:17" x14ac:dyDescent="0.2">
      <c r="N36" s="73"/>
      <c r="O36" s="73"/>
      <c r="P36" s="78"/>
    </row>
    <row r="37" spans="5:17" x14ac:dyDescent="0.2">
      <c r="N37" s="73"/>
      <c r="O37" s="73"/>
      <c r="P37" s="78"/>
    </row>
    <row r="38" spans="5:17" x14ac:dyDescent="0.2">
      <c r="N38" s="73"/>
      <c r="O38" s="73"/>
      <c r="P38" s="78"/>
    </row>
    <row r="39" spans="5:17" x14ac:dyDescent="0.2">
      <c r="N39" s="73"/>
      <c r="O39" s="73"/>
      <c r="P39" s="78"/>
    </row>
    <row r="40" spans="5:17" x14ac:dyDescent="0.2">
      <c r="N40" s="73"/>
      <c r="O40" s="73"/>
      <c r="P40" s="78"/>
    </row>
    <row r="41" spans="5:17" x14ac:dyDescent="0.2">
      <c r="N41" s="73"/>
      <c r="O41" s="73"/>
      <c r="P41" s="78"/>
    </row>
    <row r="42" spans="5:17" x14ac:dyDescent="0.2">
      <c r="N42" s="73"/>
      <c r="O42" s="73"/>
      <c r="P42" s="78"/>
    </row>
    <row r="43" spans="5:17" x14ac:dyDescent="0.2">
      <c r="N43" s="73"/>
      <c r="O43" s="73"/>
      <c r="P43" s="78"/>
    </row>
    <row r="44" spans="5:17" x14ac:dyDescent="0.2">
      <c r="N44" s="73"/>
      <c r="O44" s="73"/>
      <c r="P44" s="78"/>
    </row>
    <row r="45" spans="5:17" x14ac:dyDescent="0.2">
      <c r="N45" s="73"/>
      <c r="O45" s="73"/>
      <c r="P45" s="78"/>
    </row>
    <row r="46" spans="5:17" x14ac:dyDescent="0.2">
      <c r="N46" s="73"/>
      <c r="O46" s="73"/>
      <c r="P46" s="78"/>
    </row>
    <row r="47" spans="5:17" x14ac:dyDescent="0.2">
      <c r="N47" s="73"/>
      <c r="O47" s="73"/>
      <c r="P47" s="78"/>
    </row>
    <row r="48" spans="5:17" x14ac:dyDescent="0.2">
      <c r="N48" s="73"/>
      <c r="O48" s="73"/>
      <c r="P48" s="78"/>
    </row>
    <row r="49" spans="14:16" x14ac:dyDescent="0.2">
      <c r="N49" s="73"/>
      <c r="O49" s="73"/>
      <c r="P49" s="78"/>
    </row>
    <row r="50" spans="14:16" x14ac:dyDescent="0.2">
      <c r="N50" s="73"/>
      <c r="O50" s="73"/>
      <c r="P50" s="78"/>
    </row>
    <row r="51" spans="14:16" x14ac:dyDescent="0.2">
      <c r="N51" s="73"/>
      <c r="O51" s="73"/>
      <c r="P51" s="78"/>
    </row>
    <row r="52" spans="14:16" x14ac:dyDescent="0.2">
      <c r="N52" s="73"/>
      <c r="O52" s="73"/>
      <c r="P52" s="78"/>
    </row>
    <row r="53" spans="14:16" x14ac:dyDescent="0.2">
      <c r="N53" s="73"/>
      <c r="O53" s="73"/>
      <c r="P53" s="78"/>
    </row>
    <row r="54" spans="14:16" x14ac:dyDescent="0.2">
      <c r="N54" s="73"/>
      <c r="O54" s="73"/>
      <c r="P54" s="78"/>
    </row>
    <row r="55" spans="14:16" x14ac:dyDescent="0.2">
      <c r="N55" s="73"/>
      <c r="O55" s="73"/>
      <c r="P55" s="78"/>
    </row>
    <row r="56" spans="14:16" x14ac:dyDescent="0.2">
      <c r="N56" s="73"/>
      <c r="O56" s="73"/>
      <c r="P56" s="78"/>
    </row>
    <row r="57" spans="14:16" x14ac:dyDescent="0.2">
      <c r="N57" s="73"/>
      <c r="O57" s="73"/>
      <c r="P57" s="78"/>
    </row>
    <row r="58" spans="14:16" x14ac:dyDescent="0.2">
      <c r="N58" s="73"/>
      <c r="O58" s="73"/>
      <c r="P58" s="78"/>
    </row>
    <row r="59" spans="14:16" x14ac:dyDescent="0.2">
      <c r="N59" s="73"/>
      <c r="O59" s="73"/>
      <c r="P59" s="78"/>
    </row>
    <row r="60" spans="14:16" x14ac:dyDescent="0.2">
      <c r="N60" s="73"/>
      <c r="O60" s="73"/>
      <c r="P60" s="78"/>
    </row>
    <row r="61" spans="14:16" x14ac:dyDescent="0.2">
      <c r="N61" s="73"/>
      <c r="O61" s="73"/>
      <c r="P61" s="78"/>
    </row>
    <row r="62" spans="14:16" x14ac:dyDescent="0.2">
      <c r="N62" s="73"/>
      <c r="O62" s="73"/>
      <c r="P62" s="78"/>
    </row>
    <row r="63" spans="14:16" x14ac:dyDescent="0.2">
      <c r="N63" s="73"/>
      <c r="O63" s="73"/>
      <c r="P63" s="78"/>
    </row>
    <row r="64" spans="14:16" x14ac:dyDescent="0.2">
      <c r="N64" s="73"/>
      <c r="O64" s="73"/>
      <c r="P64" s="78"/>
    </row>
    <row r="65" spans="14:16" x14ac:dyDescent="0.2">
      <c r="N65" s="73"/>
      <c r="O65" s="73"/>
      <c r="P65" s="78"/>
    </row>
    <row r="66" spans="14:16" x14ac:dyDescent="0.2">
      <c r="N66" s="73"/>
      <c r="O66" s="73"/>
      <c r="P66" s="78"/>
    </row>
    <row r="67" spans="14:16" x14ac:dyDescent="0.2">
      <c r="N67" s="73"/>
      <c r="O67" s="73"/>
      <c r="P67" s="78"/>
    </row>
    <row r="68" spans="14:16" x14ac:dyDescent="0.2">
      <c r="N68" s="73"/>
      <c r="O68" s="73"/>
      <c r="P68" s="78"/>
    </row>
    <row r="69" spans="14:16" x14ac:dyDescent="0.2">
      <c r="N69" s="73"/>
      <c r="O69" s="73"/>
      <c r="P69" s="78"/>
    </row>
    <row r="70" spans="14:16" x14ac:dyDescent="0.2">
      <c r="N70" s="73"/>
      <c r="O70" s="73"/>
      <c r="P70" s="78"/>
    </row>
    <row r="71" spans="14:16" x14ac:dyDescent="0.2">
      <c r="N71" s="73"/>
      <c r="O71" s="73"/>
      <c r="P71" s="78"/>
    </row>
    <row r="72" spans="14:16" x14ac:dyDescent="0.2">
      <c r="N72" s="73"/>
      <c r="O72" s="73"/>
      <c r="P72" s="78"/>
    </row>
    <row r="73" spans="14:16" x14ac:dyDescent="0.2">
      <c r="N73" s="73"/>
      <c r="O73" s="73"/>
      <c r="P73" s="78"/>
    </row>
    <row r="74" spans="14:16" x14ac:dyDescent="0.2">
      <c r="N74" s="73"/>
      <c r="O74" s="73"/>
      <c r="P74" s="78"/>
    </row>
    <row r="75" spans="14:16" x14ac:dyDescent="0.2">
      <c r="N75" s="73"/>
      <c r="O75" s="73"/>
      <c r="P75" s="78"/>
    </row>
    <row r="76" spans="14:16" x14ac:dyDescent="0.2">
      <c r="N76" s="73"/>
      <c r="O76" s="73"/>
      <c r="P76" s="78"/>
    </row>
    <row r="77" spans="14:16" x14ac:dyDescent="0.2">
      <c r="N77" s="73"/>
      <c r="O77" s="73"/>
      <c r="P77" s="78"/>
    </row>
    <row r="78" spans="14:16" x14ac:dyDescent="0.2">
      <c r="N78" s="73"/>
      <c r="O78" s="73"/>
      <c r="P78" s="78"/>
    </row>
    <row r="79" spans="14:16" x14ac:dyDescent="0.2">
      <c r="N79" s="73"/>
      <c r="O79" s="73"/>
      <c r="P79" s="78"/>
    </row>
    <row r="80" spans="14:16" x14ac:dyDescent="0.2">
      <c r="N80" s="73"/>
      <c r="O80" s="73"/>
      <c r="P80" s="78"/>
    </row>
    <row r="81" spans="14:16" x14ac:dyDescent="0.2">
      <c r="N81" s="73"/>
      <c r="O81" s="73"/>
      <c r="P81" s="78"/>
    </row>
    <row r="82" spans="14:16" x14ac:dyDescent="0.2">
      <c r="N82" s="73"/>
      <c r="O82" s="73"/>
      <c r="P82" s="78"/>
    </row>
    <row r="83" spans="14:16" x14ac:dyDescent="0.2">
      <c r="N83" s="73"/>
      <c r="O83" s="73"/>
      <c r="P83" s="78"/>
    </row>
    <row r="84" spans="14:16" x14ac:dyDescent="0.2">
      <c r="N84" s="73"/>
      <c r="O84" s="73"/>
      <c r="P84" s="78"/>
    </row>
    <row r="85" spans="14:16" x14ac:dyDescent="0.2">
      <c r="N85" s="73"/>
      <c r="O85" s="73"/>
      <c r="P85" s="78"/>
    </row>
    <row r="86" spans="14:16" x14ac:dyDescent="0.2">
      <c r="N86" s="73"/>
      <c r="O86" s="73"/>
      <c r="P86" s="78"/>
    </row>
    <row r="87" spans="14:16" x14ac:dyDescent="0.2">
      <c r="N87" s="73"/>
      <c r="O87" s="73"/>
      <c r="P87" s="78"/>
    </row>
    <row r="88" spans="14:16" x14ac:dyDescent="0.2">
      <c r="N88" s="73"/>
      <c r="O88" s="73"/>
      <c r="P88" s="78"/>
    </row>
    <row r="89" spans="14:16" x14ac:dyDescent="0.2">
      <c r="N89" s="73"/>
      <c r="O89" s="73"/>
      <c r="P89" s="78"/>
    </row>
    <row r="90" spans="14:16" x14ac:dyDescent="0.2">
      <c r="N90" s="73"/>
      <c r="O90" s="73"/>
      <c r="P90" s="78"/>
    </row>
    <row r="91" spans="14:16" x14ac:dyDescent="0.2">
      <c r="N91" s="73"/>
      <c r="O91" s="73"/>
      <c r="P91" s="78"/>
    </row>
    <row r="92" spans="14:16" x14ac:dyDescent="0.2">
      <c r="N92" s="73"/>
      <c r="O92" s="73"/>
      <c r="P92" s="78"/>
    </row>
    <row r="93" spans="14:16" x14ac:dyDescent="0.2">
      <c r="N93" s="73"/>
      <c r="O93" s="73"/>
      <c r="P93" s="78"/>
    </row>
    <row r="94" spans="14:16" x14ac:dyDescent="0.2">
      <c r="N94" s="73"/>
      <c r="O94" s="73"/>
      <c r="P94" s="78"/>
    </row>
    <row r="95" spans="14:16" x14ac:dyDescent="0.2">
      <c r="N95" s="73"/>
      <c r="O95" s="73"/>
      <c r="P95" s="78"/>
    </row>
    <row r="96" spans="14:16" x14ac:dyDescent="0.2">
      <c r="N96" s="73"/>
      <c r="O96" s="73"/>
      <c r="P96" s="78"/>
    </row>
    <row r="97" spans="14:16" x14ac:dyDescent="0.2">
      <c r="N97" s="73"/>
      <c r="O97" s="73"/>
      <c r="P97" s="78"/>
    </row>
    <row r="98" spans="14:16" x14ac:dyDescent="0.2">
      <c r="N98" s="73"/>
      <c r="O98" s="73"/>
      <c r="P98" s="78"/>
    </row>
    <row r="99" spans="14:16" x14ac:dyDescent="0.2">
      <c r="N99" s="73"/>
      <c r="O99" s="73"/>
      <c r="P99" s="78"/>
    </row>
    <row r="100" spans="14:16" x14ac:dyDescent="0.2">
      <c r="N100" s="73"/>
      <c r="O100" s="73"/>
      <c r="P100" s="78"/>
    </row>
    <row r="101" spans="14:16" x14ac:dyDescent="0.2">
      <c r="N101" s="73"/>
      <c r="O101" s="73"/>
      <c r="P101" s="78"/>
    </row>
    <row r="102" spans="14:16" x14ac:dyDescent="0.2">
      <c r="N102" s="73"/>
      <c r="O102" s="73"/>
      <c r="P102" s="78"/>
    </row>
    <row r="103" spans="14:16" x14ac:dyDescent="0.2">
      <c r="N103" s="73"/>
      <c r="O103" s="73"/>
      <c r="P103" s="78"/>
    </row>
    <row r="104" spans="14:16" x14ac:dyDescent="0.2">
      <c r="N104" s="73"/>
      <c r="O104" s="73"/>
      <c r="P104" s="78"/>
    </row>
    <row r="105" spans="14:16" x14ac:dyDescent="0.2">
      <c r="N105" s="73"/>
      <c r="O105" s="73"/>
      <c r="P105" s="78"/>
    </row>
    <row r="106" spans="14:16" x14ac:dyDescent="0.2">
      <c r="N106" s="73"/>
      <c r="O106" s="73"/>
      <c r="P106" s="78"/>
    </row>
    <row r="107" spans="14:16" x14ac:dyDescent="0.2">
      <c r="N107" s="73"/>
      <c r="O107" s="73"/>
      <c r="P107" s="78"/>
    </row>
    <row r="108" spans="14:16" x14ac:dyDescent="0.2">
      <c r="N108" s="73"/>
      <c r="O108" s="73"/>
      <c r="P108" s="78"/>
    </row>
    <row r="109" spans="14:16" x14ac:dyDescent="0.2">
      <c r="N109" s="73"/>
      <c r="O109" s="73"/>
      <c r="P109" s="78"/>
    </row>
    <row r="110" spans="14:16" x14ac:dyDescent="0.2">
      <c r="N110" s="73"/>
      <c r="O110" s="73"/>
      <c r="P110" s="78"/>
    </row>
    <row r="111" spans="14:16" x14ac:dyDescent="0.2">
      <c r="N111" s="73"/>
      <c r="O111" s="73"/>
      <c r="P111" s="78"/>
    </row>
    <row r="112" spans="14:16" x14ac:dyDescent="0.2">
      <c r="N112" s="73"/>
      <c r="O112" s="73"/>
      <c r="P112" s="78"/>
    </row>
    <row r="113" spans="14:16" x14ac:dyDescent="0.2">
      <c r="N113" s="73"/>
      <c r="O113" s="73"/>
      <c r="P113" s="78"/>
    </row>
    <row r="114" spans="14:16" x14ac:dyDescent="0.2">
      <c r="N114" s="73"/>
      <c r="O114" s="73"/>
      <c r="P114" s="78"/>
    </row>
    <row r="115" spans="14:16" x14ac:dyDescent="0.2">
      <c r="N115" s="73"/>
      <c r="O115" s="73"/>
      <c r="P115" s="78"/>
    </row>
    <row r="116" spans="14:16" x14ac:dyDescent="0.2">
      <c r="N116" s="73"/>
      <c r="O116" s="73"/>
      <c r="P116" s="78"/>
    </row>
    <row r="117" spans="14:16" x14ac:dyDescent="0.2">
      <c r="N117" s="73"/>
      <c r="O117" s="73"/>
      <c r="P117" s="78"/>
    </row>
    <row r="118" spans="14:16" x14ac:dyDescent="0.2">
      <c r="N118" s="73"/>
      <c r="O118" s="73"/>
      <c r="P118" s="78"/>
    </row>
    <row r="119" spans="14:16" x14ac:dyDescent="0.2">
      <c r="N119" s="73"/>
      <c r="O119" s="73"/>
      <c r="P119" s="78"/>
    </row>
    <row r="120" spans="14:16" x14ac:dyDescent="0.2">
      <c r="N120" s="73"/>
      <c r="O120" s="73"/>
      <c r="P120" s="78"/>
    </row>
    <row r="121" spans="14:16" x14ac:dyDescent="0.2">
      <c r="N121" s="73"/>
      <c r="O121" s="73"/>
      <c r="P121" s="78"/>
    </row>
    <row r="122" spans="14:16" x14ac:dyDescent="0.2">
      <c r="N122" s="73"/>
      <c r="O122" s="73"/>
      <c r="P122" s="78"/>
    </row>
    <row r="123" spans="14:16" x14ac:dyDescent="0.2">
      <c r="N123" s="73"/>
      <c r="O123" s="73"/>
      <c r="P123" s="78"/>
    </row>
    <row r="124" spans="14:16" x14ac:dyDescent="0.2">
      <c r="N124" s="73"/>
      <c r="O124" s="73"/>
      <c r="P124" s="78"/>
    </row>
    <row r="125" spans="14:16" x14ac:dyDescent="0.2">
      <c r="N125" s="73"/>
      <c r="O125" s="73"/>
      <c r="P125" s="78"/>
    </row>
    <row r="126" spans="14:16" x14ac:dyDescent="0.2">
      <c r="N126" s="73"/>
      <c r="O126" s="73"/>
      <c r="P126" s="78"/>
    </row>
    <row r="127" spans="14:16" x14ac:dyDescent="0.2">
      <c r="N127" s="73"/>
      <c r="O127" s="73"/>
      <c r="P127" s="78"/>
    </row>
    <row r="128" spans="14:16" x14ac:dyDescent="0.2">
      <c r="N128" s="73"/>
      <c r="O128" s="73"/>
      <c r="P128" s="78"/>
    </row>
    <row r="129" spans="14:16" x14ac:dyDescent="0.2">
      <c r="N129" s="73"/>
      <c r="O129" s="73"/>
      <c r="P129" s="78"/>
    </row>
    <row r="130" spans="14:16" x14ac:dyDescent="0.2">
      <c r="N130" s="73"/>
      <c r="O130" s="73"/>
      <c r="P130" s="78"/>
    </row>
    <row r="131" spans="14:16" x14ac:dyDescent="0.2">
      <c r="N131" s="73"/>
      <c r="O131" s="73"/>
      <c r="P131" s="78"/>
    </row>
    <row r="132" spans="14:16" x14ac:dyDescent="0.2">
      <c r="N132" s="73"/>
      <c r="O132" s="73"/>
      <c r="P132" s="78"/>
    </row>
    <row r="133" spans="14:16" x14ac:dyDescent="0.2">
      <c r="N133" s="73"/>
      <c r="O133" s="73"/>
      <c r="P133" s="78"/>
    </row>
    <row r="134" spans="14:16" x14ac:dyDescent="0.2">
      <c r="N134" s="73"/>
      <c r="O134" s="73"/>
      <c r="P134" s="78"/>
    </row>
    <row r="135" spans="14:16" x14ac:dyDescent="0.2">
      <c r="N135" s="73"/>
      <c r="O135" s="73"/>
      <c r="P135" s="78"/>
    </row>
    <row r="136" spans="14:16" x14ac:dyDescent="0.2">
      <c r="N136" s="73"/>
      <c r="O136" s="73"/>
      <c r="P136" s="78"/>
    </row>
    <row r="137" spans="14:16" x14ac:dyDescent="0.2">
      <c r="N137" s="73"/>
      <c r="O137" s="73"/>
      <c r="P137" s="78"/>
    </row>
    <row r="138" spans="14:16" x14ac:dyDescent="0.2">
      <c r="N138" s="73"/>
      <c r="O138" s="73"/>
      <c r="P138" s="78"/>
    </row>
    <row r="139" spans="14:16" x14ac:dyDescent="0.2">
      <c r="N139" s="73"/>
      <c r="O139" s="73"/>
      <c r="P139" s="78"/>
    </row>
    <row r="140" spans="14:16" x14ac:dyDescent="0.2">
      <c r="N140" s="73"/>
      <c r="O140" s="73"/>
      <c r="P140" s="78"/>
    </row>
    <row r="141" spans="14:16" x14ac:dyDescent="0.2">
      <c r="N141" s="73"/>
      <c r="O141" s="73"/>
      <c r="P141" s="78"/>
    </row>
    <row r="142" spans="14:16" x14ac:dyDescent="0.2">
      <c r="N142" s="73"/>
      <c r="O142" s="73"/>
      <c r="P142" s="78"/>
    </row>
    <row r="143" spans="14:16" x14ac:dyDescent="0.2">
      <c r="N143" s="73"/>
      <c r="O143" s="73"/>
      <c r="P143" s="78"/>
    </row>
    <row r="144" spans="14:16" x14ac:dyDescent="0.2">
      <c r="N144" s="73"/>
      <c r="O144" s="73"/>
      <c r="P144" s="78"/>
    </row>
    <row r="145" spans="14:16" x14ac:dyDescent="0.2">
      <c r="N145" s="73"/>
      <c r="O145" s="73"/>
      <c r="P145" s="78"/>
    </row>
    <row r="146" spans="14:16" x14ac:dyDescent="0.2">
      <c r="N146" s="73"/>
      <c r="O146" s="73"/>
      <c r="P146" s="78"/>
    </row>
    <row r="147" spans="14:16" x14ac:dyDescent="0.2">
      <c r="N147" s="73"/>
      <c r="O147" s="73"/>
      <c r="P147" s="78"/>
    </row>
    <row r="148" spans="14:16" x14ac:dyDescent="0.2">
      <c r="N148" s="73"/>
      <c r="O148" s="73"/>
      <c r="P148" s="78"/>
    </row>
    <row r="149" spans="14:16" x14ac:dyDescent="0.2">
      <c r="N149" s="73"/>
      <c r="O149" s="73"/>
      <c r="P149" s="78"/>
    </row>
    <row r="150" spans="14:16" x14ac:dyDescent="0.2">
      <c r="N150" s="73"/>
      <c r="O150" s="73"/>
      <c r="P150" s="78"/>
    </row>
    <row r="151" spans="14:16" x14ac:dyDescent="0.2">
      <c r="N151" s="73"/>
      <c r="O151" s="73"/>
      <c r="P151" s="78"/>
    </row>
    <row r="152" spans="14:16" x14ac:dyDescent="0.2">
      <c r="N152" s="73"/>
      <c r="O152" s="73"/>
      <c r="P152" s="78"/>
    </row>
    <row r="153" spans="14:16" x14ac:dyDescent="0.2">
      <c r="N153" s="73"/>
      <c r="O153" s="73"/>
      <c r="P153" s="78"/>
    </row>
    <row r="154" spans="14:16" x14ac:dyDescent="0.2">
      <c r="N154" s="73"/>
      <c r="O154" s="73"/>
      <c r="P154" s="78"/>
    </row>
    <row r="155" spans="14:16" x14ac:dyDescent="0.2">
      <c r="N155" s="73"/>
      <c r="O155" s="73"/>
      <c r="P155" s="78"/>
    </row>
    <row r="156" spans="14:16" x14ac:dyDescent="0.2">
      <c r="N156" s="73"/>
      <c r="O156" s="73"/>
      <c r="P156" s="78"/>
    </row>
    <row r="157" spans="14:16" x14ac:dyDescent="0.2">
      <c r="N157" s="73"/>
      <c r="O157" s="73"/>
      <c r="P157" s="78"/>
    </row>
    <row r="158" spans="14:16" x14ac:dyDescent="0.2">
      <c r="N158" s="73"/>
      <c r="O158" s="73"/>
      <c r="P158" s="78"/>
    </row>
    <row r="159" spans="14:16" x14ac:dyDescent="0.2">
      <c r="N159" s="73"/>
      <c r="O159" s="73"/>
      <c r="P159" s="78"/>
    </row>
    <row r="160" spans="14:16" x14ac:dyDescent="0.2">
      <c r="N160" s="73"/>
      <c r="O160" s="73"/>
      <c r="P160" s="78"/>
    </row>
    <row r="161" spans="14:16" x14ac:dyDescent="0.2">
      <c r="N161" s="73"/>
      <c r="O161" s="73"/>
      <c r="P161" s="78"/>
    </row>
    <row r="162" spans="14:16" x14ac:dyDescent="0.2">
      <c r="N162" s="73"/>
      <c r="O162" s="73"/>
      <c r="P162" s="78"/>
    </row>
    <row r="163" spans="14:16" x14ac:dyDescent="0.2">
      <c r="N163" s="73"/>
      <c r="O163" s="73"/>
      <c r="P163" s="78"/>
    </row>
    <row r="164" spans="14:16" x14ac:dyDescent="0.2">
      <c r="N164" s="73"/>
      <c r="O164" s="73"/>
      <c r="P164" s="78"/>
    </row>
    <row r="165" spans="14:16" x14ac:dyDescent="0.2">
      <c r="N165" s="73"/>
      <c r="O165" s="73"/>
      <c r="P165" s="78"/>
    </row>
    <row r="166" spans="14:16" x14ac:dyDescent="0.2">
      <c r="N166" s="73"/>
      <c r="O166" s="73"/>
      <c r="P166" s="78"/>
    </row>
    <row r="167" spans="14:16" x14ac:dyDescent="0.2">
      <c r="N167" s="73"/>
      <c r="O167" s="73"/>
      <c r="P167" s="78"/>
    </row>
    <row r="168" spans="14:16" x14ac:dyDescent="0.2">
      <c r="N168" s="73"/>
      <c r="O168" s="73"/>
      <c r="P168" s="78"/>
    </row>
    <row r="169" spans="14:16" x14ac:dyDescent="0.2">
      <c r="N169" s="73"/>
      <c r="O169" s="73"/>
      <c r="P169" s="78"/>
    </row>
    <row r="170" spans="14:16" x14ac:dyDescent="0.2">
      <c r="N170" s="73"/>
      <c r="O170" s="73"/>
      <c r="P170" s="78"/>
    </row>
    <row r="171" spans="14:16" x14ac:dyDescent="0.2">
      <c r="N171" s="73"/>
      <c r="O171" s="73"/>
      <c r="P171" s="78"/>
    </row>
    <row r="172" spans="14:16" x14ac:dyDescent="0.2">
      <c r="N172" s="73"/>
      <c r="O172" s="73"/>
      <c r="P172" s="78"/>
    </row>
    <row r="173" spans="14:16" x14ac:dyDescent="0.2">
      <c r="N173" s="73"/>
      <c r="O173" s="73"/>
      <c r="P173" s="78"/>
    </row>
    <row r="174" spans="14:16" x14ac:dyDescent="0.2">
      <c r="N174" s="73"/>
      <c r="O174" s="73"/>
      <c r="P174" s="78"/>
    </row>
    <row r="175" spans="14:16" x14ac:dyDescent="0.2">
      <c r="N175" s="73"/>
      <c r="O175" s="73"/>
      <c r="P175" s="78"/>
    </row>
    <row r="176" spans="14:16" x14ac:dyDescent="0.2">
      <c r="N176" s="73"/>
      <c r="O176" s="73"/>
      <c r="P176" s="78"/>
    </row>
    <row r="177" spans="14:16" x14ac:dyDescent="0.2">
      <c r="N177" s="73"/>
      <c r="O177" s="73"/>
      <c r="P177" s="78"/>
    </row>
    <row r="178" spans="14:16" x14ac:dyDescent="0.2">
      <c r="N178" s="73"/>
      <c r="O178" s="73"/>
      <c r="P178" s="78"/>
    </row>
    <row r="179" spans="14:16" x14ac:dyDescent="0.2">
      <c r="N179" s="73"/>
      <c r="O179" s="73"/>
      <c r="P179" s="78"/>
    </row>
    <row r="180" spans="14:16" x14ac:dyDescent="0.2">
      <c r="N180" s="73"/>
      <c r="O180" s="73"/>
      <c r="P180" s="78"/>
    </row>
    <row r="181" spans="14:16" x14ac:dyDescent="0.2">
      <c r="N181" s="73"/>
      <c r="O181" s="73"/>
      <c r="P181" s="78"/>
    </row>
    <row r="182" spans="14:16" x14ac:dyDescent="0.2">
      <c r="N182" s="73"/>
      <c r="O182" s="73"/>
      <c r="P182" s="78"/>
    </row>
    <row r="183" spans="14:16" x14ac:dyDescent="0.2">
      <c r="N183" s="73"/>
      <c r="O183" s="73"/>
      <c r="P183" s="78"/>
    </row>
    <row r="184" spans="14:16" x14ac:dyDescent="0.2">
      <c r="N184" s="73"/>
      <c r="O184" s="73"/>
      <c r="P184" s="78"/>
    </row>
    <row r="185" spans="14:16" x14ac:dyDescent="0.2">
      <c r="N185" s="73"/>
      <c r="O185" s="73"/>
      <c r="P185" s="78"/>
    </row>
    <row r="186" spans="14:16" x14ac:dyDescent="0.2">
      <c r="N186" s="73"/>
      <c r="O186" s="73"/>
      <c r="P186" s="78"/>
    </row>
    <row r="187" spans="14:16" x14ac:dyDescent="0.2">
      <c r="N187" s="73"/>
      <c r="O187" s="73"/>
      <c r="P187" s="78"/>
    </row>
    <row r="188" spans="14:16" x14ac:dyDescent="0.2">
      <c r="N188" s="73"/>
      <c r="O188" s="73"/>
      <c r="P188" s="78"/>
    </row>
    <row r="189" spans="14:16" x14ac:dyDescent="0.2">
      <c r="N189" s="73"/>
      <c r="O189" s="73"/>
      <c r="P189" s="78"/>
    </row>
    <row r="190" spans="14:16" x14ac:dyDescent="0.2">
      <c r="N190" s="73"/>
      <c r="O190" s="73"/>
      <c r="P190" s="78"/>
    </row>
    <row r="191" spans="14:16" x14ac:dyDescent="0.2">
      <c r="N191" s="73"/>
      <c r="O191" s="73"/>
      <c r="P191" s="78"/>
    </row>
    <row r="192" spans="14:16" x14ac:dyDescent="0.2">
      <c r="N192" s="73"/>
      <c r="O192" s="73"/>
      <c r="P192" s="78"/>
    </row>
    <row r="193" spans="14:16" x14ac:dyDescent="0.2">
      <c r="N193" s="73"/>
      <c r="O193" s="73"/>
      <c r="P193" s="78"/>
    </row>
    <row r="194" spans="14:16" x14ac:dyDescent="0.2">
      <c r="N194" s="73"/>
      <c r="O194" s="73"/>
      <c r="P194" s="78"/>
    </row>
    <row r="195" spans="14:16" x14ac:dyDescent="0.2">
      <c r="N195" s="73"/>
      <c r="O195" s="73"/>
      <c r="P195" s="78"/>
    </row>
    <row r="196" spans="14:16" x14ac:dyDescent="0.2">
      <c r="N196" s="73"/>
      <c r="O196" s="73"/>
      <c r="P196" s="78"/>
    </row>
    <row r="197" spans="14:16" x14ac:dyDescent="0.2">
      <c r="N197" s="73"/>
      <c r="O197" s="73"/>
      <c r="P197" s="78"/>
    </row>
    <row r="198" spans="14:16" x14ac:dyDescent="0.2">
      <c r="N198" s="73"/>
      <c r="O198" s="73"/>
      <c r="P198" s="78"/>
    </row>
    <row r="199" spans="14:16" x14ac:dyDescent="0.2">
      <c r="N199" s="73"/>
      <c r="O199" s="73"/>
      <c r="P199" s="78"/>
    </row>
    <row r="200" spans="14:16" x14ac:dyDescent="0.2">
      <c r="N200" s="73"/>
      <c r="O200" s="73"/>
      <c r="P200" s="78"/>
    </row>
    <row r="201" spans="14:16" x14ac:dyDescent="0.2">
      <c r="N201" s="73"/>
      <c r="O201" s="73"/>
      <c r="P201" s="78"/>
    </row>
    <row r="202" spans="14:16" x14ac:dyDescent="0.2">
      <c r="N202" s="73"/>
      <c r="O202" s="73"/>
      <c r="P202" s="78"/>
    </row>
    <row r="203" spans="14:16" x14ac:dyDescent="0.2">
      <c r="N203" s="73"/>
      <c r="O203" s="73"/>
      <c r="P203" s="78"/>
    </row>
    <row r="204" spans="14:16" x14ac:dyDescent="0.2">
      <c r="N204" s="73"/>
      <c r="O204" s="73"/>
      <c r="P204" s="78"/>
    </row>
    <row r="205" spans="14:16" x14ac:dyDescent="0.2">
      <c r="N205" s="73"/>
      <c r="O205" s="73"/>
      <c r="P205" s="78"/>
    </row>
    <row r="206" spans="14:16" x14ac:dyDescent="0.2">
      <c r="N206" s="73"/>
      <c r="O206" s="73"/>
      <c r="P206" s="78"/>
    </row>
    <row r="207" spans="14:16" x14ac:dyDescent="0.2">
      <c r="N207" s="73"/>
      <c r="O207" s="73"/>
      <c r="P207" s="78"/>
    </row>
    <row r="208" spans="14:16" x14ac:dyDescent="0.2">
      <c r="N208" s="73"/>
      <c r="O208" s="73"/>
      <c r="P208" s="78"/>
    </row>
    <row r="209" spans="14:16" x14ac:dyDescent="0.2">
      <c r="N209" s="73"/>
      <c r="O209" s="73"/>
      <c r="P209" s="78"/>
    </row>
    <row r="210" spans="14:16" x14ac:dyDescent="0.2">
      <c r="N210" s="73"/>
      <c r="O210" s="73"/>
      <c r="P210" s="78"/>
    </row>
    <row r="211" spans="14:16" x14ac:dyDescent="0.2">
      <c r="N211" s="73"/>
      <c r="O211" s="73"/>
      <c r="P211" s="78"/>
    </row>
    <row r="212" spans="14:16" x14ac:dyDescent="0.2">
      <c r="N212" s="73"/>
      <c r="O212" s="73"/>
      <c r="P212" s="78"/>
    </row>
    <row r="213" spans="14:16" x14ac:dyDescent="0.2">
      <c r="N213" s="73"/>
      <c r="O213" s="73"/>
      <c r="P213" s="78"/>
    </row>
    <row r="214" spans="14:16" x14ac:dyDescent="0.2">
      <c r="N214" s="73"/>
      <c r="O214" s="73"/>
      <c r="P214" s="78"/>
    </row>
    <row r="215" spans="14:16" x14ac:dyDescent="0.2">
      <c r="N215" s="73"/>
      <c r="O215" s="73"/>
      <c r="P215" s="78"/>
    </row>
    <row r="216" spans="14:16" x14ac:dyDescent="0.2">
      <c r="N216" s="73"/>
      <c r="O216" s="73"/>
      <c r="P216" s="78"/>
    </row>
    <row r="217" spans="14:16" x14ac:dyDescent="0.2">
      <c r="N217" s="73"/>
      <c r="O217" s="73"/>
      <c r="P217" s="78"/>
    </row>
    <row r="218" spans="14:16" x14ac:dyDescent="0.2">
      <c r="N218" s="73"/>
      <c r="O218" s="73"/>
      <c r="P218" s="78"/>
    </row>
    <row r="219" spans="14:16" x14ac:dyDescent="0.2">
      <c r="N219" s="73"/>
      <c r="O219" s="73"/>
      <c r="P219" s="78"/>
    </row>
    <row r="220" spans="14:16" x14ac:dyDescent="0.2">
      <c r="N220" s="73"/>
      <c r="O220" s="73"/>
      <c r="P220" s="78"/>
    </row>
    <row r="221" spans="14:16" x14ac:dyDescent="0.2">
      <c r="N221" s="73"/>
      <c r="O221" s="73"/>
      <c r="P221" s="78"/>
    </row>
    <row r="222" spans="14:16" x14ac:dyDescent="0.2">
      <c r="N222" s="73"/>
      <c r="O222" s="73"/>
      <c r="P222" s="78"/>
    </row>
    <row r="223" spans="14:16" x14ac:dyDescent="0.2">
      <c r="N223" s="73"/>
      <c r="O223" s="73"/>
      <c r="P223" s="78"/>
    </row>
    <row r="224" spans="14:16" x14ac:dyDescent="0.2">
      <c r="N224" s="73"/>
      <c r="O224" s="73"/>
      <c r="P224" s="78"/>
    </row>
    <row r="225" spans="14:16" x14ac:dyDescent="0.2">
      <c r="N225" s="73"/>
      <c r="O225" s="73"/>
      <c r="P225" s="78"/>
    </row>
    <row r="226" spans="14:16" x14ac:dyDescent="0.2">
      <c r="N226" s="73"/>
      <c r="O226" s="73"/>
      <c r="P226" s="78"/>
    </row>
    <row r="227" spans="14:16" x14ac:dyDescent="0.2">
      <c r="N227" s="73"/>
      <c r="O227" s="73"/>
      <c r="P227" s="78"/>
    </row>
    <row r="228" spans="14:16" x14ac:dyDescent="0.2">
      <c r="N228" s="73"/>
      <c r="O228" s="73"/>
      <c r="P228" s="78"/>
    </row>
    <row r="229" spans="14:16" x14ac:dyDescent="0.2">
      <c r="N229" s="73"/>
      <c r="O229" s="73"/>
      <c r="P229" s="78"/>
    </row>
    <row r="230" spans="14:16" x14ac:dyDescent="0.2">
      <c r="N230" s="73"/>
      <c r="O230" s="73"/>
      <c r="P230" s="78"/>
    </row>
    <row r="231" spans="14:16" x14ac:dyDescent="0.2">
      <c r="N231" s="73"/>
      <c r="O231" s="73"/>
      <c r="P231" s="78"/>
    </row>
    <row r="232" spans="14:16" x14ac:dyDescent="0.2">
      <c r="N232" s="73"/>
      <c r="O232" s="73"/>
      <c r="P232" s="78"/>
    </row>
    <row r="233" spans="14:16" x14ac:dyDescent="0.2">
      <c r="N233" s="73"/>
      <c r="O233" s="73"/>
      <c r="P233" s="78"/>
    </row>
    <row r="234" spans="14:16" x14ac:dyDescent="0.2">
      <c r="N234" s="73"/>
      <c r="O234" s="73"/>
      <c r="P234" s="78"/>
    </row>
    <row r="235" spans="14:16" x14ac:dyDescent="0.2">
      <c r="N235" s="73"/>
      <c r="O235" s="73"/>
      <c r="P235" s="78"/>
    </row>
    <row r="236" spans="14:16" x14ac:dyDescent="0.2">
      <c r="N236" s="73"/>
      <c r="O236" s="73"/>
      <c r="P236" s="78"/>
    </row>
    <row r="237" spans="14:16" x14ac:dyDescent="0.2">
      <c r="N237" s="73"/>
      <c r="O237" s="73"/>
      <c r="P237" s="78"/>
    </row>
    <row r="238" spans="14:16" x14ac:dyDescent="0.2">
      <c r="N238" s="73"/>
      <c r="O238" s="73"/>
      <c r="P238" s="78"/>
    </row>
    <row r="239" spans="14:16" x14ac:dyDescent="0.2">
      <c r="N239" s="73"/>
      <c r="O239" s="73"/>
      <c r="P239" s="78"/>
    </row>
    <row r="240" spans="14:16" x14ac:dyDescent="0.2">
      <c r="N240" s="73"/>
      <c r="O240" s="73"/>
      <c r="P240" s="78"/>
    </row>
    <row r="241" spans="14:16" x14ac:dyDescent="0.2">
      <c r="N241" s="73"/>
      <c r="O241" s="73"/>
      <c r="P241" s="78"/>
    </row>
    <row r="242" spans="14:16" x14ac:dyDescent="0.2">
      <c r="N242" s="73"/>
      <c r="O242" s="73"/>
      <c r="P242" s="78"/>
    </row>
    <row r="243" spans="14:16" x14ac:dyDescent="0.2">
      <c r="N243" s="73"/>
      <c r="O243" s="73"/>
      <c r="P243" s="78"/>
    </row>
    <row r="244" spans="14:16" x14ac:dyDescent="0.2">
      <c r="N244" s="73"/>
      <c r="O244" s="73"/>
      <c r="P244" s="78"/>
    </row>
    <row r="245" spans="14:16" x14ac:dyDescent="0.2">
      <c r="N245" s="73"/>
      <c r="O245" s="73"/>
      <c r="P245" s="78"/>
    </row>
    <row r="246" spans="14:16" x14ac:dyDescent="0.2">
      <c r="N246" s="73"/>
      <c r="O246" s="73"/>
      <c r="P246" s="78"/>
    </row>
    <row r="247" spans="14:16" x14ac:dyDescent="0.2">
      <c r="N247" s="73"/>
      <c r="O247" s="73"/>
      <c r="P247" s="78"/>
    </row>
    <row r="248" spans="14:16" x14ac:dyDescent="0.2">
      <c r="N248" s="73"/>
      <c r="O248" s="73"/>
      <c r="P248" s="78"/>
    </row>
    <row r="249" spans="14:16" x14ac:dyDescent="0.2">
      <c r="N249" s="73"/>
      <c r="O249" s="73"/>
      <c r="P249" s="78"/>
    </row>
    <row r="250" spans="14:16" x14ac:dyDescent="0.2">
      <c r="N250" s="73"/>
      <c r="O250" s="73"/>
      <c r="P250" s="78"/>
    </row>
    <row r="251" spans="14:16" x14ac:dyDescent="0.2">
      <c r="N251" s="73"/>
      <c r="O251" s="73"/>
      <c r="P251" s="78"/>
    </row>
    <row r="252" spans="14:16" x14ac:dyDescent="0.2">
      <c r="N252" s="73"/>
      <c r="O252" s="73"/>
      <c r="P252" s="78"/>
    </row>
    <row r="253" spans="14:16" x14ac:dyDescent="0.2">
      <c r="N253" s="73"/>
      <c r="O253" s="73"/>
      <c r="P253" s="78"/>
    </row>
    <row r="254" spans="14:16" x14ac:dyDescent="0.2">
      <c r="N254" s="73"/>
      <c r="O254" s="73"/>
      <c r="P254" s="78"/>
    </row>
    <row r="255" spans="14:16" x14ac:dyDescent="0.2">
      <c r="N255" s="73"/>
      <c r="O255" s="73"/>
      <c r="P255" s="78"/>
    </row>
    <row r="256" spans="14:16" x14ac:dyDescent="0.2">
      <c r="N256" s="73"/>
      <c r="O256" s="73"/>
      <c r="P256" s="78"/>
    </row>
    <row r="257" spans="14:16" x14ac:dyDescent="0.2">
      <c r="N257" s="73"/>
      <c r="O257" s="73"/>
      <c r="P257" s="78"/>
    </row>
    <row r="258" spans="14:16" x14ac:dyDescent="0.2">
      <c r="N258" s="73"/>
      <c r="O258" s="73"/>
      <c r="P258" s="78"/>
    </row>
    <row r="259" spans="14:16" x14ac:dyDescent="0.2">
      <c r="N259" s="73"/>
      <c r="O259" s="73"/>
      <c r="P259" s="78"/>
    </row>
    <row r="260" spans="14:16" x14ac:dyDescent="0.2">
      <c r="N260" s="73"/>
      <c r="O260" s="73"/>
      <c r="P260" s="78"/>
    </row>
    <row r="261" spans="14:16" x14ac:dyDescent="0.2">
      <c r="N261" s="73"/>
      <c r="O261" s="73"/>
      <c r="P261" s="78"/>
    </row>
    <row r="262" spans="14:16" x14ac:dyDescent="0.2">
      <c r="N262" s="73"/>
      <c r="O262" s="73"/>
      <c r="P262" s="78"/>
    </row>
    <row r="263" spans="14:16" x14ac:dyDescent="0.2">
      <c r="N263" s="73"/>
      <c r="O263" s="73"/>
      <c r="P263" s="78"/>
    </row>
    <row r="264" spans="14:16" x14ac:dyDescent="0.2">
      <c r="N264" s="73"/>
      <c r="O264" s="73"/>
      <c r="P264" s="78"/>
    </row>
    <row r="265" spans="14:16" x14ac:dyDescent="0.2">
      <c r="N265" s="73"/>
      <c r="O265" s="73"/>
      <c r="P265" s="78"/>
    </row>
    <row r="266" spans="14:16" x14ac:dyDescent="0.2">
      <c r="N266" s="73"/>
      <c r="O266" s="73"/>
      <c r="P266" s="78"/>
    </row>
    <row r="267" spans="14:16" x14ac:dyDescent="0.2">
      <c r="N267" s="73"/>
      <c r="O267" s="73"/>
      <c r="P267" s="78"/>
    </row>
    <row r="268" spans="14:16" x14ac:dyDescent="0.2">
      <c r="N268" s="73"/>
      <c r="O268" s="73"/>
      <c r="P268" s="78"/>
    </row>
    <row r="269" spans="14:16" x14ac:dyDescent="0.2">
      <c r="N269" s="73"/>
      <c r="O269" s="73"/>
      <c r="P269" s="78"/>
    </row>
    <row r="270" spans="14:16" x14ac:dyDescent="0.2">
      <c r="N270" s="73"/>
      <c r="O270" s="73"/>
      <c r="P270" s="78"/>
    </row>
    <row r="271" spans="14:16" x14ac:dyDescent="0.2">
      <c r="N271" s="73"/>
      <c r="O271" s="73"/>
      <c r="P271" s="78"/>
    </row>
    <row r="272" spans="14:16" x14ac:dyDescent="0.2">
      <c r="N272" s="73"/>
      <c r="O272" s="73"/>
      <c r="P272" s="78"/>
    </row>
    <row r="273" spans="14:16" x14ac:dyDescent="0.2">
      <c r="N273" s="73"/>
      <c r="O273" s="73"/>
      <c r="P273" s="78"/>
    </row>
    <row r="274" spans="14:16" x14ac:dyDescent="0.2">
      <c r="N274" s="73"/>
      <c r="O274" s="73"/>
      <c r="P274" s="78"/>
    </row>
    <row r="275" spans="14:16" x14ac:dyDescent="0.2">
      <c r="N275" s="73"/>
      <c r="O275" s="73"/>
      <c r="P275" s="78"/>
    </row>
    <row r="276" spans="14:16" x14ac:dyDescent="0.2">
      <c r="N276" s="73"/>
      <c r="O276" s="73"/>
      <c r="P276" s="78"/>
    </row>
    <row r="277" spans="14:16" x14ac:dyDescent="0.2">
      <c r="N277" s="73"/>
      <c r="O277" s="73"/>
      <c r="P277" s="78"/>
    </row>
    <row r="278" spans="14:16" x14ac:dyDescent="0.2">
      <c r="N278" s="73"/>
      <c r="O278" s="73"/>
      <c r="P278" s="78"/>
    </row>
    <row r="279" spans="14:16" x14ac:dyDescent="0.2">
      <c r="N279" s="73"/>
      <c r="O279" s="73"/>
      <c r="P279" s="78"/>
    </row>
    <row r="280" spans="14:16" x14ac:dyDescent="0.2">
      <c r="N280" s="73"/>
      <c r="O280" s="73"/>
      <c r="P280" s="78"/>
    </row>
    <row r="281" spans="14:16" x14ac:dyDescent="0.2">
      <c r="N281" s="73"/>
      <c r="O281" s="73"/>
      <c r="P281" s="78"/>
    </row>
    <row r="282" spans="14:16" x14ac:dyDescent="0.2">
      <c r="N282" s="73"/>
      <c r="O282" s="73"/>
      <c r="P282" s="78"/>
    </row>
    <row r="283" spans="14:16" x14ac:dyDescent="0.2">
      <c r="N283" s="73"/>
      <c r="O283" s="73"/>
      <c r="P283" s="78"/>
    </row>
    <row r="284" spans="14:16" x14ac:dyDescent="0.2">
      <c r="N284" s="73"/>
      <c r="O284" s="73"/>
      <c r="P284" s="78"/>
    </row>
    <row r="285" spans="14:16" x14ac:dyDescent="0.2">
      <c r="N285" s="73"/>
      <c r="O285" s="73"/>
      <c r="P285" s="78"/>
    </row>
    <row r="286" spans="14:16" x14ac:dyDescent="0.2">
      <c r="N286" s="73"/>
      <c r="O286" s="73"/>
      <c r="P286" s="78"/>
    </row>
    <row r="287" spans="14:16" x14ac:dyDescent="0.2">
      <c r="N287" s="73"/>
      <c r="O287" s="73"/>
      <c r="P287" s="78"/>
    </row>
    <row r="288" spans="14:16" x14ac:dyDescent="0.2">
      <c r="N288" s="73"/>
      <c r="O288" s="73"/>
      <c r="P288" s="78"/>
    </row>
    <row r="289" spans="14:16" x14ac:dyDescent="0.2">
      <c r="N289" s="73"/>
      <c r="O289" s="73"/>
      <c r="P289" s="78"/>
    </row>
    <row r="290" spans="14:16" x14ac:dyDescent="0.2">
      <c r="N290" s="73"/>
      <c r="O290" s="73"/>
      <c r="P290" s="78"/>
    </row>
    <row r="291" spans="14:16" x14ac:dyDescent="0.2">
      <c r="N291" s="73"/>
      <c r="O291" s="73"/>
      <c r="P291" s="78"/>
    </row>
    <row r="292" spans="14:16" x14ac:dyDescent="0.2">
      <c r="N292" s="73"/>
      <c r="O292" s="73"/>
      <c r="P292" s="78"/>
    </row>
    <row r="293" spans="14:16" x14ac:dyDescent="0.2">
      <c r="N293" s="73"/>
      <c r="O293" s="73"/>
      <c r="P293" s="78"/>
    </row>
    <row r="294" spans="14:16" x14ac:dyDescent="0.2">
      <c r="N294" s="73"/>
      <c r="O294" s="73"/>
      <c r="P294" s="78"/>
    </row>
    <row r="295" spans="14:16" x14ac:dyDescent="0.2">
      <c r="N295" s="73"/>
      <c r="O295" s="73"/>
      <c r="P295" s="78"/>
    </row>
    <row r="296" spans="14:16" x14ac:dyDescent="0.2">
      <c r="N296" s="73"/>
      <c r="O296" s="73"/>
      <c r="P296" s="78"/>
    </row>
    <row r="297" spans="14:16" x14ac:dyDescent="0.2">
      <c r="N297" s="73"/>
      <c r="O297" s="73"/>
      <c r="P297" s="78"/>
    </row>
    <row r="298" spans="14:16" x14ac:dyDescent="0.2">
      <c r="N298" s="73"/>
      <c r="O298" s="73"/>
      <c r="P298" s="78"/>
    </row>
    <row r="299" spans="14:16" x14ac:dyDescent="0.2">
      <c r="N299" s="73"/>
      <c r="O299" s="73"/>
      <c r="P299" s="78"/>
    </row>
    <row r="300" spans="14:16" x14ac:dyDescent="0.2">
      <c r="N300" s="73"/>
      <c r="O300" s="73"/>
      <c r="P300" s="78"/>
    </row>
    <row r="301" spans="14:16" x14ac:dyDescent="0.2">
      <c r="N301" s="73"/>
      <c r="O301" s="73"/>
      <c r="P301" s="78"/>
    </row>
    <row r="302" spans="14:16" x14ac:dyDescent="0.2">
      <c r="N302" s="73"/>
      <c r="O302" s="73"/>
      <c r="P302" s="78"/>
    </row>
    <row r="303" spans="14:16" x14ac:dyDescent="0.2">
      <c r="N303" s="73"/>
      <c r="O303" s="73"/>
      <c r="P303" s="78"/>
    </row>
    <row r="304" spans="14:16" x14ac:dyDescent="0.2">
      <c r="N304" s="73"/>
      <c r="O304" s="73"/>
      <c r="P304" s="78"/>
    </row>
    <row r="305" spans="14:16" x14ac:dyDescent="0.2">
      <c r="N305" s="73"/>
      <c r="O305" s="73"/>
      <c r="P305" s="78"/>
    </row>
    <row r="306" spans="14:16" x14ac:dyDescent="0.2">
      <c r="N306" s="73"/>
      <c r="O306" s="73"/>
      <c r="P306" s="78"/>
    </row>
    <row r="307" spans="14:16" x14ac:dyDescent="0.2">
      <c r="N307" s="73"/>
      <c r="O307" s="73"/>
      <c r="P307" s="78"/>
    </row>
    <row r="308" spans="14:16" x14ac:dyDescent="0.2">
      <c r="N308" s="73"/>
      <c r="O308" s="73"/>
      <c r="P308" s="78"/>
    </row>
    <row r="309" spans="14:16" x14ac:dyDescent="0.2">
      <c r="N309" s="73"/>
      <c r="O309" s="73"/>
      <c r="P309" s="78"/>
    </row>
    <row r="310" spans="14:16" x14ac:dyDescent="0.2">
      <c r="N310" s="73"/>
      <c r="O310" s="73"/>
      <c r="P310" s="78"/>
    </row>
    <row r="311" spans="14:16" x14ac:dyDescent="0.2">
      <c r="N311" s="73"/>
      <c r="O311" s="73"/>
      <c r="P311" s="78"/>
    </row>
    <row r="312" spans="14:16" x14ac:dyDescent="0.2">
      <c r="N312" s="73"/>
      <c r="O312" s="73"/>
      <c r="P312" s="78"/>
    </row>
    <row r="313" spans="14:16" x14ac:dyDescent="0.2">
      <c r="N313" s="73"/>
      <c r="O313" s="73"/>
      <c r="P313" s="78"/>
    </row>
    <row r="314" spans="14:16" x14ac:dyDescent="0.2">
      <c r="N314" s="73"/>
      <c r="O314" s="73"/>
      <c r="P314" s="78"/>
    </row>
    <row r="315" spans="14:16" x14ac:dyDescent="0.2">
      <c r="N315" s="73"/>
      <c r="O315" s="73"/>
      <c r="P315" s="78"/>
    </row>
    <row r="316" spans="14:16" x14ac:dyDescent="0.2">
      <c r="N316" s="73"/>
      <c r="O316" s="73"/>
      <c r="P316" s="78"/>
    </row>
    <row r="317" spans="14:16" x14ac:dyDescent="0.2">
      <c r="N317" s="73"/>
      <c r="O317" s="73"/>
      <c r="P317" s="78"/>
    </row>
    <row r="318" spans="14:16" x14ac:dyDescent="0.2">
      <c r="N318" s="73"/>
      <c r="O318" s="73"/>
      <c r="P318" s="78"/>
    </row>
    <row r="319" spans="14:16" x14ac:dyDescent="0.2">
      <c r="N319" s="73"/>
      <c r="O319" s="73"/>
      <c r="P319" s="78"/>
    </row>
    <row r="320" spans="14:16" x14ac:dyDescent="0.2">
      <c r="N320" s="73"/>
      <c r="O320" s="73"/>
      <c r="P320" s="78"/>
    </row>
    <row r="321" spans="14:16" x14ac:dyDescent="0.2">
      <c r="N321" s="73"/>
      <c r="O321" s="73"/>
      <c r="P321" s="78"/>
    </row>
    <row r="322" spans="14:16" x14ac:dyDescent="0.2">
      <c r="N322" s="73"/>
      <c r="O322" s="73"/>
      <c r="P322" s="78"/>
    </row>
    <row r="323" spans="14:16" x14ac:dyDescent="0.2">
      <c r="N323" s="73"/>
      <c r="O323" s="73"/>
      <c r="P323" s="78"/>
    </row>
    <row r="324" spans="14:16" x14ac:dyDescent="0.2">
      <c r="N324" s="73"/>
      <c r="O324" s="73"/>
      <c r="P324" s="78"/>
    </row>
    <row r="325" spans="14:16" x14ac:dyDescent="0.2">
      <c r="N325" s="73"/>
      <c r="O325" s="73"/>
      <c r="P325" s="78"/>
    </row>
    <row r="326" spans="14:16" x14ac:dyDescent="0.2">
      <c r="N326" s="73"/>
      <c r="O326" s="73"/>
      <c r="P326" s="78"/>
    </row>
    <row r="327" spans="14:16" x14ac:dyDescent="0.2">
      <c r="N327" s="73"/>
      <c r="O327" s="73"/>
      <c r="P327" s="78"/>
    </row>
    <row r="328" spans="14:16" x14ac:dyDescent="0.2">
      <c r="N328" s="73"/>
      <c r="O328" s="73"/>
      <c r="P328" s="78"/>
    </row>
    <row r="329" spans="14:16" x14ac:dyDescent="0.2">
      <c r="N329" s="73"/>
      <c r="O329" s="73"/>
      <c r="P329" s="78"/>
    </row>
    <row r="330" spans="14:16" x14ac:dyDescent="0.2">
      <c r="N330" s="73"/>
      <c r="O330" s="73"/>
      <c r="P330" s="78"/>
    </row>
    <row r="331" spans="14:16" x14ac:dyDescent="0.2">
      <c r="N331" s="73"/>
      <c r="O331" s="73"/>
      <c r="P331" s="78"/>
    </row>
    <row r="332" spans="14:16" x14ac:dyDescent="0.2">
      <c r="N332" s="73"/>
      <c r="O332" s="73"/>
      <c r="P332" s="78"/>
    </row>
    <row r="333" spans="14:16" x14ac:dyDescent="0.2">
      <c r="N333" s="73"/>
      <c r="O333" s="73"/>
      <c r="P333" s="78"/>
    </row>
    <row r="334" spans="14:16" x14ac:dyDescent="0.2">
      <c r="N334" s="73"/>
      <c r="O334" s="73"/>
      <c r="P334" s="78"/>
    </row>
    <row r="335" spans="14:16" x14ac:dyDescent="0.2">
      <c r="N335" s="73"/>
      <c r="O335" s="73"/>
      <c r="P335" s="78"/>
    </row>
    <row r="336" spans="14:16" x14ac:dyDescent="0.2">
      <c r="N336" s="73"/>
      <c r="O336" s="73"/>
      <c r="P336" s="78"/>
    </row>
    <row r="337" spans="14:16" x14ac:dyDescent="0.2">
      <c r="N337" s="73"/>
      <c r="O337" s="73"/>
      <c r="P337" s="78"/>
    </row>
    <row r="338" spans="14:16" x14ac:dyDescent="0.2">
      <c r="N338" s="73"/>
      <c r="O338" s="73"/>
      <c r="P338" s="78"/>
    </row>
    <row r="339" spans="14:16" x14ac:dyDescent="0.2">
      <c r="N339" s="73"/>
      <c r="O339" s="73"/>
      <c r="P339" s="78"/>
    </row>
    <row r="340" spans="14:16" x14ac:dyDescent="0.2">
      <c r="N340" s="73"/>
      <c r="O340" s="73"/>
      <c r="P340" s="78"/>
    </row>
    <row r="341" spans="14:16" x14ac:dyDescent="0.2">
      <c r="N341" s="73"/>
      <c r="O341" s="73"/>
      <c r="P341" s="78"/>
    </row>
    <row r="342" spans="14:16" x14ac:dyDescent="0.2">
      <c r="N342" s="73"/>
      <c r="O342" s="73"/>
      <c r="P342" s="78"/>
    </row>
    <row r="343" spans="14:16" x14ac:dyDescent="0.2">
      <c r="N343" s="73"/>
      <c r="O343" s="73"/>
      <c r="P343" s="78"/>
    </row>
    <row r="344" spans="14:16" x14ac:dyDescent="0.2">
      <c r="N344" s="73"/>
      <c r="O344" s="73"/>
      <c r="P344" s="78"/>
    </row>
    <row r="345" spans="14:16" x14ac:dyDescent="0.2">
      <c r="N345" s="73"/>
      <c r="O345" s="73"/>
      <c r="P345" s="78"/>
    </row>
    <row r="346" spans="14:16" x14ac:dyDescent="0.2">
      <c r="N346" s="73"/>
      <c r="O346" s="73"/>
      <c r="P346" s="78"/>
    </row>
    <row r="347" spans="14:16" x14ac:dyDescent="0.2">
      <c r="N347" s="73"/>
      <c r="O347" s="73"/>
      <c r="P347" s="78"/>
    </row>
    <row r="348" spans="14:16" x14ac:dyDescent="0.2">
      <c r="N348" s="73"/>
      <c r="O348" s="73"/>
      <c r="P348" s="78"/>
    </row>
    <row r="349" spans="14:16" x14ac:dyDescent="0.2">
      <c r="N349" s="73"/>
      <c r="O349" s="73"/>
      <c r="P349" s="78"/>
    </row>
    <row r="350" spans="14:16" x14ac:dyDescent="0.2">
      <c r="N350" s="73"/>
      <c r="O350" s="73"/>
      <c r="P350" s="78"/>
    </row>
    <row r="351" spans="14:16" x14ac:dyDescent="0.2">
      <c r="N351" s="73"/>
      <c r="O351" s="73"/>
      <c r="P351" s="78"/>
    </row>
    <row r="352" spans="14:16" x14ac:dyDescent="0.2">
      <c r="N352" s="73"/>
      <c r="O352" s="73"/>
      <c r="P352" s="78"/>
    </row>
    <row r="353" spans="14:16" x14ac:dyDescent="0.2">
      <c r="N353" s="73"/>
      <c r="O353" s="73"/>
      <c r="P353" s="78"/>
    </row>
    <row r="354" spans="14:16" x14ac:dyDescent="0.2">
      <c r="N354" s="73"/>
      <c r="O354" s="73"/>
      <c r="P354" s="78"/>
    </row>
    <row r="355" spans="14:16" x14ac:dyDescent="0.2">
      <c r="N355" s="73"/>
      <c r="O355" s="73"/>
      <c r="P355" s="78"/>
    </row>
    <row r="356" spans="14:16" x14ac:dyDescent="0.2">
      <c r="N356" s="73"/>
      <c r="O356" s="73"/>
      <c r="P356" s="78"/>
    </row>
    <row r="357" spans="14:16" x14ac:dyDescent="0.2">
      <c r="N357" s="73"/>
      <c r="O357" s="73"/>
      <c r="P357" s="78"/>
    </row>
    <row r="358" spans="14:16" x14ac:dyDescent="0.2">
      <c r="N358" s="73"/>
      <c r="O358" s="73"/>
      <c r="P358" s="78"/>
    </row>
    <row r="359" spans="14:16" x14ac:dyDescent="0.2">
      <c r="N359" s="73"/>
      <c r="O359" s="73"/>
      <c r="P359" s="78"/>
    </row>
    <row r="360" spans="14:16" x14ac:dyDescent="0.2">
      <c r="N360" s="73"/>
      <c r="O360" s="73"/>
      <c r="P360" s="78"/>
    </row>
    <row r="361" spans="14:16" x14ac:dyDescent="0.2">
      <c r="N361" s="73"/>
      <c r="O361" s="73"/>
      <c r="P361" s="78"/>
    </row>
    <row r="362" spans="14:16" x14ac:dyDescent="0.2">
      <c r="N362" s="73"/>
      <c r="O362" s="73"/>
      <c r="P362" s="78"/>
    </row>
    <row r="363" spans="14:16" x14ac:dyDescent="0.2">
      <c r="N363" s="73"/>
      <c r="O363" s="73"/>
      <c r="P363" s="78"/>
    </row>
    <row r="364" spans="14:16" x14ac:dyDescent="0.2">
      <c r="N364" s="73"/>
      <c r="O364" s="73"/>
      <c r="P364" s="78"/>
    </row>
    <row r="365" spans="14:16" x14ac:dyDescent="0.2">
      <c r="N365" s="73"/>
      <c r="O365" s="73"/>
      <c r="P365" s="78"/>
    </row>
    <row r="366" spans="14:16" x14ac:dyDescent="0.2">
      <c r="N366" s="73"/>
      <c r="O366" s="73"/>
      <c r="P366" s="78"/>
    </row>
    <row r="367" spans="14:16" x14ac:dyDescent="0.2">
      <c r="N367" s="73"/>
      <c r="O367" s="73"/>
      <c r="P367" s="78"/>
    </row>
    <row r="368" spans="14:16" x14ac:dyDescent="0.2">
      <c r="N368" s="73"/>
      <c r="O368" s="73"/>
      <c r="P368" s="78"/>
    </row>
    <row r="369" spans="14:16" x14ac:dyDescent="0.2">
      <c r="N369" s="73"/>
      <c r="O369" s="73"/>
      <c r="P369" s="78"/>
    </row>
    <row r="370" spans="14:16" x14ac:dyDescent="0.2">
      <c r="N370" s="73"/>
      <c r="O370" s="73"/>
      <c r="P370" s="78"/>
    </row>
    <row r="371" spans="14:16" x14ac:dyDescent="0.2">
      <c r="N371" s="73"/>
      <c r="O371" s="73"/>
      <c r="P371" s="78"/>
    </row>
    <row r="372" spans="14:16" x14ac:dyDescent="0.2">
      <c r="N372" s="73"/>
      <c r="O372" s="73"/>
      <c r="P372" s="78"/>
    </row>
    <row r="373" spans="14:16" x14ac:dyDescent="0.2">
      <c r="N373" s="73"/>
      <c r="O373" s="73"/>
      <c r="P373" s="78"/>
    </row>
    <row r="374" spans="14:16" x14ac:dyDescent="0.2">
      <c r="N374" s="73"/>
      <c r="O374" s="73"/>
      <c r="P374" s="78"/>
    </row>
    <row r="375" spans="14:16" x14ac:dyDescent="0.2">
      <c r="N375" s="73"/>
      <c r="O375" s="73"/>
      <c r="P375" s="78"/>
    </row>
    <row r="376" spans="14:16" x14ac:dyDescent="0.2">
      <c r="N376" s="73"/>
      <c r="O376" s="73"/>
      <c r="P376" s="78"/>
    </row>
    <row r="377" spans="14:16" x14ac:dyDescent="0.2">
      <c r="N377" s="73"/>
      <c r="O377" s="73"/>
      <c r="P377" s="78"/>
    </row>
    <row r="378" spans="14:16" x14ac:dyDescent="0.2">
      <c r="N378" s="73"/>
      <c r="O378" s="73"/>
      <c r="P378" s="78"/>
    </row>
    <row r="379" spans="14:16" x14ac:dyDescent="0.2">
      <c r="N379" s="73"/>
      <c r="O379" s="73"/>
      <c r="P379" s="78"/>
    </row>
    <row r="380" spans="14:16" x14ac:dyDescent="0.2">
      <c r="N380" s="73"/>
      <c r="O380" s="73"/>
      <c r="P380" s="78"/>
    </row>
    <row r="381" spans="14:16" x14ac:dyDescent="0.2">
      <c r="N381" s="73"/>
      <c r="O381" s="73"/>
      <c r="P381" s="78"/>
    </row>
    <row r="382" spans="14:16" x14ac:dyDescent="0.2">
      <c r="N382" s="73"/>
      <c r="O382" s="73"/>
      <c r="P382" s="78"/>
    </row>
    <row r="383" spans="14:16" x14ac:dyDescent="0.2">
      <c r="N383" s="73"/>
      <c r="O383" s="73"/>
      <c r="P383" s="78"/>
    </row>
    <row r="384" spans="14:16" x14ac:dyDescent="0.2">
      <c r="N384" s="73"/>
      <c r="O384" s="73"/>
      <c r="P384" s="78"/>
    </row>
    <row r="385" spans="14:16" x14ac:dyDescent="0.2">
      <c r="N385" s="73"/>
      <c r="O385" s="73"/>
      <c r="P385" s="78"/>
    </row>
    <row r="386" spans="14:16" x14ac:dyDescent="0.2">
      <c r="N386" s="73"/>
      <c r="O386" s="73"/>
      <c r="P386" s="78"/>
    </row>
    <row r="387" spans="14:16" x14ac:dyDescent="0.2">
      <c r="N387" s="73"/>
      <c r="O387" s="73"/>
      <c r="P387" s="78"/>
    </row>
    <row r="388" spans="14:16" x14ac:dyDescent="0.2">
      <c r="N388" s="73"/>
      <c r="O388" s="73"/>
      <c r="P388" s="78"/>
    </row>
    <row r="389" spans="14:16" x14ac:dyDescent="0.2">
      <c r="N389" s="73"/>
      <c r="O389" s="73"/>
      <c r="P389" s="78"/>
    </row>
    <row r="390" spans="14:16" x14ac:dyDescent="0.2">
      <c r="N390" s="73"/>
      <c r="O390" s="73"/>
      <c r="P390" s="78"/>
    </row>
    <row r="391" spans="14:16" x14ac:dyDescent="0.2">
      <c r="N391" s="73"/>
      <c r="O391" s="73"/>
      <c r="P391" s="78"/>
    </row>
    <row r="392" spans="14:16" x14ac:dyDescent="0.2">
      <c r="N392" s="73"/>
      <c r="O392" s="73"/>
      <c r="P392" s="78"/>
    </row>
    <row r="393" spans="14:16" x14ac:dyDescent="0.2">
      <c r="N393" s="73"/>
      <c r="O393" s="73"/>
      <c r="P393" s="78"/>
    </row>
    <row r="394" spans="14:16" x14ac:dyDescent="0.2">
      <c r="N394" s="73"/>
      <c r="O394" s="73"/>
      <c r="P394" s="78"/>
    </row>
    <row r="395" spans="14:16" x14ac:dyDescent="0.2">
      <c r="N395" s="73"/>
      <c r="O395" s="73"/>
      <c r="P395" s="78"/>
    </row>
    <row r="396" spans="14:16" x14ac:dyDescent="0.2">
      <c r="N396" s="73"/>
      <c r="O396" s="73"/>
      <c r="P396" s="78"/>
    </row>
    <row r="397" spans="14:16" x14ac:dyDescent="0.2">
      <c r="N397" s="73"/>
      <c r="O397" s="73"/>
      <c r="P397" s="78"/>
    </row>
    <row r="398" spans="14:16" x14ac:dyDescent="0.2">
      <c r="N398" s="73"/>
      <c r="O398" s="73"/>
      <c r="P398" s="78"/>
    </row>
    <row r="399" spans="14:16" x14ac:dyDescent="0.2">
      <c r="N399" s="73"/>
      <c r="O399" s="73"/>
      <c r="P399" s="78"/>
    </row>
    <row r="400" spans="14:16" x14ac:dyDescent="0.2">
      <c r="N400" s="73"/>
      <c r="O400" s="73"/>
      <c r="P400" s="78"/>
    </row>
    <row r="401" spans="14:16" x14ac:dyDescent="0.2">
      <c r="N401" s="73"/>
      <c r="O401" s="73"/>
      <c r="P401" s="78"/>
    </row>
    <row r="402" spans="14:16" x14ac:dyDescent="0.2">
      <c r="N402" s="73"/>
      <c r="O402" s="73"/>
      <c r="P402" s="78"/>
    </row>
    <row r="403" spans="14:16" x14ac:dyDescent="0.2">
      <c r="N403" s="73"/>
      <c r="O403" s="73"/>
      <c r="P403" s="78"/>
    </row>
    <row r="404" spans="14:16" x14ac:dyDescent="0.2">
      <c r="N404" s="73"/>
      <c r="O404" s="73"/>
      <c r="P404" s="78"/>
    </row>
    <row r="405" spans="14:16" x14ac:dyDescent="0.2">
      <c r="N405" s="73"/>
      <c r="O405" s="73"/>
      <c r="P405" s="78"/>
    </row>
    <row r="406" spans="14:16" x14ac:dyDescent="0.2">
      <c r="N406" s="73"/>
      <c r="O406" s="73"/>
      <c r="P406" s="78"/>
    </row>
    <row r="407" spans="14:16" x14ac:dyDescent="0.2">
      <c r="N407" s="73"/>
      <c r="O407" s="73"/>
      <c r="P407" s="78"/>
    </row>
    <row r="408" spans="14:16" x14ac:dyDescent="0.2">
      <c r="N408" s="73"/>
      <c r="O408" s="73"/>
      <c r="P408" s="78"/>
    </row>
    <row r="409" spans="14:16" x14ac:dyDescent="0.2">
      <c r="N409" s="73"/>
      <c r="O409" s="73"/>
      <c r="P409" s="78"/>
    </row>
    <row r="410" spans="14:16" x14ac:dyDescent="0.2">
      <c r="N410" s="73"/>
      <c r="O410" s="73"/>
      <c r="P410" s="78"/>
    </row>
    <row r="411" spans="14:16" x14ac:dyDescent="0.2">
      <c r="N411" s="73"/>
      <c r="O411" s="73"/>
      <c r="P411" s="78"/>
    </row>
    <row r="412" spans="14:16" x14ac:dyDescent="0.2">
      <c r="N412" s="73"/>
      <c r="O412" s="73"/>
      <c r="P412" s="78"/>
    </row>
    <row r="413" spans="14:16" x14ac:dyDescent="0.2">
      <c r="N413" s="73"/>
      <c r="O413" s="73"/>
      <c r="P413" s="78"/>
    </row>
    <row r="414" spans="14:16" x14ac:dyDescent="0.2">
      <c r="N414" s="73"/>
      <c r="O414" s="73"/>
      <c r="P414" s="78"/>
    </row>
    <row r="415" spans="14:16" x14ac:dyDescent="0.2">
      <c r="N415" s="73"/>
      <c r="O415" s="73"/>
      <c r="P415" s="78"/>
    </row>
    <row r="416" spans="14:16" x14ac:dyDescent="0.2">
      <c r="N416" s="73"/>
      <c r="O416" s="73"/>
      <c r="P416" s="78"/>
    </row>
    <row r="417" spans="14:16" x14ac:dyDescent="0.2">
      <c r="N417" s="73"/>
      <c r="O417" s="73"/>
      <c r="P417" s="78"/>
    </row>
    <row r="418" spans="14:16" x14ac:dyDescent="0.2">
      <c r="N418" s="73"/>
      <c r="O418" s="73"/>
      <c r="P418" s="78"/>
    </row>
    <row r="419" spans="14:16" x14ac:dyDescent="0.2">
      <c r="N419" s="73"/>
      <c r="O419" s="73"/>
      <c r="P419" s="78"/>
    </row>
    <row r="420" spans="14:16" x14ac:dyDescent="0.2">
      <c r="N420" s="73"/>
      <c r="O420" s="73"/>
      <c r="P420" s="78"/>
    </row>
    <row r="421" spans="14:16" x14ac:dyDescent="0.2">
      <c r="N421" s="73"/>
      <c r="O421" s="73"/>
      <c r="P421" s="78"/>
    </row>
    <row r="422" spans="14:16" x14ac:dyDescent="0.2">
      <c r="N422" s="73"/>
      <c r="O422" s="73"/>
      <c r="P422" s="78"/>
    </row>
    <row r="423" spans="14:16" x14ac:dyDescent="0.2">
      <c r="N423" s="73"/>
      <c r="O423" s="73"/>
      <c r="P423" s="78"/>
    </row>
    <row r="424" spans="14:16" x14ac:dyDescent="0.2">
      <c r="N424" s="73"/>
      <c r="O424" s="73"/>
      <c r="P424" s="78"/>
    </row>
    <row r="425" spans="14:16" x14ac:dyDescent="0.2">
      <c r="N425" s="73"/>
      <c r="O425" s="73"/>
      <c r="P425" s="78"/>
    </row>
    <row r="426" spans="14:16" x14ac:dyDescent="0.2">
      <c r="N426" s="73"/>
      <c r="O426" s="73"/>
      <c r="P426" s="78"/>
    </row>
    <row r="427" spans="14:16" x14ac:dyDescent="0.2">
      <c r="N427" s="73"/>
      <c r="O427" s="73"/>
      <c r="P427" s="78"/>
    </row>
    <row r="428" spans="14:16" x14ac:dyDescent="0.2">
      <c r="N428" s="73"/>
      <c r="O428" s="73"/>
      <c r="P428" s="78"/>
    </row>
    <row r="429" spans="14:16" x14ac:dyDescent="0.2">
      <c r="N429" s="73"/>
      <c r="O429" s="73"/>
      <c r="P429" s="78"/>
    </row>
    <row r="430" spans="14:16" x14ac:dyDescent="0.2">
      <c r="N430" s="73"/>
      <c r="O430" s="73"/>
      <c r="P430" s="78"/>
    </row>
    <row r="431" spans="14:16" x14ac:dyDescent="0.2">
      <c r="N431" s="73"/>
      <c r="O431" s="73"/>
      <c r="P431" s="78"/>
    </row>
    <row r="432" spans="14:16" x14ac:dyDescent="0.2">
      <c r="N432" s="73"/>
      <c r="O432" s="73"/>
      <c r="P432" s="78"/>
    </row>
    <row r="433" spans="14:16" x14ac:dyDescent="0.2">
      <c r="N433" s="73"/>
      <c r="O433" s="73"/>
      <c r="P433" s="78"/>
    </row>
    <row r="434" spans="14:16" x14ac:dyDescent="0.2">
      <c r="N434" s="73"/>
      <c r="O434" s="73"/>
      <c r="P434" s="78"/>
    </row>
    <row r="435" spans="14:16" x14ac:dyDescent="0.2">
      <c r="N435" s="73"/>
      <c r="O435" s="73"/>
      <c r="P435" s="78"/>
    </row>
    <row r="436" spans="14:16" x14ac:dyDescent="0.2">
      <c r="N436" s="73"/>
      <c r="O436" s="73"/>
      <c r="P436" s="78"/>
    </row>
    <row r="437" spans="14:16" x14ac:dyDescent="0.2">
      <c r="N437" s="73"/>
      <c r="O437" s="73"/>
      <c r="P437" s="78"/>
    </row>
    <row r="438" spans="14:16" x14ac:dyDescent="0.2">
      <c r="N438" s="73"/>
      <c r="O438" s="73"/>
      <c r="P438" s="78"/>
    </row>
    <row r="439" spans="14:16" x14ac:dyDescent="0.2">
      <c r="N439" s="73"/>
      <c r="O439" s="73"/>
      <c r="P439" s="78"/>
    </row>
    <row r="440" spans="14:16" x14ac:dyDescent="0.2">
      <c r="N440" s="73"/>
      <c r="O440" s="73"/>
      <c r="P440" s="78"/>
    </row>
    <row r="441" spans="14:16" x14ac:dyDescent="0.2">
      <c r="N441" s="73"/>
      <c r="O441" s="73"/>
      <c r="P441" s="78"/>
    </row>
    <row r="442" spans="14:16" x14ac:dyDescent="0.2">
      <c r="N442" s="73"/>
      <c r="O442" s="73"/>
      <c r="P442" s="78"/>
    </row>
    <row r="443" spans="14:16" x14ac:dyDescent="0.2">
      <c r="N443" s="73"/>
      <c r="O443" s="73"/>
      <c r="P443" s="78"/>
    </row>
    <row r="444" spans="14:16" x14ac:dyDescent="0.2">
      <c r="N444" s="73"/>
      <c r="O444" s="73"/>
      <c r="P444" s="78"/>
    </row>
    <row r="445" spans="14:16" x14ac:dyDescent="0.2">
      <c r="N445" s="73"/>
      <c r="O445" s="73"/>
      <c r="P445" s="78"/>
    </row>
    <row r="446" spans="14:16" x14ac:dyDescent="0.2">
      <c r="N446" s="73"/>
      <c r="O446" s="73"/>
      <c r="P446" s="78"/>
    </row>
    <row r="447" spans="14:16" x14ac:dyDescent="0.2">
      <c r="N447" s="73"/>
      <c r="O447" s="73"/>
      <c r="P447" s="78"/>
    </row>
    <row r="448" spans="14:16" x14ac:dyDescent="0.2">
      <c r="N448" s="73"/>
      <c r="O448" s="73"/>
      <c r="P448" s="78"/>
    </row>
    <row r="449" spans="14:16" x14ac:dyDescent="0.2">
      <c r="N449" s="73"/>
      <c r="O449" s="73"/>
      <c r="P449" s="78"/>
    </row>
    <row r="450" spans="14:16" x14ac:dyDescent="0.2">
      <c r="N450" s="73"/>
      <c r="O450" s="73"/>
      <c r="P450" s="78"/>
    </row>
    <row r="451" spans="14:16" x14ac:dyDescent="0.2">
      <c r="N451" s="73"/>
      <c r="O451" s="73"/>
      <c r="P451" s="78"/>
    </row>
    <row r="452" spans="14:16" x14ac:dyDescent="0.2">
      <c r="N452" s="73"/>
      <c r="O452" s="73"/>
      <c r="P452" s="78"/>
    </row>
    <row r="453" spans="14:16" x14ac:dyDescent="0.2">
      <c r="N453" s="73"/>
      <c r="O453" s="73"/>
      <c r="P453" s="78"/>
    </row>
    <row r="454" spans="14:16" x14ac:dyDescent="0.2">
      <c r="N454" s="73"/>
      <c r="O454" s="73"/>
      <c r="P454" s="78"/>
    </row>
    <row r="455" spans="14:16" x14ac:dyDescent="0.2">
      <c r="N455" s="73"/>
      <c r="O455" s="73"/>
      <c r="P455" s="78"/>
    </row>
    <row r="456" spans="14:16" x14ac:dyDescent="0.2">
      <c r="N456" s="73"/>
      <c r="O456" s="73"/>
      <c r="P456" s="78"/>
    </row>
    <row r="457" spans="14:16" x14ac:dyDescent="0.2">
      <c r="N457" s="73"/>
      <c r="O457" s="73"/>
      <c r="P457" s="78"/>
    </row>
    <row r="458" spans="14:16" x14ac:dyDescent="0.2">
      <c r="N458" s="73"/>
      <c r="O458" s="73"/>
      <c r="P458" s="78"/>
    </row>
    <row r="459" spans="14:16" x14ac:dyDescent="0.2">
      <c r="N459" s="73"/>
      <c r="O459" s="73"/>
      <c r="P459" s="78"/>
    </row>
    <row r="460" spans="14:16" x14ac:dyDescent="0.2">
      <c r="N460" s="73"/>
      <c r="O460" s="73"/>
      <c r="P460" s="78"/>
    </row>
    <row r="461" spans="14:16" x14ac:dyDescent="0.2">
      <c r="N461" s="73"/>
      <c r="O461" s="73"/>
      <c r="P461" s="78"/>
    </row>
    <row r="462" spans="14:16" x14ac:dyDescent="0.2">
      <c r="N462" s="73"/>
      <c r="O462" s="73"/>
      <c r="P462" s="78"/>
    </row>
    <row r="463" spans="14:16" x14ac:dyDescent="0.2">
      <c r="N463" s="73"/>
      <c r="O463" s="73"/>
      <c r="P463" s="78"/>
    </row>
    <row r="464" spans="14:16" x14ac:dyDescent="0.2">
      <c r="N464" s="73"/>
      <c r="O464" s="73"/>
      <c r="P464" s="78"/>
    </row>
    <row r="465" spans="14:16" x14ac:dyDescent="0.2">
      <c r="N465" s="73"/>
      <c r="O465" s="73"/>
      <c r="P465" s="78"/>
    </row>
    <row r="466" spans="14:16" x14ac:dyDescent="0.2">
      <c r="N466" s="73"/>
      <c r="O466" s="73"/>
      <c r="P466" s="78"/>
    </row>
    <row r="467" spans="14:16" x14ac:dyDescent="0.2">
      <c r="N467" s="73"/>
      <c r="O467" s="73"/>
      <c r="P467" s="78"/>
    </row>
    <row r="468" spans="14:16" x14ac:dyDescent="0.2">
      <c r="N468" s="73"/>
      <c r="O468" s="73"/>
      <c r="P468" s="78"/>
    </row>
    <row r="469" spans="14:16" x14ac:dyDescent="0.2">
      <c r="N469" s="73"/>
      <c r="O469" s="73"/>
      <c r="P469" s="78"/>
    </row>
    <row r="470" spans="14:16" x14ac:dyDescent="0.2">
      <c r="N470" s="73"/>
      <c r="O470" s="73"/>
      <c r="P470" s="78"/>
    </row>
    <row r="471" spans="14:16" x14ac:dyDescent="0.2">
      <c r="N471" s="73"/>
      <c r="O471" s="73"/>
      <c r="P471" s="78"/>
    </row>
    <row r="472" spans="14:16" x14ac:dyDescent="0.2">
      <c r="N472" s="73"/>
      <c r="O472" s="73"/>
      <c r="P472" s="78"/>
    </row>
    <row r="473" spans="14:16" x14ac:dyDescent="0.2">
      <c r="N473" s="73"/>
      <c r="O473" s="73"/>
      <c r="P473" s="78"/>
    </row>
    <row r="474" spans="14:16" x14ac:dyDescent="0.2">
      <c r="N474" s="73"/>
      <c r="O474" s="73"/>
      <c r="P474" s="78"/>
    </row>
    <row r="475" spans="14:16" x14ac:dyDescent="0.2">
      <c r="N475" s="73"/>
      <c r="O475" s="73"/>
      <c r="P475" s="78"/>
    </row>
    <row r="476" spans="14:16" x14ac:dyDescent="0.2">
      <c r="N476" s="73"/>
      <c r="O476" s="73"/>
      <c r="P476" s="78"/>
    </row>
    <row r="477" spans="14:16" x14ac:dyDescent="0.2">
      <c r="N477" s="73"/>
      <c r="O477" s="73"/>
      <c r="P477" s="78"/>
    </row>
    <row r="478" spans="14:16" x14ac:dyDescent="0.2">
      <c r="N478" s="73"/>
      <c r="O478" s="73"/>
      <c r="P478" s="78"/>
    </row>
    <row r="479" spans="14:16" x14ac:dyDescent="0.2">
      <c r="N479" s="73"/>
      <c r="O479" s="73"/>
      <c r="P479" s="78"/>
    </row>
    <row r="480" spans="14:16" x14ac:dyDescent="0.2">
      <c r="N480" s="73"/>
      <c r="O480" s="73"/>
      <c r="P480" s="78"/>
    </row>
    <row r="481" spans="14:16" x14ac:dyDescent="0.2">
      <c r="N481" s="73"/>
      <c r="O481" s="73"/>
      <c r="P481" s="78"/>
    </row>
    <row r="482" spans="14:16" x14ac:dyDescent="0.2">
      <c r="N482" s="73"/>
      <c r="O482" s="73"/>
      <c r="P482" s="78"/>
    </row>
    <row r="483" spans="14:16" x14ac:dyDescent="0.2">
      <c r="N483" s="73"/>
      <c r="O483" s="73"/>
      <c r="P483" s="78"/>
    </row>
    <row r="484" spans="14:16" x14ac:dyDescent="0.2">
      <c r="N484" s="73"/>
      <c r="O484" s="73"/>
      <c r="P484" s="78"/>
    </row>
    <row r="485" spans="14:16" x14ac:dyDescent="0.2">
      <c r="N485" s="73"/>
      <c r="O485" s="73"/>
      <c r="P485" s="78"/>
    </row>
    <row r="486" spans="14:16" x14ac:dyDescent="0.2">
      <c r="N486" s="73"/>
      <c r="O486" s="73"/>
      <c r="P486" s="78"/>
    </row>
    <row r="487" spans="14:16" x14ac:dyDescent="0.2">
      <c r="N487" s="73"/>
      <c r="O487" s="73"/>
      <c r="P487" s="78"/>
    </row>
    <row r="488" spans="14:16" x14ac:dyDescent="0.2">
      <c r="N488" s="73"/>
      <c r="O488" s="73"/>
      <c r="P488" s="78"/>
    </row>
    <row r="489" spans="14:16" x14ac:dyDescent="0.2">
      <c r="N489" s="73"/>
      <c r="O489" s="73"/>
      <c r="P489" s="78"/>
    </row>
    <row r="490" spans="14:16" x14ac:dyDescent="0.2">
      <c r="N490" s="73"/>
      <c r="O490" s="73"/>
      <c r="P490" s="78"/>
    </row>
    <row r="491" spans="14:16" x14ac:dyDescent="0.2">
      <c r="N491" s="73"/>
      <c r="O491" s="73"/>
      <c r="P491" s="78"/>
    </row>
    <row r="492" spans="14:16" x14ac:dyDescent="0.2">
      <c r="N492" s="73"/>
      <c r="O492" s="73"/>
      <c r="P492" s="78"/>
    </row>
    <row r="493" spans="14:16" x14ac:dyDescent="0.2">
      <c r="N493" s="73"/>
      <c r="O493" s="73"/>
      <c r="P493" s="78"/>
    </row>
    <row r="494" spans="14:16" x14ac:dyDescent="0.2">
      <c r="N494" s="73"/>
      <c r="O494" s="73"/>
      <c r="P494" s="78"/>
    </row>
    <row r="495" spans="14:16" x14ac:dyDescent="0.2">
      <c r="N495" s="73"/>
      <c r="O495" s="73"/>
      <c r="P495" s="78"/>
    </row>
    <row r="496" spans="14:16" x14ac:dyDescent="0.2">
      <c r="N496" s="73"/>
      <c r="O496" s="73"/>
      <c r="P496" s="78"/>
    </row>
    <row r="497" spans="14:16" x14ac:dyDescent="0.2">
      <c r="N497" s="73"/>
      <c r="O497" s="73"/>
      <c r="P497" s="78"/>
    </row>
    <row r="498" spans="14:16" x14ac:dyDescent="0.2">
      <c r="N498" s="73"/>
      <c r="O498" s="73"/>
      <c r="P498" s="78"/>
    </row>
    <row r="499" spans="14:16" x14ac:dyDescent="0.2">
      <c r="N499" s="73"/>
      <c r="O499" s="73"/>
      <c r="P499" s="78"/>
    </row>
    <row r="500" spans="14:16" x14ac:dyDescent="0.2">
      <c r="N500" s="73"/>
      <c r="O500" s="73"/>
      <c r="P500" s="78"/>
    </row>
    <row r="501" spans="14:16" x14ac:dyDescent="0.2">
      <c r="N501" s="73"/>
      <c r="O501" s="73"/>
      <c r="P501" s="78"/>
    </row>
    <row r="502" spans="14:16" x14ac:dyDescent="0.2">
      <c r="N502" s="73"/>
      <c r="O502" s="73"/>
      <c r="P502" s="78"/>
    </row>
    <row r="503" spans="14:16" x14ac:dyDescent="0.2">
      <c r="N503" s="73"/>
      <c r="O503" s="73"/>
      <c r="P503" s="78"/>
    </row>
    <row r="504" spans="14:16" x14ac:dyDescent="0.2">
      <c r="N504" s="73"/>
      <c r="O504" s="73"/>
      <c r="P504" s="78"/>
    </row>
    <row r="505" spans="14:16" x14ac:dyDescent="0.2">
      <c r="N505" s="73"/>
      <c r="O505" s="73"/>
      <c r="P505" s="78"/>
    </row>
    <row r="506" spans="14:16" x14ac:dyDescent="0.2">
      <c r="N506" s="73"/>
      <c r="O506" s="73"/>
      <c r="P506" s="78"/>
    </row>
    <row r="507" spans="14:16" x14ac:dyDescent="0.2">
      <c r="N507" s="73"/>
      <c r="O507" s="73"/>
      <c r="P507" s="78"/>
    </row>
    <row r="508" spans="14:16" x14ac:dyDescent="0.2">
      <c r="N508" s="73"/>
      <c r="O508" s="73"/>
      <c r="P508" s="78"/>
    </row>
    <row r="509" spans="14:16" x14ac:dyDescent="0.2">
      <c r="N509" s="73"/>
      <c r="O509" s="73"/>
      <c r="P509" s="78"/>
    </row>
    <row r="510" spans="14:16" x14ac:dyDescent="0.2">
      <c r="N510" s="73"/>
      <c r="O510" s="73"/>
      <c r="P510" s="78"/>
    </row>
    <row r="511" spans="14:16" x14ac:dyDescent="0.2">
      <c r="N511" s="73"/>
      <c r="O511" s="73"/>
      <c r="P511" s="78"/>
    </row>
    <row r="512" spans="14:16" x14ac:dyDescent="0.2">
      <c r="N512" s="73"/>
      <c r="O512" s="73"/>
      <c r="P512" s="78"/>
    </row>
    <row r="513" spans="14:16" x14ac:dyDescent="0.2">
      <c r="N513" s="73"/>
      <c r="O513" s="73"/>
      <c r="P513" s="78"/>
    </row>
    <row r="514" spans="14:16" x14ac:dyDescent="0.2">
      <c r="N514" s="73"/>
      <c r="O514" s="73"/>
      <c r="P514" s="78"/>
    </row>
    <row r="515" spans="14:16" x14ac:dyDescent="0.2">
      <c r="N515" s="73"/>
      <c r="O515" s="73"/>
      <c r="P515" s="78"/>
    </row>
    <row r="516" spans="14:16" x14ac:dyDescent="0.2">
      <c r="N516" s="73"/>
      <c r="O516" s="73"/>
      <c r="P516" s="78"/>
    </row>
    <row r="517" spans="14:16" x14ac:dyDescent="0.2">
      <c r="N517" s="73"/>
      <c r="O517" s="73"/>
      <c r="P517" s="78"/>
    </row>
    <row r="518" spans="14:16" x14ac:dyDescent="0.2">
      <c r="N518" s="73"/>
      <c r="O518" s="73"/>
      <c r="P518" s="78"/>
    </row>
    <row r="519" spans="14:16" x14ac:dyDescent="0.2">
      <c r="N519" s="73"/>
      <c r="O519" s="73"/>
      <c r="P519" s="78"/>
    </row>
    <row r="520" spans="14:16" x14ac:dyDescent="0.2">
      <c r="N520" s="73"/>
      <c r="O520" s="73"/>
      <c r="P520" s="78"/>
    </row>
    <row r="521" spans="14:16" x14ac:dyDescent="0.2">
      <c r="N521" s="73"/>
      <c r="O521" s="73"/>
      <c r="P521" s="78"/>
    </row>
    <row r="522" spans="14:16" x14ac:dyDescent="0.2">
      <c r="N522" s="73"/>
      <c r="O522" s="73"/>
      <c r="P522" s="78"/>
    </row>
    <row r="523" spans="14:16" x14ac:dyDescent="0.2">
      <c r="N523" s="73"/>
      <c r="O523" s="73"/>
      <c r="P523" s="78"/>
    </row>
    <row r="524" spans="14:16" x14ac:dyDescent="0.2">
      <c r="N524" s="73"/>
      <c r="O524" s="73"/>
      <c r="P524" s="78"/>
    </row>
    <row r="525" spans="14:16" x14ac:dyDescent="0.2">
      <c r="N525" s="73"/>
      <c r="O525" s="73"/>
      <c r="P525" s="78"/>
    </row>
    <row r="526" spans="14:16" x14ac:dyDescent="0.2">
      <c r="N526" s="73"/>
      <c r="O526" s="73"/>
      <c r="P526" s="78"/>
    </row>
    <row r="527" spans="14:16" x14ac:dyDescent="0.2">
      <c r="N527" s="73"/>
      <c r="O527" s="73"/>
      <c r="P527" s="78"/>
    </row>
    <row r="528" spans="14:16" x14ac:dyDescent="0.2">
      <c r="N528" s="73"/>
      <c r="O528" s="73"/>
      <c r="P528" s="78"/>
    </row>
    <row r="529" spans="14:16" x14ac:dyDescent="0.2">
      <c r="N529" s="73"/>
      <c r="O529" s="73"/>
      <c r="P529" s="78"/>
    </row>
    <row r="530" spans="14:16" x14ac:dyDescent="0.2">
      <c r="N530" s="73"/>
      <c r="O530" s="73"/>
      <c r="P530" s="78"/>
    </row>
    <row r="531" spans="14:16" x14ac:dyDescent="0.2">
      <c r="N531" s="73"/>
      <c r="O531" s="73"/>
      <c r="P531" s="78"/>
    </row>
    <row r="532" spans="14:16" x14ac:dyDescent="0.2">
      <c r="N532" s="73"/>
      <c r="O532" s="73"/>
      <c r="P532" s="78"/>
    </row>
    <row r="533" spans="14:16" x14ac:dyDescent="0.2">
      <c r="N533" s="73"/>
      <c r="O533" s="73"/>
      <c r="P533" s="78"/>
    </row>
    <row r="534" spans="14:16" x14ac:dyDescent="0.2">
      <c r="N534" s="73"/>
      <c r="O534" s="73"/>
      <c r="P534" s="78"/>
    </row>
    <row r="535" spans="14:16" x14ac:dyDescent="0.2">
      <c r="N535" s="73"/>
      <c r="O535" s="73"/>
      <c r="P535" s="78"/>
    </row>
    <row r="536" spans="14:16" x14ac:dyDescent="0.2">
      <c r="N536" s="73"/>
      <c r="O536" s="73"/>
      <c r="P536" s="78"/>
    </row>
    <row r="537" spans="14:16" x14ac:dyDescent="0.2">
      <c r="N537" s="73"/>
      <c r="O537" s="73"/>
      <c r="P537" s="78"/>
    </row>
    <row r="538" spans="14:16" x14ac:dyDescent="0.2">
      <c r="N538" s="73"/>
      <c r="O538" s="73"/>
      <c r="P538" s="78"/>
    </row>
    <row r="539" spans="14:16" x14ac:dyDescent="0.2">
      <c r="N539" s="73"/>
      <c r="O539" s="73"/>
      <c r="P539" s="78"/>
    </row>
    <row r="540" spans="14:16" x14ac:dyDescent="0.2">
      <c r="N540" s="73"/>
      <c r="O540" s="73"/>
      <c r="P540" s="78"/>
    </row>
    <row r="541" spans="14:16" x14ac:dyDescent="0.2">
      <c r="N541" s="73"/>
      <c r="O541" s="73"/>
      <c r="P541" s="78"/>
    </row>
    <row r="542" spans="14:16" x14ac:dyDescent="0.2">
      <c r="N542" s="73"/>
      <c r="O542" s="73"/>
      <c r="P542" s="78"/>
    </row>
    <row r="543" spans="14:16" x14ac:dyDescent="0.2">
      <c r="N543" s="73"/>
      <c r="O543" s="73"/>
      <c r="P543" s="78"/>
    </row>
    <row r="544" spans="14:16" x14ac:dyDescent="0.2">
      <c r="N544" s="73"/>
      <c r="O544" s="73"/>
      <c r="P544" s="78"/>
    </row>
    <row r="545" spans="14:16" x14ac:dyDescent="0.2">
      <c r="N545" s="73"/>
      <c r="O545" s="73"/>
      <c r="P545" s="78"/>
    </row>
    <row r="546" spans="14:16" x14ac:dyDescent="0.2">
      <c r="N546" s="73"/>
      <c r="O546" s="73"/>
      <c r="P546" s="78"/>
    </row>
    <row r="547" spans="14:16" x14ac:dyDescent="0.2">
      <c r="N547" s="73"/>
      <c r="O547" s="73"/>
      <c r="P547" s="78"/>
    </row>
    <row r="548" spans="14:16" x14ac:dyDescent="0.2">
      <c r="N548" s="73"/>
      <c r="O548" s="73"/>
      <c r="P548" s="78"/>
    </row>
    <row r="549" spans="14:16" x14ac:dyDescent="0.2">
      <c r="N549" s="73"/>
      <c r="O549" s="73"/>
      <c r="P549" s="78"/>
    </row>
    <row r="550" spans="14:16" x14ac:dyDescent="0.2">
      <c r="N550" s="73"/>
      <c r="O550" s="73"/>
      <c r="P550" s="78"/>
    </row>
    <row r="551" spans="14:16" x14ac:dyDescent="0.2">
      <c r="N551" s="73"/>
      <c r="O551" s="73"/>
      <c r="P551" s="78"/>
    </row>
    <row r="552" spans="14:16" x14ac:dyDescent="0.2">
      <c r="N552" s="73"/>
      <c r="O552" s="73"/>
      <c r="P552" s="78"/>
    </row>
    <row r="553" spans="14:16" x14ac:dyDescent="0.2">
      <c r="N553" s="73"/>
      <c r="O553" s="73"/>
      <c r="P553" s="78"/>
    </row>
    <row r="554" spans="14:16" x14ac:dyDescent="0.2">
      <c r="N554" s="73"/>
      <c r="O554" s="73"/>
      <c r="P554" s="78"/>
    </row>
    <row r="555" spans="14:16" x14ac:dyDescent="0.2">
      <c r="N555" s="73"/>
      <c r="O555" s="73"/>
      <c r="P555" s="78"/>
    </row>
    <row r="556" spans="14:16" x14ac:dyDescent="0.2">
      <c r="N556" s="73"/>
      <c r="O556" s="73"/>
      <c r="P556" s="78"/>
    </row>
    <row r="557" spans="14:16" x14ac:dyDescent="0.2">
      <c r="N557" s="73"/>
      <c r="O557" s="73"/>
      <c r="P557" s="78"/>
    </row>
    <row r="558" spans="14:16" x14ac:dyDescent="0.2">
      <c r="N558" s="73"/>
      <c r="O558" s="73"/>
      <c r="P558" s="78"/>
    </row>
    <row r="559" spans="14:16" x14ac:dyDescent="0.2">
      <c r="N559" s="73"/>
      <c r="O559" s="73"/>
      <c r="P559" s="78"/>
    </row>
    <row r="560" spans="14:16" x14ac:dyDescent="0.2">
      <c r="N560" s="73"/>
      <c r="O560" s="73"/>
      <c r="P560" s="78"/>
    </row>
    <row r="561" spans="14:16" x14ac:dyDescent="0.2">
      <c r="N561" s="73"/>
      <c r="O561" s="73"/>
      <c r="P561" s="78"/>
    </row>
    <row r="562" spans="14:16" x14ac:dyDescent="0.2">
      <c r="N562" s="73"/>
      <c r="O562" s="73"/>
      <c r="P562" s="78"/>
    </row>
    <row r="563" spans="14:16" x14ac:dyDescent="0.2">
      <c r="N563" s="73"/>
      <c r="O563" s="73"/>
      <c r="P563" s="78"/>
    </row>
    <row r="564" spans="14:16" x14ac:dyDescent="0.2">
      <c r="N564" s="73"/>
      <c r="O564" s="73"/>
      <c r="P564" s="78"/>
    </row>
    <row r="565" spans="14:16" x14ac:dyDescent="0.2">
      <c r="N565" s="73"/>
      <c r="O565" s="73"/>
      <c r="P565" s="78"/>
    </row>
    <row r="566" spans="14:16" x14ac:dyDescent="0.2">
      <c r="N566" s="73"/>
      <c r="O566" s="73"/>
      <c r="P566" s="78"/>
    </row>
    <row r="567" spans="14:16" x14ac:dyDescent="0.2">
      <c r="N567" s="73"/>
      <c r="O567" s="73"/>
      <c r="P567" s="78"/>
    </row>
    <row r="568" spans="14:16" x14ac:dyDescent="0.2">
      <c r="N568" s="73"/>
      <c r="O568" s="73"/>
      <c r="P568" s="78"/>
    </row>
    <row r="569" spans="14:16" x14ac:dyDescent="0.2">
      <c r="N569" s="73"/>
      <c r="O569" s="73"/>
      <c r="P569" s="78"/>
    </row>
    <row r="570" spans="14:16" x14ac:dyDescent="0.2">
      <c r="N570" s="73"/>
      <c r="O570" s="73"/>
      <c r="P570" s="78"/>
    </row>
    <row r="571" spans="14:16" x14ac:dyDescent="0.2">
      <c r="N571" s="73"/>
      <c r="O571" s="73"/>
      <c r="P571" s="78"/>
    </row>
    <row r="572" spans="14:16" x14ac:dyDescent="0.2">
      <c r="N572" s="73"/>
      <c r="O572" s="73"/>
      <c r="P572" s="78"/>
    </row>
    <row r="573" spans="14:16" x14ac:dyDescent="0.2">
      <c r="N573" s="73"/>
      <c r="O573" s="73"/>
      <c r="P573" s="78"/>
    </row>
    <row r="574" spans="14:16" x14ac:dyDescent="0.2">
      <c r="N574" s="73"/>
      <c r="O574" s="73"/>
      <c r="P574" s="78"/>
    </row>
    <row r="575" spans="14:16" x14ac:dyDescent="0.2">
      <c r="N575" s="73"/>
      <c r="O575" s="73"/>
      <c r="P575" s="78"/>
    </row>
    <row r="576" spans="14:16" x14ac:dyDescent="0.2">
      <c r="N576" s="73"/>
      <c r="O576" s="73"/>
      <c r="P576" s="78"/>
    </row>
    <row r="577" spans="14:16" x14ac:dyDescent="0.2">
      <c r="N577" s="73"/>
      <c r="O577" s="73"/>
      <c r="P577" s="78"/>
    </row>
    <row r="578" spans="14:16" x14ac:dyDescent="0.2">
      <c r="N578" s="73"/>
      <c r="O578" s="73"/>
      <c r="P578" s="78"/>
    </row>
    <row r="579" spans="14:16" x14ac:dyDescent="0.2">
      <c r="N579" s="73"/>
      <c r="O579" s="73"/>
      <c r="P579" s="78"/>
    </row>
    <row r="580" spans="14:16" x14ac:dyDescent="0.2">
      <c r="N580" s="73"/>
      <c r="O580" s="73"/>
      <c r="P580" s="78"/>
    </row>
    <row r="581" spans="14:16" x14ac:dyDescent="0.2">
      <c r="N581" s="73"/>
      <c r="O581" s="73"/>
      <c r="P581" s="78"/>
    </row>
    <row r="582" spans="14:16" x14ac:dyDescent="0.2">
      <c r="N582" s="73"/>
      <c r="O582" s="73"/>
      <c r="P582" s="78"/>
    </row>
    <row r="583" spans="14:16" x14ac:dyDescent="0.2">
      <c r="N583" s="73"/>
      <c r="O583" s="73"/>
      <c r="P583" s="78"/>
    </row>
    <row r="584" spans="14:16" x14ac:dyDescent="0.2">
      <c r="N584" s="73"/>
      <c r="O584" s="73"/>
      <c r="P584" s="78"/>
    </row>
    <row r="585" spans="14:16" x14ac:dyDescent="0.2">
      <c r="N585" s="73"/>
      <c r="O585" s="73"/>
      <c r="P585" s="78"/>
    </row>
    <row r="586" spans="14:16" x14ac:dyDescent="0.2">
      <c r="N586" s="73"/>
      <c r="O586" s="73"/>
      <c r="P586" s="78"/>
    </row>
    <row r="587" spans="14:16" x14ac:dyDescent="0.2">
      <c r="N587" s="73"/>
      <c r="O587" s="73"/>
      <c r="P587" s="78"/>
    </row>
    <row r="588" spans="14:16" x14ac:dyDescent="0.2">
      <c r="N588" s="73"/>
      <c r="O588" s="73"/>
      <c r="P588" s="78"/>
    </row>
    <row r="589" spans="14:16" x14ac:dyDescent="0.2">
      <c r="N589" s="73"/>
      <c r="O589" s="73"/>
      <c r="P589" s="78"/>
    </row>
    <row r="590" spans="14:16" x14ac:dyDescent="0.2">
      <c r="N590" s="73"/>
      <c r="O590" s="73"/>
      <c r="P590" s="78"/>
    </row>
    <row r="591" spans="14:16" x14ac:dyDescent="0.2">
      <c r="N591" s="73"/>
      <c r="O591" s="73"/>
      <c r="P591" s="78"/>
    </row>
    <row r="592" spans="14:16" x14ac:dyDescent="0.2">
      <c r="N592" s="73"/>
      <c r="O592" s="73"/>
      <c r="P592" s="78"/>
    </row>
    <row r="593" spans="14:16" x14ac:dyDescent="0.2">
      <c r="N593" s="73"/>
      <c r="O593" s="73"/>
      <c r="P593" s="78"/>
    </row>
    <row r="594" spans="14:16" x14ac:dyDescent="0.2">
      <c r="N594" s="73"/>
      <c r="O594" s="73"/>
      <c r="P594" s="78"/>
    </row>
    <row r="595" spans="14:16" x14ac:dyDescent="0.2">
      <c r="N595" s="73"/>
      <c r="O595" s="73"/>
      <c r="P595" s="78"/>
    </row>
    <row r="596" spans="14:16" x14ac:dyDescent="0.2">
      <c r="N596" s="73"/>
      <c r="O596" s="73"/>
      <c r="P596" s="78"/>
    </row>
    <row r="597" spans="14:16" x14ac:dyDescent="0.2">
      <c r="N597" s="73"/>
      <c r="O597" s="73"/>
      <c r="P597" s="78"/>
    </row>
    <row r="598" spans="14:16" x14ac:dyDescent="0.2">
      <c r="N598" s="73"/>
      <c r="O598" s="73"/>
      <c r="P598" s="78"/>
    </row>
    <row r="599" spans="14:16" x14ac:dyDescent="0.2">
      <c r="N599" s="73"/>
      <c r="O599" s="73"/>
      <c r="P599" s="78"/>
    </row>
    <row r="600" spans="14:16" x14ac:dyDescent="0.2">
      <c r="N600" s="73"/>
      <c r="O600" s="73"/>
      <c r="P600" s="78"/>
    </row>
    <row r="601" spans="14:16" x14ac:dyDescent="0.2">
      <c r="N601" s="73"/>
      <c r="O601" s="73"/>
      <c r="P601" s="78"/>
    </row>
    <row r="602" spans="14:16" x14ac:dyDescent="0.2">
      <c r="N602" s="73"/>
      <c r="O602" s="73"/>
      <c r="P602" s="78"/>
    </row>
    <row r="603" spans="14:16" x14ac:dyDescent="0.2">
      <c r="N603" s="73"/>
      <c r="O603" s="73"/>
      <c r="P603" s="78"/>
    </row>
    <row r="604" spans="14:16" x14ac:dyDescent="0.2">
      <c r="N604" s="73"/>
      <c r="O604" s="73"/>
      <c r="P604" s="78"/>
    </row>
    <row r="605" spans="14:16" x14ac:dyDescent="0.2">
      <c r="N605" s="73"/>
      <c r="O605" s="73"/>
      <c r="P605" s="78"/>
    </row>
    <row r="606" spans="14:16" x14ac:dyDescent="0.2">
      <c r="N606" s="73"/>
      <c r="O606" s="73"/>
      <c r="P606" s="78"/>
    </row>
    <row r="607" spans="14:16" x14ac:dyDescent="0.2">
      <c r="N607" s="73"/>
      <c r="O607" s="73"/>
      <c r="P607" s="78"/>
    </row>
    <row r="608" spans="14:16" x14ac:dyDescent="0.2">
      <c r="N608" s="73"/>
      <c r="O608" s="73"/>
      <c r="P608" s="78"/>
    </row>
    <row r="609" spans="14:16" x14ac:dyDescent="0.2">
      <c r="N609" s="73"/>
      <c r="O609" s="73"/>
      <c r="P609" s="78"/>
    </row>
    <row r="610" spans="14:16" x14ac:dyDescent="0.2">
      <c r="N610" s="73"/>
      <c r="O610" s="73"/>
      <c r="P610" s="78"/>
    </row>
    <row r="611" spans="14:16" x14ac:dyDescent="0.2">
      <c r="N611" s="73"/>
      <c r="O611" s="73"/>
      <c r="P611" s="78"/>
    </row>
    <row r="612" spans="14:16" x14ac:dyDescent="0.2">
      <c r="N612" s="73"/>
      <c r="O612" s="73"/>
      <c r="P612" s="78"/>
    </row>
    <row r="613" spans="14:16" x14ac:dyDescent="0.2">
      <c r="N613" s="73"/>
      <c r="O613" s="73"/>
      <c r="P613" s="78"/>
    </row>
    <row r="614" spans="14:16" x14ac:dyDescent="0.2">
      <c r="N614" s="73"/>
      <c r="O614" s="73"/>
      <c r="P614" s="78"/>
    </row>
    <row r="615" spans="14:16" x14ac:dyDescent="0.2">
      <c r="N615" s="73"/>
      <c r="O615" s="73"/>
      <c r="P615" s="78"/>
    </row>
    <row r="616" spans="14:16" x14ac:dyDescent="0.2">
      <c r="N616" s="73"/>
      <c r="O616" s="73"/>
      <c r="P616" s="78"/>
    </row>
    <row r="617" spans="14:16" x14ac:dyDescent="0.2">
      <c r="N617" s="73"/>
      <c r="O617" s="73"/>
      <c r="P617" s="78"/>
    </row>
    <row r="618" spans="14:16" x14ac:dyDescent="0.2">
      <c r="N618" s="73"/>
      <c r="O618" s="73"/>
      <c r="P618" s="78"/>
    </row>
    <row r="619" spans="14:16" x14ac:dyDescent="0.2">
      <c r="N619" s="73"/>
      <c r="O619" s="73"/>
      <c r="P619" s="78"/>
    </row>
    <row r="620" spans="14:16" x14ac:dyDescent="0.2">
      <c r="N620" s="73"/>
      <c r="O620" s="73"/>
      <c r="P620" s="78"/>
    </row>
    <row r="621" spans="14:16" x14ac:dyDescent="0.2">
      <c r="N621" s="73"/>
      <c r="O621" s="73"/>
      <c r="P621" s="78"/>
    </row>
    <row r="622" spans="14:16" x14ac:dyDescent="0.2">
      <c r="N622" s="73"/>
      <c r="O622" s="73"/>
      <c r="P622" s="78"/>
    </row>
    <row r="623" spans="14:16" x14ac:dyDescent="0.2">
      <c r="N623" s="73"/>
      <c r="O623" s="73"/>
      <c r="P623" s="78"/>
    </row>
    <row r="624" spans="14:16" x14ac:dyDescent="0.2">
      <c r="N624" s="73"/>
      <c r="O624" s="73"/>
      <c r="P624" s="78"/>
    </row>
    <row r="625" spans="14:16" x14ac:dyDescent="0.2">
      <c r="N625" s="73"/>
      <c r="O625" s="73"/>
      <c r="P625" s="78"/>
    </row>
    <row r="626" spans="14:16" x14ac:dyDescent="0.2">
      <c r="N626" s="73"/>
      <c r="O626" s="73"/>
      <c r="P626" s="78"/>
    </row>
    <row r="627" spans="14:16" x14ac:dyDescent="0.2">
      <c r="N627" s="73"/>
      <c r="O627" s="73"/>
      <c r="P627" s="78"/>
    </row>
    <row r="628" spans="14:16" x14ac:dyDescent="0.2">
      <c r="N628" s="73"/>
      <c r="O628" s="73"/>
      <c r="P628" s="78"/>
    </row>
    <row r="629" spans="14:16" x14ac:dyDescent="0.2">
      <c r="N629" s="73"/>
      <c r="O629" s="73"/>
      <c r="P629" s="78"/>
    </row>
    <row r="630" spans="14:16" x14ac:dyDescent="0.2">
      <c r="N630" s="73"/>
      <c r="O630" s="73"/>
      <c r="P630" s="78"/>
    </row>
    <row r="631" spans="14:16" x14ac:dyDescent="0.2">
      <c r="N631" s="73"/>
      <c r="O631" s="73"/>
      <c r="P631" s="78"/>
    </row>
    <row r="632" spans="14:16" x14ac:dyDescent="0.2">
      <c r="N632" s="73"/>
      <c r="O632" s="73"/>
      <c r="P632" s="78"/>
    </row>
    <row r="633" spans="14:16" x14ac:dyDescent="0.2">
      <c r="N633" s="73"/>
      <c r="O633" s="73"/>
      <c r="P633" s="78"/>
    </row>
    <row r="634" spans="14:16" x14ac:dyDescent="0.2">
      <c r="N634" s="73"/>
      <c r="O634" s="73"/>
      <c r="P634" s="78"/>
    </row>
    <row r="635" spans="14:16" x14ac:dyDescent="0.2">
      <c r="N635" s="73"/>
      <c r="O635" s="73"/>
      <c r="P635" s="78"/>
    </row>
    <row r="636" spans="14:16" x14ac:dyDescent="0.2">
      <c r="N636" s="73"/>
      <c r="O636" s="73"/>
      <c r="P636" s="78"/>
    </row>
    <row r="637" spans="14:16" x14ac:dyDescent="0.2">
      <c r="N637" s="73"/>
      <c r="O637" s="73"/>
      <c r="P637" s="78"/>
    </row>
    <row r="638" spans="14:16" x14ac:dyDescent="0.2">
      <c r="N638" s="73"/>
      <c r="O638" s="73"/>
      <c r="P638" s="78"/>
    </row>
    <row r="639" spans="14:16" x14ac:dyDescent="0.2">
      <c r="N639" s="73"/>
      <c r="O639" s="73"/>
      <c r="P639" s="78"/>
    </row>
    <row r="640" spans="14:16" x14ac:dyDescent="0.2">
      <c r="N640" s="73"/>
      <c r="O640" s="73"/>
      <c r="P640" s="78"/>
    </row>
    <row r="641" spans="14:16" x14ac:dyDescent="0.2">
      <c r="N641" s="73"/>
      <c r="O641" s="73"/>
      <c r="P641" s="78"/>
    </row>
    <row r="642" spans="14:16" x14ac:dyDescent="0.2">
      <c r="N642" s="73"/>
      <c r="O642" s="73"/>
      <c r="P642" s="78"/>
    </row>
    <row r="643" spans="14:16" x14ac:dyDescent="0.2">
      <c r="N643" s="73"/>
      <c r="O643" s="73"/>
      <c r="P643" s="78"/>
    </row>
    <row r="644" spans="14:16" x14ac:dyDescent="0.2">
      <c r="N644" s="73"/>
      <c r="O644" s="73"/>
      <c r="P644" s="78"/>
    </row>
    <row r="645" spans="14:16" x14ac:dyDescent="0.2">
      <c r="N645" s="73"/>
      <c r="O645" s="73"/>
      <c r="P645" s="78"/>
    </row>
    <row r="646" spans="14:16" x14ac:dyDescent="0.2">
      <c r="N646" s="73"/>
      <c r="O646" s="73"/>
      <c r="P646" s="78"/>
    </row>
    <row r="647" spans="14:16" x14ac:dyDescent="0.2">
      <c r="N647" s="73"/>
      <c r="O647" s="73"/>
      <c r="P647" s="78"/>
    </row>
    <row r="648" spans="14:16" x14ac:dyDescent="0.2">
      <c r="N648" s="73"/>
      <c r="O648" s="73"/>
      <c r="P648" s="78"/>
    </row>
    <row r="649" spans="14:16" x14ac:dyDescent="0.2">
      <c r="N649" s="73"/>
      <c r="O649" s="73"/>
      <c r="P649" s="78"/>
    </row>
    <row r="650" spans="14:16" x14ac:dyDescent="0.2">
      <c r="N650" s="73"/>
      <c r="O650" s="73"/>
      <c r="P650" s="78"/>
    </row>
    <row r="651" spans="14:16" x14ac:dyDescent="0.2">
      <c r="N651" s="73"/>
      <c r="O651" s="73"/>
      <c r="P651" s="78"/>
    </row>
    <row r="652" spans="14:16" x14ac:dyDescent="0.2">
      <c r="N652" s="73"/>
      <c r="O652" s="73"/>
      <c r="P652" s="78"/>
    </row>
    <row r="653" spans="14:16" x14ac:dyDescent="0.2">
      <c r="N653" s="73"/>
      <c r="O653" s="73"/>
      <c r="P653" s="78"/>
    </row>
    <row r="654" spans="14:16" x14ac:dyDescent="0.2">
      <c r="N654" s="73"/>
      <c r="O654" s="73"/>
      <c r="P654" s="78"/>
    </row>
    <row r="655" spans="14:16" x14ac:dyDescent="0.2">
      <c r="N655" s="73"/>
      <c r="O655" s="73"/>
      <c r="P655" s="78"/>
    </row>
    <row r="656" spans="14:16" x14ac:dyDescent="0.2">
      <c r="N656" s="73"/>
      <c r="O656" s="73"/>
      <c r="P656" s="78"/>
    </row>
    <row r="657" spans="14:16" x14ac:dyDescent="0.2">
      <c r="N657" s="73"/>
      <c r="O657" s="73"/>
      <c r="P657" s="78"/>
    </row>
    <row r="658" spans="14:16" x14ac:dyDescent="0.2">
      <c r="N658" s="73"/>
      <c r="O658" s="73"/>
      <c r="P658" s="78"/>
    </row>
    <row r="659" spans="14:16" x14ac:dyDescent="0.2">
      <c r="N659" s="73"/>
      <c r="O659" s="73"/>
      <c r="P659" s="78"/>
    </row>
    <row r="660" spans="14:16" x14ac:dyDescent="0.2">
      <c r="N660" s="73"/>
      <c r="O660" s="73"/>
      <c r="P660" s="78"/>
    </row>
    <row r="661" spans="14:16" x14ac:dyDescent="0.2">
      <c r="N661" s="73"/>
      <c r="O661" s="73"/>
      <c r="P661" s="78"/>
    </row>
    <row r="662" spans="14:16" x14ac:dyDescent="0.2">
      <c r="N662" s="73"/>
      <c r="O662" s="73"/>
      <c r="P662" s="78"/>
    </row>
    <row r="663" spans="14:16" x14ac:dyDescent="0.2">
      <c r="N663" s="73"/>
      <c r="O663" s="73"/>
      <c r="P663" s="78"/>
    </row>
    <row r="664" spans="14:16" x14ac:dyDescent="0.2">
      <c r="N664" s="73"/>
      <c r="O664" s="73"/>
      <c r="P664" s="78"/>
    </row>
    <row r="665" spans="14:16" x14ac:dyDescent="0.2">
      <c r="N665" s="73"/>
      <c r="O665" s="73"/>
      <c r="P665" s="78"/>
    </row>
    <row r="666" spans="14:16" x14ac:dyDescent="0.2">
      <c r="N666" s="73"/>
      <c r="O666" s="73"/>
      <c r="P666" s="78"/>
    </row>
    <row r="667" spans="14:16" x14ac:dyDescent="0.2">
      <c r="N667" s="73"/>
      <c r="O667" s="73"/>
      <c r="P667" s="78"/>
    </row>
    <row r="668" spans="14:16" x14ac:dyDescent="0.2">
      <c r="N668" s="73"/>
      <c r="O668" s="73"/>
      <c r="P668" s="78"/>
    </row>
    <row r="669" spans="14:16" x14ac:dyDescent="0.2">
      <c r="N669" s="73"/>
      <c r="O669" s="73"/>
      <c r="P669" s="78"/>
    </row>
    <row r="670" spans="14:16" x14ac:dyDescent="0.2">
      <c r="N670" s="73"/>
      <c r="O670" s="73"/>
      <c r="P670" s="78"/>
    </row>
    <row r="671" spans="14:16" x14ac:dyDescent="0.2">
      <c r="N671" s="73"/>
      <c r="O671" s="73"/>
      <c r="P671" s="78"/>
    </row>
    <row r="672" spans="14:16" x14ac:dyDescent="0.2">
      <c r="N672" s="73"/>
      <c r="O672" s="73"/>
      <c r="P672" s="78"/>
    </row>
    <row r="673" spans="14:16" x14ac:dyDescent="0.2">
      <c r="N673" s="73"/>
      <c r="O673" s="73"/>
      <c r="P673" s="78"/>
    </row>
    <row r="674" spans="14:16" x14ac:dyDescent="0.2">
      <c r="N674" s="73"/>
      <c r="O674" s="73"/>
      <c r="P674" s="78"/>
    </row>
    <row r="675" spans="14:16" x14ac:dyDescent="0.2">
      <c r="N675" s="73"/>
      <c r="O675" s="73"/>
      <c r="P675" s="78"/>
    </row>
    <row r="676" spans="14:16" x14ac:dyDescent="0.2">
      <c r="N676" s="73"/>
      <c r="O676" s="73"/>
      <c r="P676" s="78"/>
    </row>
    <row r="677" spans="14:16" x14ac:dyDescent="0.2">
      <c r="N677" s="73"/>
      <c r="O677" s="73"/>
      <c r="P677" s="78"/>
    </row>
    <row r="678" spans="14:16" x14ac:dyDescent="0.2">
      <c r="N678" s="73"/>
      <c r="O678" s="73"/>
      <c r="P678" s="78"/>
    </row>
    <row r="679" spans="14:16" x14ac:dyDescent="0.2">
      <c r="N679" s="73"/>
      <c r="O679" s="73"/>
      <c r="P679" s="78"/>
    </row>
    <row r="680" spans="14:16" x14ac:dyDescent="0.2">
      <c r="N680" s="73"/>
      <c r="O680" s="73"/>
      <c r="P680" s="78"/>
    </row>
    <row r="681" spans="14:16" x14ac:dyDescent="0.2">
      <c r="N681" s="73"/>
      <c r="O681" s="73"/>
      <c r="P681" s="78"/>
    </row>
    <row r="682" spans="14:16" x14ac:dyDescent="0.2">
      <c r="N682" s="73"/>
      <c r="O682" s="73"/>
      <c r="P682" s="78"/>
    </row>
    <row r="683" spans="14:16" x14ac:dyDescent="0.2">
      <c r="N683" s="73"/>
      <c r="O683" s="73"/>
      <c r="P683" s="78"/>
    </row>
    <row r="684" spans="14:16" x14ac:dyDescent="0.2">
      <c r="N684" s="73"/>
      <c r="O684" s="73"/>
      <c r="P684" s="78"/>
    </row>
    <row r="685" spans="14:16" x14ac:dyDescent="0.2">
      <c r="N685" s="73"/>
      <c r="O685" s="73"/>
      <c r="P685" s="78"/>
    </row>
    <row r="686" spans="14:16" x14ac:dyDescent="0.2">
      <c r="N686" s="73"/>
      <c r="O686" s="73"/>
      <c r="P686" s="78"/>
    </row>
    <row r="687" spans="14:16" x14ac:dyDescent="0.2">
      <c r="N687" s="73"/>
      <c r="O687" s="73"/>
      <c r="P687" s="78"/>
    </row>
    <row r="688" spans="14:16" x14ac:dyDescent="0.2">
      <c r="N688" s="73"/>
      <c r="O688" s="73"/>
      <c r="P688" s="78"/>
    </row>
    <row r="689" spans="14:16" x14ac:dyDescent="0.2">
      <c r="N689" s="73"/>
      <c r="O689" s="73"/>
      <c r="P689" s="78"/>
    </row>
    <row r="690" spans="14:16" x14ac:dyDescent="0.2">
      <c r="N690" s="73"/>
      <c r="O690" s="73"/>
      <c r="P690" s="78"/>
    </row>
    <row r="691" spans="14:16" x14ac:dyDescent="0.2">
      <c r="N691" s="73"/>
      <c r="O691" s="73"/>
      <c r="P691" s="78"/>
    </row>
    <row r="692" spans="14:16" x14ac:dyDescent="0.2">
      <c r="N692" s="73"/>
      <c r="O692" s="73"/>
      <c r="P692" s="78"/>
    </row>
    <row r="693" spans="14:16" x14ac:dyDescent="0.2">
      <c r="N693" s="73"/>
      <c r="O693" s="73"/>
      <c r="P693" s="78"/>
    </row>
    <row r="694" spans="14:16" x14ac:dyDescent="0.2">
      <c r="N694" s="73"/>
      <c r="O694" s="73"/>
      <c r="P694" s="78"/>
    </row>
    <row r="695" spans="14:16" x14ac:dyDescent="0.2">
      <c r="N695" s="73"/>
      <c r="O695" s="73"/>
      <c r="P695" s="78"/>
    </row>
    <row r="696" spans="14:16" x14ac:dyDescent="0.2">
      <c r="N696" s="73"/>
      <c r="O696" s="73"/>
      <c r="P696" s="78"/>
    </row>
    <row r="697" spans="14:16" x14ac:dyDescent="0.2">
      <c r="N697" s="73"/>
      <c r="O697" s="73"/>
      <c r="P697" s="78"/>
    </row>
    <row r="698" spans="14:16" x14ac:dyDescent="0.2">
      <c r="N698" s="73"/>
      <c r="O698" s="73"/>
      <c r="P698" s="78"/>
    </row>
    <row r="699" spans="14:16" x14ac:dyDescent="0.2">
      <c r="N699" s="73"/>
      <c r="O699" s="73"/>
      <c r="P699" s="78"/>
    </row>
    <row r="700" spans="14:16" x14ac:dyDescent="0.2">
      <c r="N700" s="73"/>
      <c r="O700" s="73"/>
      <c r="P700" s="78"/>
    </row>
    <row r="701" spans="14:16" x14ac:dyDescent="0.2">
      <c r="N701" s="73"/>
      <c r="O701" s="73"/>
      <c r="P701" s="78"/>
    </row>
    <row r="702" spans="14:16" x14ac:dyDescent="0.2">
      <c r="N702" s="73"/>
      <c r="O702" s="73"/>
      <c r="P702" s="78"/>
    </row>
    <row r="703" spans="14:16" x14ac:dyDescent="0.2">
      <c r="N703" s="73"/>
      <c r="O703" s="73"/>
      <c r="P703" s="78"/>
    </row>
    <row r="704" spans="14:16" x14ac:dyDescent="0.2">
      <c r="N704" s="73"/>
      <c r="O704" s="73"/>
      <c r="P704" s="78"/>
    </row>
    <row r="705" spans="14:16" x14ac:dyDescent="0.2">
      <c r="N705" s="73"/>
      <c r="O705" s="73"/>
      <c r="P705" s="78"/>
    </row>
    <row r="706" spans="14:16" x14ac:dyDescent="0.2">
      <c r="N706" s="73"/>
      <c r="O706" s="73"/>
      <c r="P706" s="78"/>
    </row>
    <row r="707" spans="14:16" x14ac:dyDescent="0.2">
      <c r="N707" s="73"/>
      <c r="O707" s="73"/>
      <c r="P707" s="78"/>
    </row>
    <row r="708" spans="14:16" x14ac:dyDescent="0.2">
      <c r="N708" s="73"/>
      <c r="O708" s="73"/>
      <c r="P708" s="78"/>
    </row>
    <row r="709" spans="14:16" x14ac:dyDescent="0.2">
      <c r="N709" s="73"/>
      <c r="O709" s="73"/>
      <c r="P709" s="78"/>
    </row>
    <row r="710" spans="14:16" x14ac:dyDescent="0.2">
      <c r="N710" s="73"/>
      <c r="O710" s="73"/>
      <c r="P710" s="78"/>
    </row>
    <row r="711" spans="14:16" x14ac:dyDescent="0.2">
      <c r="N711" s="73"/>
      <c r="O711" s="73"/>
      <c r="P711" s="78"/>
    </row>
    <row r="712" spans="14:16" x14ac:dyDescent="0.2">
      <c r="N712" s="73"/>
      <c r="O712" s="73"/>
      <c r="P712" s="78"/>
    </row>
    <row r="713" spans="14:16" x14ac:dyDescent="0.2">
      <c r="N713" s="73"/>
      <c r="O713" s="73"/>
      <c r="P713" s="78"/>
    </row>
    <row r="714" spans="14:16" x14ac:dyDescent="0.2">
      <c r="N714" s="73"/>
      <c r="O714" s="73"/>
      <c r="P714" s="78"/>
    </row>
    <row r="715" spans="14:16" x14ac:dyDescent="0.2">
      <c r="N715" s="73"/>
      <c r="O715" s="73"/>
      <c r="P715" s="78"/>
    </row>
    <row r="716" spans="14:16" x14ac:dyDescent="0.2">
      <c r="N716" s="73"/>
      <c r="O716" s="73"/>
      <c r="P716" s="78"/>
    </row>
    <row r="717" spans="14:16" x14ac:dyDescent="0.2">
      <c r="N717" s="73"/>
      <c r="O717" s="73"/>
      <c r="P717" s="78"/>
    </row>
    <row r="718" spans="14:16" x14ac:dyDescent="0.2">
      <c r="N718" s="73"/>
      <c r="O718" s="73"/>
      <c r="P718" s="78"/>
    </row>
    <row r="719" spans="14:16" x14ac:dyDescent="0.2">
      <c r="N719" s="73"/>
      <c r="O719" s="73"/>
      <c r="P719" s="78"/>
    </row>
    <row r="720" spans="14:16" x14ac:dyDescent="0.2">
      <c r="N720" s="73"/>
      <c r="O720" s="73"/>
      <c r="P720" s="78"/>
    </row>
    <row r="721" spans="14:16" x14ac:dyDescent="0.2">
      <c r="N721" s="73"/>
      <c r="O721" s="73"/>
      <c r="P721" s="78"/>
    </row>
    <row r="722" spans="14:16" x14ac:dyDescent="0.2">
      <c r="N722" s="73"/>
      <c r="O722" s="73"/>
      <c r="P722" s="78"/>
    </row>
    <row r="723" spans="14:16" x14ac:dyDescent="0.2">
      <c r="N723" s="73"/>
      <c r="O723" s="73"/>
      <c r="P723" s="78"/>
    </row>
    <row r="724" spans="14:16" x14ac:dyDescent="0.2">
      <c r="N724" s="73"/>
      <c r="O724" s="73"/>
      <c r="P724" s="78"/>
    </row>
    <row r="725" spans="14:16" x14ac:dyDescent="0.2">
      <c r="N725" s="73"/>
      <c r="O725" s="73"/>
      <c r="P725" s="78"/>
    </row>
    <row r="726" spans="14:16" x14ac:dyDescent="0.2">
      <c r="N726" s="73"/>
      <c r="O726" s="73"/>
      <c r="P726" s="78"/>
    </row>
    <row r="727" spans="14:16" x14ac:dyDescent="0.2">
      <c r="N727" s="73"/>
      <c r="O727" s="73"/>
      <c r="P727" s="78"/>
    </row>
    <row r="728" spans="14:16" x14ac:dyDescent="0.2">
      <c r="N728" s="73"/>
      <c r="O728" s="73"/>
      <c r="P728" s="78"/>
    </row>
    <row r="729" spans="14:16" x14ac:dyDescent="0.2">
      <c r="N729" s="73"/>
      <c r="O729" s="73"/>
      <c r="P729" s="78"/>
    </row>
    <row r="730" spans="14:16" x14ac:dyDescent="0.2">
      <c r="N730" s="73"/>
      <c r="O730" s="73"/>
      <c r="P730" s="78"/>
    </row>
    <row r="731" spans="14:16" x14ac:dyDescent="0.2">
      <c r="N731" s="73"/>
      <c r="O731" s="73"/>
      <c r="P731" s="78"/>
    </row>
    <row r="732" spans="14:16" x14ac:dyDescent="0.2">
      <c r="N732" s="73"/>
      <c r="O732" s="73"/>
      <c r="P732" s="78"/>
    </row>
    <row r="733" spans="14:16" x14ac:dyDescent="0.2">
      <c r="N733" s="73"/>
      <c r="O733" s="73"/>
      <c r="P733" s="78"/>
    </row>
    <row r="734" spans="14:16" x14ac:dyDescent="0.2">
      <c r="N734" s="73"/>
      <c r="O734" s="73"/>
      <c r="P734" s="78"/>
    </row>
    <row r="735" spans="14:16" x14ac:dyDescent="0.2">
      <c r="N735" s="73"/>
      <c r="O735" s="73"/>
      <c r="P735" s="78"/>
    </row>
    <row r="736" spans="14:16" x14ac:dyDescent="0.2">
      <c r="N736" s="73"/>
      <c r="O736" s="73"/>
      <c r="P736" s="78"/>
    </row>
    <row r="737" spans="14:16" x14ac:dyDescent="0.2">
      <c r="N737" s="73"/>
      <c r="O737" s="73"/>
      <c r="P737" s="78"/>
    </row>
    <row r="738" spans="14:16" x14ac:dyDescent="0.2">
      <c r="N738" s="73"/>
      <c r="O738" s="73"/>
      <c r="P738" s="78"/>
    </row>
    <row r="739" spans="14:16" x14ac:dyDescent="0.2">
      <c r="N739" s="73"/>
      <c r="O739" s="73"/>
      <c r="P739" s="78"/>
    </row>
    <row r="740" spans="14:16" x14ac:dyDescent="0.2">
      <c r="N740" s="73"/>
      <c r="O740" s="73"/>
      <c r="P740" s="78"/>
    </row>
    <row r="741" spans="14:16" x14ac:dyDescent="0.2">
      <c r="N741" s="73"/>
      <c r="O741" s="73"/>
      <c r="P741" s="78"/>
    </row>
    <row r="742" spans="14:16" x14ac:dyDescent="0.2">
      <c r="N742" s="73"/>
      <c r="O742" s="73"/>
      <c r="P742" s="78"/>
    </row>
    <row r="743" spans="14:16" x14ac:dyDescent="0.2">
      <c r="N743" s="73"/>
      <c r="O743" s="73"/>
      <c r="P743" s="78"/>
    </row>
    <row r="744" spans="14:16" x14ac:dyDescent="0.2">
      <c r="N744" s="73"/>
      <c r="O744" s="73"/>
      <c r="P744" s="78"/>
    </row>
    <row r="745" spans="14:16" x14ac:dyDescent="0.2">
      <c r="N745" s="73"/>
      <c r="O745" s="73"/>
      <c r="P745" s="78"/>
    </row>
    <row r="746" spans="14:16" x14ac:dyDescent="0.2">
      <c r="N746" s="73"/>
      <c r="O746" s="73"/>
      <c r="P746" s="78"/>
    </row>
    <row r="747" spans="14:16" x14ac:dyDescent="0.2">
      <c r="N747" s="73"/>
      <c r="O747" s="73"/>
      <c r="P747" s="78"/>
    </row>
    <row r="748" spans="14:16" x14ac:dyDescent="0.2">
      <c r="N748" s="73"/>
      <c r="O748" s="73"/>
      <c r="P748" s="78"/>
    </row>
    <row r="749" spans="14:16" x14ac:dyDescent="0.2">
      <c r="N749" s="73"/>
      <c r="O749" s="73"/>
      <c r="P749" s="78"/>
    </row>
    <row r="750" spans="14:16" x14ac:dyDescent="0.2">
      <c r="N750" s="73"/>
      <c r="O750" s="73"/>
      <c r="P750" s="78"/>
    </row>
    <row r="751" spans="14:16" x14ac:dyDescent="0.2">
      <c r="N751" s="73"/>
      <c r="O751" s="73"/>
      <c r="P751" s="78"/>
    </row>
    <row r="752" spans="14:16" x14ac:dyDescent="0.2">
      <c r="N752" s="73"/>
      <c r="O752" s="73"/>
      <c r="P752" s="78"/>
    </row>
    <row r="753" spans="14:16" x14ac:dyDescent="0.2">
      <c r="N753" s="73"/>
      <c r="O753" s="73"/>
      <c r="P753" s="78"/>
    </row>
    <row r="754" spans="14:16" x14ac:dyDescent="0.2">
      <c r="N754" s="73"/>
      <c r="O754" s="73"/>
      <c r="P754" s="78"/>
    </row>
    <row r="755" spans="14:16" x14ac:dyDescent="0.2">
      <c r="N755" s="73"/>
      <c r="O755" s="73"/>
      <c r="P755" s="78"/>
    </row>
    <row r="756" spans="14:16" x14ac:dyDescent="0.2">
      <c r="N756" s="73"/>
      <c r="O756" s="73"/>
      <c r="P756" s="78"/>
    </row>
    <row r="757" spans="14:16" x14ac:dyDescent="0.2">
      <c r="N757" s="73"/>
      <c r="O757" s="73"/>
      <c r="P757" s="78"/>
    </row>
    <row r="758" spans="14:16" x14ac:dyDescent="0.2">
      <c r="N758" s="73"/>
      <c r="O758" s="73"/>
      <c r="P758" s="78"/>
    </row>
    <row r="759" spans="14:16" x14ac:dyDescent="0.2">
      <c r="N759" s="73"/>
      <c r="O759" s="73"/>
      <c r="P759" s="78"/>
    </row>
    <row r="760" spans="14:16" x14ac:dyDescent="0.2">
      <c r="N760" s="73"/>
      <c r="O760" s="73"/>
      <c r="P760" s="78"/>
    </row>
    <row r="761" spans="14:16" x14ac:dyDescent="0.2">
      <c r="N761" s="73"/>
      <c r="O761" s="73"/>
      <c r="P761" s="78"/>
    </row>
    <row r="762" spans="14:16" x14ac:dyDescent="0.2">
      <c r="N762" s="73"/>
      <c r="O762" s="73"/>
      <c r="P762" s="78"/>
    </row>
    <row r="763" spans="14:16" x14ac:dyDescent="0.2">
      <c r="N763" s="73"/>
      <c r="O763" s="73"/>
      <c r="P763" s="78"/>
    </row>
    <row r="764" spans="14:16" x14ac:dyDescent="0.2">
      <c r="N764" s="73"/>
      <c r="O764" s="73"/>
      <c r="P764" s="78"/>
    </row>
    <row r="765" spans="14:16" x14ac:dyDescent="0.2">
      <c r="N765" s="73"/>
      <c r="O765" s="73"/>
      <c r="P765" s="78"/>
    </row>
    <row r="766" spans="14:16" x14ac:dyDescent="0.2">
      <c r="N766" s="73"/>
      <c r="O766" s="73"/>
      <c r="P766" s="78"/>
    </row>
    <row r="767" spans="14:16" x14ac:dyDescent="0.2">
      <c r="N767" s="73"/>
      <c r="O767" s="73"/>
      <c r="P767" s="78"/>
    </row>
    <row r="768" spans="14:16" x14ac:dyDescent="0.2">
      <c r="N768" s="73"/>
      <c r="O768" s="73"/>
      <c r="P768" s="78"/>
    </row>
    <row r="769" spans="14:16" x14ac:dyDescent="0.2">
      <c r="N769" s="73"/>
      <c r="O769" s="73"/>
      <c r="P769" s="78"/>
    </row>
    <row r="770" spans="14:16" x14ac:dyDescent="0.2">
      <c r="N770" s="73"/>
      <c r="O770" s="73"/>
      <c r="P770" s="78"/>
    </row>
    <row r="771" spans="14:16" x14ac:dyDescent="0.2">
      <c r="N771" s="73"/>
      <c r="O771" s="73"/>
      <c r="P771" s="78"/>
    </row>
    <row r="772" spans="14:16" x14ac:dyDescent="0.2">
      <c r="N772" s="73"/>
      <c r="O772" s="73"/>
      <c r="P772" s="78"/>
    </row>
    <row r="773" spans="14:16" x14ac:dyDescent="0.2">
      <c r="N773" s="73"/>
      <c r="O773" s="73"/>
      <c r="P773" s="78"/>
    </row>
    <row r="774" spans="14:16" x14ac:dyDescent="0.2">
      <c r="N774" s="73"/>
      <c r="O774" s="73"/>
      <c r="P774" s="78"/>
    </row>
    <row r="775" spans="14:16" x14ac:dyDescent="0.2">
      <c r="N775" s="73"/>
      <c r="O775" s="73"/>
      <c r="P775" s="78"/>
    </row>
    <row r="776" spans="14:16" x14ac:dyDescent="0.2">
      <c r="N776" s="73"/>
      <c r="O776" s="73"/>
      <c r="P776" s="78"/>
    </row>
    <row r="777" spans="14:16" x14ac:dyDescent="0.2">
      <c r="N777" s="73"/>
      <c r="O777" s="73"/>
      <c r="P777" s="78"/>
    </row>
    <row r="778" spans="14:16" x14ac:dyDescent="0.2">
      <c r="N778" s="73"/>
      <c r="O778" s="73"/>
      <c r="P778" s="78"/>
    </row>
    <row r="779" spans="14:16" x14ac:dyDescent="0.2">
      <c r="N779" s="73"/>
      <c r="O779" s="73"/>
      <c r="P779" s="78"/>
    </row>
    <row r="780" spans="14:16" x14ac:dyDescent="0.2">
      <c r="N780" s="73"/>
      <c r="O780" s="73"/>
      <c r="P780" s="78"/>
    </row>
    <row r="781" spans="14:16" x14ac:dyDescent="0.2">
      <c r="N781" s="73"/>
      <c r="O781" s="73"/>
      <c r="P781" s="78"/>
    </row>
    <row r="782" spans="14:16" x14ac:dyDescent="0.2">
      <c r="N782" s="73"/>
      <c r="O782" s="73"/>
      <c r="P782" s="78"/>
    </row>
    <row r="783" spans="14:16" x14ac:dyDescent="0.2">
      <c r="N783" s="73"/>
      <c r="O783" s="73"/>
      <c r="P783" s="78"/>
    </row>
    <row r="784" spans="14:16" x14ac:dyDescent="0.2">
      <c r="N784" s="73"/>
      <c r="O784" s="73"/>
      <c r="P784" s="78"/>
    </row>
    <row r="785" spans="14:16" x14ac:dyDescent="0.2">
      <c r="N785" s="73"/>
      <c r="O785" s="73"/>
      <c r="P785" s="78"/>
    </row>
    <row r="786" spans="14:16" x14ac:dyDescent="0.2">
      <c r="N786" s="73"/>
      <c r="O786" s="73"/>
      <c r="P786" s="78"/>
    </row>
    <row r="787" spans="14:16" x14ac:dyDescent="0.2">
      <c r="N787" s="73"/>
      <c r="O787" s="73"/>
      <c r="P787" s="78"/>
    </row>
    <row r="788" spans="14:16" x14ac:dyDescent="0.2">
      <c r="N788" s="73"/>
      <c r="O788" s="73"/>
      <c r="P788" s="78"/>
    </row>
    <row r="789" spans="14:16" x14ac:dyDescent="0.2">
      <c r="N789" s="73"/>
      <c r="O789" s="73"/>
      <c r="P789" s="78"/>
    </row>
    <row r="790" spans="14:16" x14ac:dyDescent="0.2">
      <c r="N790" s="73"/>
      <c r="O790" s="73"/>
      <c r="P790" s="78"/>
    </row>
    <row r="791" spans="14:16" x14ac:dyDescent="0.2">
      <c r="N791" s="73"/>
      <c r="O791" s="73"/>
      <c r="P791" s="78"/>
    </row>
    <row r="792" spans="14:16" x14ac:dyDescent="0.2">
      <c r="N792" s="73"/>
      <c r="O792" s="73"/>
      <c r="P792" s="78"/>
    </row>
    <row r="793" spans="14:16" x14ac:dyDescent="0.2">
      <c r="N793" s="73"/>
      <c r="O793" s="73"/>
      <c r="P793" s="78"/>
    </row>
    <row r="794" spans="14:16" x14ac:dyDescent="0.2">
      <c r="N794" s="73"/>
      <c r="O794" s="73"/>
      <c r="P794" s="78"/>
    </row>
    <row r="795" spans="14:16" x14ac:dyDescent="0.2">
      <c r="N795" s="73"/>
      <c r="O795" s="73"/>
      <c r="P795" s="78"/>
    </row>
    <row r="796" spans="14:16" x14ac:dyDescent="0.2">
      <c r="N796" s="73"/>
      <c r="O796" s="73"/>
      <c r="P796" s="78"/>
    </row>
    <row r="797" spans="14:16" x14ac:dyDescent="0.2">
      <c r="N797" s="73"/>
      <c r="O797" s="73"/>
      <c r="P797" s="78"/>
    </row>
    <row r="798" spans="14:16" x14ac:dyDescent="0.2">
      <c r="N798" s="73"/>
      <c r="O798" s="73"/>
      <c r="P798" s="78"/>
    </row>
    <row r="799" spans="14:16" x14ac:dyDescent="0.2">
      <c r="N799" s="73"/>
      <c r="O799" s="73"/>
      <c r="P799" s="78"/>
    </row>
    <row r="800" spans="14:16" x14ac:dyDescent="0.2">
      <c r="N800" s="73"/>
      <c r="O800" s="73"/>
      <c r="P800" s="78"/>
    </row>
    <row r="801" spans="14:16" x14ac:dyDescent="0.2">
      <c r="N801" s="73"/>
      <c r="O801" s="73"/>
      <c r="P801" s="78"/>
    </row>
    <row r="802" spans="14:16" x14ac:dyDescent="0.2">
      <c r="N802" s="73"/>
      <c r="O802" s="73"/>
      <c r="P802" s="78"/>
    </row>
    <row r="803" spans="14:16" x14ac:dyDescent="0.2">
      <c r="N803" s="73"/>
      <c r="O803" s="73"/>
      <c r="P803" s="78"/>
    </row>
    <row r="804" spans="14:16" x14ac:dyDescent="0.2">
      <c r="N804" s="73"/>
      <c r="O804" s="73"/>
      <c r="P804" s="78"/>
    </row>
    <row r="805" spans="14:16" x14ac:dyDescent="0.2">
      <c r="N805" s="73"/>
      <c r="O805" s="73"/>
      <c r="P805" s="78"/>
    </row>
    <row r="806" spans="14:16" x14ac:dyDescent="0.2">
      <c r="N806" s="73"/>
      <c r="O806" s="73"/>
      <c r="P806" s="78"/>
    </row>
    <row r="807" spans="14:16" x14ac:dyDescent="0.2">
      <c r="N807" s="73"/>
      <c r="O807" s="73"/>
      <c r="P807" s="78"/>
    </row>
    <row r="808" spans="14:16" x14ac:dyDescent="0.2">
      <c r="N808" s="73"/>
      <c r="O808" s="73"/>
      <c r="P808" s="78"/>
    </row>
    <row r="809" spans="14:16" x14ac:dyDescent="0.2">
      <c r="N809" s="73"/>
      <c r="O809" s="73"/>
      <c r="P809" s="78"/>
    </row>
    <row r="810" spans="14:16" x14ac:dyDescent="0.2">
      <c r="N810" s="73"/>
      <c r="O810" s="73"/>
      <c r="P810" s="78"/>
    </row>
    <row r="811" spans="14:16" x14ac:dyDescent="0.2">
      <c r="N811" s="73"/>
      <c r="O811" s="73"/>
      <c r="P811" s="78"/>
    </row>
    <row r="812" spans="14:16" x14ac:dyDescent="0.2">
      <c r="N812" s="73"/>
      <c r="O812" s="73"/>
      <c r="P812" s="78"/>
    </row>
    <row r="813" spans="14:16" x14ac:dyDescent="0.2">
      <c r="N813" s="73"/>
      <c r="O813" s="73"/>
      <c r="P813" s="78"/>
    </row>
    <row r="814" spans="14:16" x14ac:dyDescent="0.2">
      <c r="N814" s="73"/>
      <c r="O814" s="73"/>
      <c r="P814" s="78"/>
    </row>
    <row r="815" spans="14:16" x14ac:dyDescent="0.2">
      <c r="N815" s="73"/>
      <c r="O815" s="73"/>
      <c r="P815" s="78"/>
    </row>
    <row r="816" spans="14:16" x14ac:dyDescent="0.2">
      <c r="N816" s="73"/>
      <c r="O816" s="73"/>
      <c r="P816" s="78"/>
    </row>
    <row r="817" spans="14:16" x14ac:dyDescent="0.2">
      <c r="N817" s="73"/>
      <c r="O817" s="73"/>
      <c r="P817" s="78"/>
    </row>
    <row r="818" spans="14:16" x14ac:dyDescent="0.2">
      <c r="N818" s="73"/>
      <c r="O818" s="73"/>
      <c r="P818" s="78"/>
    </row>
    <row r="819" spans="14:16" x14ac:dyDescent="0.2">
      <c r="N819" s="73"/>
      <c r="O819" s="73"/>
      <c r="P819" s="78"/>
    </row>
    <row r="820" spans="14:16" x14ac:dyDescent="0.2">
      <c r="N820" s="73"/>
      <c r="O820" s="73"/>
      <c r="P820" s="78"/>
    </row>
    <row r="821" spans="14:16" x14ac:dyDescent="0.2">
      <c r="N821" s="73"/>
      <c r="O821" s="73"/>
      <c r="P821" s="78"/>
    </row>
    <row r="822" spans="14:16" x14ac:dyDescent="0.2">
      <c r="N822" s="73"/>
      <c r="O822" s="73"/>
      <c r="P822" s="78"/>
    </row>
    <row r="823" spans="14:16" x14ac:dyDescent="0.2">
      <c r="N823" s="73"/>
      <c r="O823" s="73"/>
      <c r="P823" s="78"/>
    </row>
    <row r="824" spans="14:16" x14ac:dyDescent="0.2">
      <c r="N824" s="73"/>
      <c r="O824" s="73"/>
      <c r="P824" s="78"/>
    </row>
    <row r="825" spans="14:16" x14ac:dyDescent="0.2">
      <c r="N825" s="73"/>
      <c r="O825" s="73"/>
      <c r="P825" s="78"/>
    </row>
    <row r="826" spans="14:16" x14ac:dyDescent="0.2">
      <c r="N826" s="73"/>
      <c r="O826" s="73"/>
      <c r="P826" s="78"/>
    </row>
    <row r="827" spans="14:16" x14ac:dyDescent="0.2">
      <c r="N827" s="73"/>
      <c r="O827" s="73"/>
      <c r="P827" s="78"/>
    </row>
    <row r="828" spans="14:16" x14ac:dyDescent="0.2">
      <c r="N828" s="73"/>
      <c r="O828" s="73"/>
      <c r="P828" s="78"/>
    </row>
    <row r="829" spans="14:16" x14ac:dyDescent="0.2">
      <c r="N829" s="73"/>
      <c r="O829" s="73"/>
      <c r="P829" s="78"/>
    </row>
    <row r="830" spans="14:16" x14ac:dyDescent="0.2">
      <c r="N830" s="73"/>
      <c r="O830" s="73"/>
      <c r="P830" s="78"/>
    </row>
    <row r="831" spans="14:16" x14ac:dyDescent="0.2">
      <c r="N831" s="73"/>
      <c r="O831" s="73"/>
      <c r="P831" s="78"/>
    </row>
    <row r="832" spans="14:16" x14ac:dyDescent="0.2">
      <c r="N832" s="73"/>
      <c r="O832" s="73"/>
      <c r="P832" s="78"/>
    </row>
    <row r="833" spans="14:16" x14ac:dyDescent="0.2">
      <c r="N833" s="73"/>
      <c r="O833" s="73"/>
      <c r="P833" s="78"/>
    </row>
    <row r="834" spans="14:16" x14ac:dyDescent="0.2">
      <c r="N834" s="73"/>
      <c r="O834" s="73"/>
      <c r="P834" s="78"/>
    </row>
    <row r="835" spans="14:16" x14ac:dyDescent="0.2">
      <c r="N835" s="73"/>
      <c r="O835" s="73"/>
      <c r="P835" s="78"/>
    </row>
    <row r="836" spans="14:16" x14ac:dyDescent="0.2">
      <c r="N836" s="73"/>
      <c r="O836" s="73"/>
      <c r="P836" s="78"/>
    </row>
    <row r="837" spans="14:16" x14ac:dyDescent="0.2">
      <c r="N837" s="73"/>
      <c r="O837" s="73"/>
      <c r="P837" s="78"/>
    </row>
    <row r="838" spans="14:16" x14ac:dyDescent="0.2">
      <c r="N838" s="73"/>
      <c r="O838" s="73"/>
      <c r="P838" s="78"/>
    </row>
    <row r="839" spans="14:16" x14ac:dyDescent="0.2">
      <c r="N839" s="73"/>
      <c r="O839" s="73"/>
      <c r="P839" s="78"/>
    </row>
    <row r="840" spans="14:16" x14ac:dyDescent="0.2">
      <c r="N840" s="73"/>
      <c r="O840" s="73"/>
      <c r="P840" s="78"/>
    </row>
    <row r="841" spans="14:16" x14ac:dyDescent="0.2">
      <c r="N841" s="73"/>
      <c r="O841" s="73"/>
      <c r="P841" s="78"/>
    </row>
    <row r="842" spans="14:16" x14ac:dyDescent="0.2">
      <c r="N842" s="73"/>
      <c r="O842" s="73"/>
      <c r="P842" s="78"/>
    </row>
    <row r="843" spans="14:16" x14ac:dyDescent="0.2">
      <c r="N843" s="73"/>
      <c r="O843" s="73"/>
      <c r="P843" s="78"/>
    </row>
    <row r="844" spans="14:16" x14ac:dyDescent="0.2">
      <c r="N844" s="73"/>
      <c r="O844" s="73"/>
      <c r="P844" s="78"/>
    </row>
    <row r="845" spans="14:16" x14ac:dyDescent="0.2">
      <c r="N845" s="73"/>
      <c r="O845" s="73"/>
      <c r="P845" s="78"/>
    </row>
    <row r="846" spans="14:16" x14ac:dyDescent="0.2">
      <c r="N846" s="73"/>
      <c r="O846" s="73"/>
      <c r="P846" s="78"/>
    </row>
    <row r="847" spans="14:16" x14ac:dyDescent="0.2">
      <c r="N847" s="73"/>
      <c r="O847" s="73"/>
      <c r="P847" s="78"/>
    </row>
    <row r="848" spans="14:16" x14ac:dyDescent="0.2">
      <c r="N848" s="73"/>
      <c r="O848" s="73"/>
      <c r="P848" s="78"/>
    </row>
    <row r="849" spans="14:16" x14ac:dyDescent="0.2">
      <c r="N849" s="73"/>
      <c r="O849" s="73"/>
      <c r="P849" s="78"/>
    </row>
    <row r="850" spans="14:16" x14ac:dyDescent="0.2">
      <c r="N850" s="73"/>
      <c r="O850" s="73"/>
      <c r="P850" s="78"/>
    </row>
    <row r="851" spans="14:16" x14ac:dyDescent="0.2">
      <c r="N851" s="73"/>
      <c r="O851" s="73"/>
      <c r="P851" s="78"/>
    </row>
    <row r="852" spans="14:16" x14ac:dyDescent="0.2">
      <c r="N852" s="73"/>
      <c r="O852" s="73"/>
      <c r="P852" s="78"/>
    </row>
    <row r="853" spans="14:16" x14ac:dyDescent="0.2">
      <c r="N853" s="73"/>
      <c r="O853" s="73"/>
      <c r="P853" s="78"/>
    </row>
    <row r="854" spans="14:16" x14ac:dyDescent="0.2">
      <c r="N854" s="73"/>
      <c r="O854" s="73"/>
      <c r="P854" s="78"/>
    </row>
    <row r="855" spans="14:16" x14ac:dyDescent="0.2">
      <c r="N855" s="73"/>
      <c r="O855" s="73"/>
      <c r="P855" s="78"/>
    </row>
    <row r="856" spans="14:16" x14ac:dyDescent="0.2">
      <c r="N856" s="73"/>
      <c r="O856" s="73"/>
      <c r="P856" s="78"/>
    </row>
    <row r="857" spans="14:16" x14ac:dyDescent="0.2">
      <c r="N857" s="73"/>
      <c r="O857" s="73"/>
      <c r="P857" s="78"/>
    </row>
    <row r="858" spans="14:16" x14ac:dyDescent="0.2">
      <c r="N858" s="73"/>
      <c r="O858" s="73"/>
      <c r="P858" s="78"/>
    </row>
    <row r="859" spans="14:16" x14ac:dyDescent="0.2">
      <c r="N859" s="73"/>
      <c r="O859" s="73"/>
      <c r="P859" s="78"/>
    </row>
    <row r="860" spans="14:16" x14ac:dyDescent="0.2">
      <c r="N860" s="73"/>
      <c r="O860" s="73"/>
      <c r="P860" s="78"/>
    </row>
    <row r="861" spans="14:16" x14ac:dyDescent="0.2">
      <c r="N861" s="73"/>
      <c r="O861" s="73"/>
      <c r="P861" s="78"/>
    </row>
    <row r="862" spans="14:16" x14ac:dyDescent="0.2">
      <c r="N862" s="73"/>
      <c r="O862" s="73"/>
      <c r="P862" s="78"/>
    </row>
    <row r="863" spans="14:16" x14ac:dyDescent="0.2">
      <c r="N863" s="73"/>
      <c r="O863" s="73"/>
      <c r="P863" s="78"/>
    </row>
    <row r="864" spans="14:16" x14ac:dyDescent="0.2">
      <c r="N864" s="73"/>
      <c r="O864" s="73"/>
      <c r="P864" s="78"/>
    </row>
    <row r="865" spans="14:16" x14ac:dyDescent="0.2">
      <c r="N865" s="73"/>
      <c r="O865" s="73"/>
      <c r="P865" s="78"/>
    </row>
    <row r="866" spans="14:16" x14ac:dyDescent="0.2">
      <c r="N866" s="73"/>
      <c r="O866" s="73"/>
      <c r="P866" s="78"/>
    </row>
    <row r="867" spans="14:16" x14ac:dyDescent="0.2">
      <c r="N867" s="73"/>
      <c r="O867" s="73"/>
      <c r="P867" s="78"/>
    </row>
    <row r="868" spans="14:16" x14ac:dyDescent="0.2">
      <c r="N868" s="73"/>
      <c r="O868" s="73"/>
      <c r="P868" s="78"/>
    </row>
    <row r="869" spans="14:16" x14ac:dyDescent="0.2">
      <c r="N869" s="73"/>
      <c r="O869" s="73"/>
      <c r="P869" s="78"/>
    </row>
    <row r="870" spans="14:16" x14ac:dyDescent="0.2">
      <c r="N870" s="73"/>
      <c r="O870" s="73"/>
      <c r="P870" s="78"/>
    </row>
    <row r="871" spans="14:16" x14ac:dyDescent="0.2">
      <c r="N871" s="73"/>
      <c r="O871" s="73"/>
      <c r="P871" s="78"/>
    </row>
    <row r="872" spans="14:16" x14ac:dyDescent="0.2">
      <c r="N872" s="73"/>
      <c r="O872" s="73"/>
      <c r="P872" s="78"/>
    </row>
    <row r="873" spans="14:16" x14ac:dyDescent="0.2">
      <c r="N873" s="73"/>
      <c r="O873" s="73"/>
      <c r="P873" s="78"/>
    </row>
    <row r="874" spans="14:16" x14ac:dyDescent="0.2">
      <c r="N874" s="73"/>
      <c r="O874" s="73"/>
      <c r="P874" s="78"/>
    </row>
    <row r="875" spans="14:16" x14ac:dyDescent="0.2">
      <c r="N875" s="73"/>
      <c r="O875" s="73"/>
      <c r="P875" s="78"/>
    </row>
    <row r="876" spans="14:16" x14ac:dyDescent="0.2">
      <c r="N876" s="73"/>
      <c r="O876" s="73"/>
      <c r="P876" s="78"/>
    </row>
    <row r="877" spans="14:16" x14ac:dyDescent="0.2">
      <c r="N877" s="73"/>
      <c r="O877" s="73"/>
      <c r="P877" s="78"/>
    </row>
    <row r="878" spans="14:16" x14ac:dyDescent="0.2">
      <c r="N878" s="73"/>
      <c r="O878" s="73"/>
      <c r="P878" s="78"/>
    </row>
    <row r="879" spans="14:16" x14ac:dyDescent="0.2">
      <c r="N879" s="73"/>
      <c r="O879" s="73"/>
      <c r="P879" s="78"/>
    </row>
    <row r="880" spans="14:16" x14ac:dyDescent="0.2">
      <c r="N880" s="73"/>
      <c r="O880" s="73"/>
      <c r="P880" s="78"/>
    </row>
    <row r="881" spans="14:16" x14ac:dyDescent="0.2">
      <c r="N881" s="73"/>
      <c r="O881" s="73"/>
      <c r="P881" s="78"/>
    </row>
    <row r="882" spans="14:16" x14ac:dyDescent="0.2">
      <c r="N882" s="73"/>
      <c r="O882" s="73"/>
      <c r="P882" s="78"/>
    </row>
    <row r="883" spans="14:16" x14ac:dyDescent="0.2">
      <c r="N883" s="73"/>
      <c r="O883" s="73"/>
      <c r="P883" s="78"/>
    </row>
    <row r="884" spans="14:16" x14ac:dyDescent="0.2">
      <c r="N884" s="73"/>
      <c r="O884" s="73"/>
      <c r="P884" s="78"/>
    </row>
    <row r="885" spans="14:16" x14ac:dyDescent="0.2">
      <c r="N885" s="73"/>
      <c r="O885" s="73"/>
      <c r="P885" s="78"/>
    </row>
    <row r="886" spans="14:16" x14ac:dyDescent="0.2">
      <c r="N886" s="73"/>
      <c r="O886" s="73"/>
      <c r="P886" s="78"/>
    </row>
    <row r="887" spans="14:16" x14ac:dyDescent="0.2">
      <c r="N887" s="73"/>
      <c r="O887" s="73"/>
      <c r="P887" s="78"/>
    </row>
    <row r="888" spans="14:16" x14ac:dyDescent="0.2">
      <c r="N888" s="73"/>
      <c r="O888" s="73"/>
      <c r="P888" s="78"/>
    </row>
    <row r="889" spans="14:16" x14ac:dyDescent="0.2">
      <c r="N889" s="73"/>
      <c r="O889" s="73"/>
      <c r="P889" s="78"/>
    </row>
    <row r="890" spans="14:16" x14ac:dyDescent="0.2">
      <c r="N890" s="73"/>
      <c r="O890" s="73"/>
      <c r="P890" s="78"/>
    </row>
    <row r="891" spans="14:16" x14ac:dyDescent="0.2">
      <c r="N891" s="73"/>
      <c r="O891" s="73"/>
      <c r="P891" s="78"/>
    </row>
    <row r="892" spans="14:16" x14ac:dyDescent="0.2">
      <c r="N892" s="73"/>
      <c r="O892" s="73"/>
      <c r="P892" s="78"/>
    </row>
    <row r="893" spans="14:16" x14ac:dyDescent="0.2">
      <c r="N893" s="73"/>
      <c r="O893" s="73"/>
      <c r="P893" s="78"/>
    </row>
    <row r="894" spans="14:16" x14ac:dyDescent="0.2">
      <c r="N894" s="73"/>
      <c r="O894" s="73"/>
      <c r="P894" s="78"/>
    </row>
    <row r="895" spans="14:16" x14ac:dyDescent="0.2">
      <c r="N895" s="73"/>
      <c r="O895" s="73"/>
      <c r="P895" s="78"/>
    </row>
    <row r="896" spans="14:16" x14ac:dyDescent="0.2">
      <c r="N896" s="73"/>
      <c r="O896" s="73"/>
      <c r="P896" s="78"/>
    </row>
    <row r="897" spans="14:16" x14ac:dyDescent="0.2">
      <c r="N897" s="73"/>
      <c r="O897" s="73"/>
      <c r="P897" s="78"/>
    </row>
    <row r="898" spans="14:16" x14ac:dyDescent="0.2">
      <c r="N898" s="73"/>
      <c r="O898" s="73"/>
      <c r="P898" s="78"/>
    </row>
    <row r="899" spans="14:16" x14ac:dyDescent="0.2">
      <c r="N899" s="73"/>
      <c r="O899" s="73"/>
      <c r="P899" s="78"/>
    </row>
    <row r="900" spans="14:16" x14ac:dyDescent="0.2">
      <c r="N900" s="73"/>
      <c r="O900" s="73"/>
      <c r="P900" s="78"/>
    </row>
    <row r="901" spans="14:16" x14ac:dyDescent="0.2">
      <c r="N901" s="73"/>
      <c r="O901" s="73"/>
      <c r="P901" s="78"/>
    </row>
    <row r="902" spans="14:16" x14ac:dyDescent="0.2">
      <c r="N902" s="73"/>
      <c r="O902" s="73"/>
      <c r="P902" s="78"/>
    </row>
    <row r="903" spans="14:16" x14ac:dyDescent="0.2">
      <c r="N903" s="73"/>
      <c r="O903" s="73"/>
      <c r="P903" s="78"/>
    </row>
    <row r="904" spans="14:16" x14ac:dyDescent="0.2">
      <c r="N904" s="73"/>
      <c r="O904" s="73"/>
      <c r="P904" s="78"/>
    </row>
    <row r="905" spans="14:16" x14ac:dyDescent="0.2">
      <c r="N905" s="73"/>
      <c r="O905" s="73"/>
      <c r="P905" s="78"/>
    </row>
    <row r="906" spans="14:16" x14ac:dyDescent="0.2">
      <c r="N906" s="73"/>
      <c r="O906" s="73"/>
      <c r="P906" s="78"/>
    </row>
    <row r="907" spans="14:16" x14ac:dyDescent="0.2">
      <c r="N907" s="73"/>
      <c r="O907" s="73"/>
      <c r="P907" s="78"/>
    </row>
    <row r="908" spans="14:16" x14ac:dyDescent="0.2">
      <c r="N908" s="73"/>
      <c r="O908" s="73"/>
      <c r="P908" s="78"/>
    </row>
    <row r="909" spans="14:16" x14ac:dyDescent="0.2">
      <c r="N909" s="73"/>
      <c r="O909" s="73"/>
      <c r="P909" s="78"/>
    </row>
    <row r="910" spans="14:16" x14ac:dyDescent="0.2">
      <c r="N910" s="73"/>
      <c r="O910" s="73"/>
      <c r="P910" s="78"/>
    </row>
    <row r="911" spans="14:16" x14ac:dyDescent="0.2">
      <c r="N911" s="73"/>
      <c r="O911" s="73"/>
      <c r="P911" s="78"/>
    </row>
    <row r="912" spans="14:16" x14ac:dyDescent="0.2">
      <c r="N912" s="73"/>
      <c r="O912" s="73"/>
      <c r="P912" s="78"/>
    </row>
    <row r="913" spans="14:16" x14ac:dyDescent="0.2">
      <c r="N913" s="73"/>
      <c r="O913" s="73"/>
      <c r="P913" s="78"/>
    </row>
    <row r="914" spans="14:16" x14ac:dyDescent="0.2">
      <c r="N914" s="73"/>
      <c r="O914" s="73"/>
      <c r="P914" s="78"/>
    </row>
    <row r="915" spans="14:16" x14ac:dyDescent="0.2">
      <c r="N915" s="73"/>
      <c r="O915" s="73"/>
      <c r="P915" s="78"/>
    </row>
    <row r="916" spans="14:16" x14ac:dyDescent="0.2">
      <c r="N916" s="73"/>
      <c r="O916" s="73"/>
      <c r="P916" s="78"/>
    </row>
    <row r="917" spans="14:16" x14ac:dyDescent="0.2">
      <c r="N917" s="73"/>
      <c r="O917" s="73"/>
      <c r="P917" s="78"/>
    </row>
    <row r="918" spans="14:16" x14ac:dyDescent="0.2">
      <c r="N918" s="73"/>
      <c r="O918" s="73"/>
      <c r="P918" s="78"/>
    </row>
    <row r="919" spans="14:16" x14ac:dyDescent="0.2">
      <c r="N919" s="73"/>
      <c r="O919" s="73"/>
      <c r="P919" s="78"/>
    </row>
    <row r="920" spans="14:16" x14ac:dyDescent="0.2">
      <c r="N920" s="73"/>
      <c r="O920" s="73"/>
      <c r="P920" s="78"/>
    </row>
    <row r="921" spans="14:16" x14ac:dyDescent="0.2">
      <c r="N921" s="73"/>
      <c r="O921" s="73"/>
      <c r="P921" s="78"/>
    </row>
    <row r="922" spans="14:16" x14ac:dyDescent="0.2">
      <c r="N922" s="73"/>
      <c r="O922" s="73"/>
      <c r="P922" s="78"/>
    </row>
    <row r="923" spans="14:16" x14ac:dyDescent="0.2">
      <c r="N923" s="73"/>
      <c r="O923" s="73"/>
      <c r="P923" s="78"/>
    </row>
    <row r="924" spans="14:16" x14ac:dyDescent="0.2">
      <c r="N924" s="73"/>
      <c r="O924" s="73"/>
      <c r="P924" s="78"/>
    </row>
    <row r="925" spans="14:16" x14ac:dyDescent="0.2">
      <c r="N925" s="73"/>
      <c r="O925" s="73"/>
      <c r="P925" s="78"/>
    </row>
    <row r="926" spans="14:16" x14ac:dyDescent="0.2">
      <c r="N926" s="73"/>
      <c r="O926" s="73"/>
      <c r="P926" s="78"/>
    </row>
    <row r="927" spans="14:16" x14ac:dyDescent="0.2">
      <c r="N927" s="73"/>
      <c r="O927" s="73"/>
      <c r="P927" s="78"/>
    </row>
    <row r="928" spans="14:16" x14ac:dyDescent="0.2">
      <c r="N928" s="73"/>
      <c r="O928" s="73"/>
      <c r="P928" s="78"/>
    </row>
    <row r="929" spans="14:16" x14ac:dyDescent="0.2">
      <c r="N929" s="73"/>
      <c r="O929" s="73"/>
      <c r="P929" s="78"/>
    </row>
    <row r="930" spans="14:16" x14ac:dyDescent="0.2">
      <c r="N930" s="73"/>
      <c r="O930" s="73"/>
      <c r="P930" s="78"/>
    </row>
    <row r="931" spans="14:16" x14ac:dyDescent="0.2">
      <c r="N931" s="73"/>
      <c r="O931" s="73"/>
      <c r="P931" s="78"/>
    </row>
    <row r="932" spans="14:16" x14ac:dyDescent="0.2">
      <c r="N932" s="73"/>
      <c r="O932" s="73"/>
      <c r="P932" s="78"/>
    </row>
    <row r="933" spans="14:16" x14ac:dyDescent="0.2">
      <c r="N933" s="73"/>
      <c r="O933" s="73"/>
      <c r="P933" s="78"/>
    </row>
    <row r="934" spans="14:16" x14ac:dyDescent="0.2">
      <c r="N934" s="73"/>
      <c r="O934" s="73"/>
      <c r="P934" s="78"/>
    </row>
    <row r="935" spans="14:16" x14ac:dyDescent="0.2">
      <c r="N935" s="73"/>
      <c r="O935" s="73"/>
      <c r="P935" s="78"/>
    </row>
    <row r="936" spans="14:16" x14ac:dyDescent="0.2">
      <c r="N936" s="73"/>
      <c r="O936" s="73"/>
      <c r="P936" s="78"/>
    </row>
    <row r="937" spans="14:16" x14ac:dyDescent="0.2">
      <c r="N937" s="73"/>
      <c r="O937" s="73"/>
      <c r="P937" s="78"/>
    </row>
    <row r="938" spans="14:16" x14ac:dyDescent="0.2">
      <c r="N938" s="73"/>
      <c r="O938" s="73"/>
      <c r="P938" s="78"/>
    </row>
    <row r="939" spans="14:16" x14ac:dyDescent="0.2">
      <c r="N939" s="73"/>
      <c r="O939" s="73"/>
      <c r="P939" s="78"/>
    </row>
    <row r="940" spans="14:16" x14ac:dyDescent="0.2">
      <c r="N940" s="73"/>
      <c r="O940" s="73"/>
      <c r="P940" s="78"/>
    </row>
    <row r="941" spans="14:16" x14ac:dyDescent="0.2">
      <c r="N941" s="73"/>
      <c r="O941" s="73"/>
      <c r="P941" s="78"/>
    </row>
    <row r="942" spans="14:16" x14ac:dyDescent="0.2">
      <c r="N942" s="73"/>
      <c r="O942" s="73"/>
      <c r="P942" s="78"/>
    </row>
    <row r="943" spans="14:16" x14ac:dyDescent="0.2">
      <c r="N943" s="73"/>
      <c r="O943" s="73"/>
      <c r="P943" s="78"/>
    </row>
    <row r="944" spans="14:16" x14ac:dyDescent="0.2">
      <c r="N944" s="73"/>
      <c r="O944" s="73"/>
      <c r="P944" s="78"/>
    </row>
    <row r="945" spans="14:16" x14ac:dyDescent="0.2">
      <c r="N945" s="73"/>
      <c r="O945" s="73"/>
      <c r="P945" s="78"/>
    </row>
    <row r="946" spans="14:16" x14ac:dyDescent="0.2">
      <c r="N946" s="73"/>
      <c r="O946" s="73"/>
      <c r="P946" s="78"/>
    </row>
    <row r="947" spans="14:16" x14ac:dyDescent="0.2">
      <c r="N947" s="73"/>
      <c r="O947" s="73"/>
      <c r="P947" s="78"/>
    </row>
    <row r="948" spans="14:16" x14ac:dyDescent="0.2">
      <c r="N948" s="73"/>
      <c r="O948" s="73"/>
      <c r="P948" s="78"/>
    </row>
    <row r="949" spans="14:16" x14ac:dyDescent="0.2">
      <c r="N949" s="73"/>
      <c r="O949" s="73"/>
      <c r="P949" s="78"/>
    </row>
    <row r="950" spans="14:16" x14ac:dyDescent="0.2">
      <c r="N950" s="73"/>
      <c r="O950" s="73"/>
      <c r="P950" s="78"/>
    </row>
    <row r="951" spans="14:16" x14ac:dyDescent="0.2">
      <c r="N951" s="73"/>
      <c r="O951" s="73"/>
      <c r="P951" s="78"/>
    </row>
    <row r="952" spans="14:16" x14ac:dyDescent="0.2">
      <c r="N952" s="73"/>
      <c r="O952" s="73"/>
      <c r="P952" s="78"/>
    </row>
    <row r="953" spans="14:16" x14ac:dyDescent="0.2">
      <c r="N953" s="73"/>
      <c r="O953" s="73"/>
      <c r="P953" s="78"/>
    </row>
    <row r="954" spans="14:16" x14ac:dyDescent="0.2">
      <c r="N954" s="73"/>
      <c r="O954" s="73"/>
      <c r="P954" s="78"/>
    </row>
    <row r="955" spans="14:16" x14ac:dyDescent="0.2">
      <c r="N955" s="73"/>
      <c r="O955" s="73"/>
      <c r="P955" s="78"/>
    </row>
    <row r="956" spans="14:16" x14ac:dyDescent="0.2">
      <c r="N956" s="73"/>
      <c r="O956" s="73"/>
      <c r="P956" s="78"/>
    </row>
    <row r="957" spans="14:16" x14ac:dyDescent="0.2">
      <c r="N957" s="73"/>
      <c r="O957" s="73"/>
      <c r="P957" s="78"/>
    </row>
    <row r="958" spans="14:16" x14ac:dyDescent="0.2">
      <c r="N958" s="73"/>
      <c r="O958" s="73"/>
      <c r="P958" s="78"/>
    </row>
    <row r="959" spans="14:16" x14ac:dyDescent="0.2">
      <c r="N959" s="73"/>
      <c r="O959" s="73"/>
      <c r="P959" s="78"/>
    </row>
    <row r="960" spans="14:16" x14ac:dyDescent="0.2">
      <c r="N960" s="73"/>
      <c r="O960" s="73"/>
      <c r="P960" s="78"/>
    </row>
    <row r="961" spans="14:16" x14ac:dyDescent="0.2">
      <c r="N961" s="73"/>
      <c r="O961" s="73"/>
      <c r="P961" s="78"/>
    </row>
    <row r="962" spans="14:16" x14ac:dyDescent="0.2">
      <c r="N962" s="73"/>
      <c r="O962" s="73"/>
      <c r="P962" s="78"/>
    </row>
    <row r="963" spans="14:16" x14ac:dyDescent="0.2">
      <c r="N963" s="73"/>
      <c r="O963" s="73"/>
      <c r="P963" s="78"/>
    </row>
    <row r="964" spans="14:16" x14ac:dyDescent="0.2">
      <c r="N964" s="73"/>
      <c r="O964" s="73"/>
      <c r="P964" s="78"/>
    </row>
    <row r="965" spans="14:16" x14ac:dyDescent="0.2">
      <c r="N965" s="73"/>
      <c r="O965" s="73"/>
      <c r="P965" s="78"/>
    </row>
    <row r="966" spans="14:16" x14ac:dyDescent="0.2">
      <c r="N966" s="73"/>
      <c r="O966" s="73"/>
      <c r="P966" s="78"/>
    </row>
    <row r="967" spans="14:16" x14ac:dyDescent="0.2">
      <c r="N967" s="73"/>
      <c r="O967" s="73"/>
      <c r="P967" s="78"/>
    </row>
    <row r="968" spans="14:16" x14ac:dyDescent="0.2">
      <c r="N968" s="73"/>
      <c r="O968" s="73"/>
      <c r="P968" s="78"/>
    </row>
    <row r="969" spans="14:16" x14ac:dyDescent="0.2">
      <c r="N969" s="73"/>
      <c r="O969" s="73"/>
      <c r="P969" s="78"/>
    </row>
    <row r="970" spans="14:16" x14ac:dyDescent="0.2">
      <c r="N970" s="73"/>
      <c r="O970" s="73"/>
      <c r="P970" s="78"/>
    </row>
    <row r="971" spans="14:16" x14ac:dyDescent="0.2">
      <c r="N971" s="73"/>
      <c r="O971" s="73"/>
      <c r="P971" s="78"/>
    </row>
    <row r="972" spans="14:16" x14ac:dyDescent="0.2">
      <c r="N972" s="73"/>
      <c r="O972" s="73"/>
      <c r="P972" s="78"/>
    </row>
    <row r="973" spans="14:16" x14ac:dyDescent="0.2">
      <c r="N973" s="73"/>
      <c r="O973" s="73"/>
      <c r="P973" s="78"/>
    </row>
    <row r="974" spans="14:16" x14ac:dyDescent="0.2">
      <c r="N974" s="73"/>
      <c r="O974" s="73"/>
      <c r="P974" s="78"/>
    </row>
    <row r="975" spans="14:16" x14ac:dyDescent="0.2">
      <c r="N975" s="73"/>
      <c r="O975" s="73"/>
      <c r="P975" s="78"/>
    </row>
    <row r="976" spans="14:16" x14ac:dyDescent="0.2">
      <c r="N976" s="73"/>
      <c r="O976" s="73"/>
      <c r="P976" s="78"/>
    </row>
    <row r="977" spans="14:16" x14ac:dyDescent="0.2">
      <c r="N977" s="73"/>
      <c r="O977" s="73"/>
      <c r="P977" s="78"/>
    </row>
    <row r="978" spans="14:16" x14ac:dyDescent="0.2">
      <c r="N978" s="73"/>
      <c r="O978" s="73"/>
      <c r="P978" s="78"/>
    </row>
    <row r="979" spans="14:16" x14ac:dyDescent="0.2">
      <c r="N979" s="73"/>
      <c r="O979" s="73"/>
      <c r="P979" s="78"/>
    </row>
    <row r="980" spans="14:16" x14ac:dyDescent="0.2">
      <c r="N980" s="73"/>
      <c r="O980" s="73"/>
      <c r="P980" s="78"/>
    </row>
    <row r="981" spans="14:16" x14ac:dyDescent="0.2">
      <c r="N981" s="73"/>
      <c r="O981" s="73"/>
      <c r="P981" s="78"/>
    </row>
    <row r="982" spans="14:16" x14ac:dyDescent="0.2">
      <c r="N982" s="73"/>
      <c r="O982" s="73"/>
      <c r="P982" s="78"/>
    </row>
    <row r="983" spans="14:16" x14ac:dyDescent="0.2">
      <c r="N983" s="73"/>
      <c r="O983" s="73"/>
      <c r="P983" s="78"/>
    </row>
    <row r="984" spans="14:16" x14ac:dyDescent="0.2">
      <c r="N984" s="73"/>
      <c r="O984" s="73"/>
      <c r="P984" s="78"/>
    </row>
    <row r="985" spans="14:16" x14ac:dyDescent="0.2">
      <c r="N985" s="73"/>
      <c r="O985" s="73"/>
      <c r="P985" s="78"/>
    </row>
    <row r="986" spans="14:16" x14ac:dyDescent="0.2">
      <c r="N986" s="73"/>
      <c r="O986" s="73"/>
      <c r="P986" s="78"/>
    </row>
    <row r="987" spans="14:16" x14ac:dyDescent="0.2">
      <c r="N987" s="73"/>
      <c r="O987" s="73"/>
      <c r="P987" s="78"/>
    </row>
    <row r="988" spans="14:16" x14ac:dyDescent="0.2">
      <c r="N988" s="73"/>
      <c r="O988" s="73"/>
      <c r="P988" s="78"/>
    </row>
    <row r="989" spans="14:16" x14ac:dyDescent="0.2">
      <c r="N989" s="73"/>
      <c r="O989" s="73"/>
      <c r="P989" s="78"/>
    </row>
    <row r="990" spans="14:16" x14ac:dyDescent="0.2">
      <c r="N990" s="73"/>
      <c r="O990" s="73"/>
      <c r="P990" s="78"/>
    </row>
    <row r="991" spans="14:16" x14ac:dyDescent="0.2">
      <c r="N991" s="73"/>
      <c r="O991" s="73"/>
      <c r="P991" s="78"/>
    </row>
    <row r="992" spans="14:16" x14ac:dyDescent="0.2">
      <c r="N992" s="73"/>
      <c r="O992" s="73"/>
      <c r="P992" s="78"/>
    </row>
    <row r="993" spans="14:16" x14ac:dyDescent="0.2">
      <c r="N993" s="73"/>
      <c r="O993" s="73"/>
      <c r="P993" s="78"/>
    </row>
    <row r="994" spans="14:16" x14ac:dyDescent="0.2">
      <c r="N994" s="73"/>
      <c r="O994" s="73"/>
      <c r="P994" s="78"/>
    </row>
    <row r="995" spans="14:16" x14ac:dyDescent="0.2">
      <c r="N995" s="73"/>
      <c r="O995" s="73"/>
      <c r="P995" s="78"/>
    </row>
    <row r="996" spans="14:16" x14ac:dyDescent="0.2">
      <c r="N996" s="73"/>
      <c r="O996" s="73"/>
      <c r="P996" s="78"/>
    </row>
    <row r="997" spans="14:16" x14ac:dyDescent="0.2">
      <c r="N997" s="73"/>
      <c r="O997" s="73"/>
      <c r="P997" s="78"/>
    </row>
    <row r="998" spans="14:16" x14ac:dyDescent="0.2">
      <c r="N998" s="73"/>
      <c r="O998" s="73"/>
      <c r="P998" s="78"/>
    </row>
    <row r="999" spans="14:16" x14ac:dyDescent="0.2">
      <c r="N999" s="73"/>
      <c r="O999" s="73"/>
      <c r="P999" s="78"/>
    </row>
    <row r="1000" spans="14:16" x14ac:dyDescent="0.2">
      <c r="N1000" s="73"/>
      <c r="O1000" s="73"/>
      <c r="P1000" s="78"/>
    </row>
    <row r="1001" spans="14:16" x14ac:dyDescent="0.2">
      <c r="N1001" s="73"/>
      <c r="O1001" s="73"/>
      <c r="P1001" s="78"/>
    </row>
    <row r="1002" spans="14:16" x14ac:dyDescent="0.2">
      <c r="N1002" s="73"/>
      <c r="O1002" s="73"/>
      <c r="P1002" s="78"/>
    </row>
    <row r="1003" spans="14:16" x14ac:dyDescent="0.2">
      <c r="N1003" s="73"/>
      <c r="O1003" s="73"/>
      <c r="P1003" s="78"/>
    </row>
    <row r="1004" spans="14:16" x14ac:dyDescent="0.2">
      <c r="N1004" s="73"/>
      <c r="O1004" s="73"/>
      <c r="P1004" s="78"/>
    </row>
    <row r="1005" spans="14:16" x14ac:dyDescent="0.2">
      <c r="N1005" s="73"/>
      <c r="O1005" s="73"/>
      <c r="P1005" s="78"/>
    </row>
    <row r="1006" spans="14:16" x14ac:dyDescent="0.2">
      <c r="N1006" s="73"/>
      <c r="O1006" s="73"/>
      <c r="P1006" s="78"/>
    </row>
    <row r="1007" spans="14:16" x14ac:dyDescent="0.2">
      <c r="N1007" s="73"/>
      <c r="O1007" s="73"/>
      <c r="P1007" s="78"/>
    </row>
    <row r="1008" spans="14:16" x14ac:dyDescent="0.2">
      <c r="N1008" s="73"/>
      <c r="O1008" s="73"/>
      <c r="P1008" s="78"/>
    </row>
    <row r="1009" spans="14:16" x14ac:dyDescent="0.2">
      <c r="N1009" s="73"/>
      <c r="O1009" s="73"/>
      <c r="P1009" s="78"/>
    </row>
    <row r="1010" spans="14:16" x14ac:dyDescent="0.2">
      <c r="N1010" s="73"/>
      <c r="O1010" s="73"/>
      <c r="P1010" s="78"/>
    </row>
    <row r="1011" spans="14:16" x14ac:dyDescent="0.2">
      <c r="N1011" s="73"/>
      <c r="O1011" s="73"/>
      <c r="P1011" s="78"/>
    </row>
    <row r="1012" spans="14:16" x14ac:dyDescent="0.2">
      <c r="N1012" s="73"/>
      <c r="O1012" s="73"/>
      <c r="P1012" s="78"/>
    </row>
    <row r="1013" spans="14:16" x14ac:dyDescent="0.2">
      <c r="N1013" s="73"/>
      <c r="O1013" s="73"/>
      <c r="P1013" s="78"/>
    </row>
    <row r="1014" spans="14:16" x14ac:dyDescent="0.2">
      <c r="N1014" s="73"/>
      <c r="O1014" s="73"/>
      <c r="P1014" s="78"/>
    </row>
    <row r="1015" spans="14:16" x14ac:dyDescent="0.2">
      <c r="N1015" s="73"/>
      <c r="O1015" s="73"/>
      <c r="P1015" s="78"/>
    </row>
    <row r="1016" spans="14:16" x14ac:dyDescent="0.2">
      <c r="N1016" s="73"/>
      <c r="O1016" s="73"/>
      <c r="P1016" s="78"/>
    </row>
    <row r="1017" spans="14:16" x14ac:dyDescent="0.2">
      <c r="N1017" s="73"/>
      <c r="O1017" s="73"/>
      <c r="P1017" s="78"/>
    </row>
    <row r="1018" spans="14:16" x14ac:dyDescent="0.2">
      <c r="N1018" s="73"/>
      <c r="O1018" s="73"/>
      <c r="P1018" s="78"/>
    </row>
    <row r="1019" spans="14:16" x14ac:dyDescent="0.2">
      <c r="N1019" s="73"/>
      <c r="O1019" s="73"/>
      <c r="P1019" s="78"/>
    </row>
    <row r="1020" spans="14:16" x14ac:dyDescent="0.2">
      <c r="N1020" s="73"/>
      <c r="O1020" s="73"/>
      <c r="P1020" s="78"/>
    </row>
    <row r="1021" spans="14:16" x14ac:dyDescent="0.2">
      <c r="N1021" s="73"/>
      <c r="O1021" s="73"/>
      <c r="P1021" s="78"/>
    </row>
    <row r="1022" spans="14:16" x14ac:dyDescent="0.2">
      <c r="N1022" s="73"/>
      <c r="O1022" s="73"/>
      <c r="P1022" s="78"/>
    </row>
    <row r="1023" spans="14:16" x14ac:dyDescent="0.2">
      <c r="N1023" s="73"/>
      <c r="O1023" s="73"/>
      <c r="P1023" s="78"/>
    </row>
    <row r="1024" spans="14:16" x14ac:dyDescent="0.2">
      <c r="N1024" s="73"/>
      <c r="O1024" s="73"/>
      <c r="P1024" s="78"/>
    </row>
    <row r="1025" spans="14:16" x14ac:dyDescent="0.2">
      <c r="N1025" s="73"/>
      <c r="O1025" s="73"/>
      <c r="P1025" s="78"/>
    </row>
    <row r="1026" spans="14:16" x14ac:dyDescent="0.2">
      <c r="N1026" s="73"/>
      <c r="O1026" s="73"/>
      <c r="P1026" s="78"/>
    </row>
    <row r="1027" spans="14:16" x14ac:dyDescent="0.2">
      <c r="N1027" s="73"/>
      <c r="O1027" s="73"/>
      <c r="P1027" s="78"/>
    </row>
    <row r="1028" spans="14:16" x14ac:dyDescent="0.2">
      <c r="N1028" s="73"/>
      <c r="O1028" s="73"/>
      <c r="P1028" s="78"/>
    </row>
    <row r="1029" spans="14:16" x14ac:dyDescent="0.2">
      <c r="N1029" s="73"/>
      <c r="O1029" s="73"/>
      <c r="P1029" s="78"/>
    </row>
    <row r="1030" spans="14:16" x14ac:dyDescent="0.2">
      <c r="N1030" s="73"/>
      <c r="O1030" s="73"/>
      <c r="P1030" s="78"/>
    </row>
    <row r="1031" spans="14:16" x14ac:dyDescent="0.2">
      <c r="N1031" s="73"/>
      <c r="O1031" s="73"/>
      <c r="P1031" s="78"/>
    </row>
    <row r="1032" spans="14:16" x14ac:dyDescent="0.2">
      <c r="N1032" s="73"/>
      <c r="O1032" s="73"/>
      <c r="P1032" s="78"/>
    </row>
    <row r="1033" spans="14:16" x14ac:dyDescent="0.2">
      <c r="N1033" s="73"/>
      <c r="O1033" s="73"/>
      <c r="P1033" s="78"/>
    </row>
    <row r="1034" spans="14:16" x14ac:dyDescent="0.2">
      <c r="N1034" s="73"/>
      <c r="O1034" s="73"/>
      <c r="P1034" s="78"/>
    </row>
    <row r="1035" spans="14:16" x14ac:dyDescent="0.2">
      <c r="N1035" s="73"/>
      <c r="O1035" s="73"/>
      <c r="P1035" s="78"/>
    </row>
    <row r="1036" spans="14:16" x14ac:dyDescent="0.2">
      <c r="N1036" s="73"/>
      <c r="O1036" s="73"/>
      <c r="P1036" s="78"/>
    </row>
    <row r="1037" spans="14:16" x14ac:dyDescent="0.2">
      <c r="N1037" s="73"/>
      <c r="O1037" s="73"/>
      <c r="P1037" s="78"/>
    </row>
    <row r="1038" spans="14:16" x14ac:dyDescent="0.2">
      <c r="N1038" s="73"/>
      <c r="O1038" s="73"/>
      <c r="P1038" s="78"/>
    </row>
    <row r="1039" spans="14:16" x14ac:dyDescent="0.2">
      <c r="N1039" s="73"/>
      <c r="O1039" s="73"/>
      <c r="P1039" s="78"/>
    </row>
    <row r="1040" spans="14:16" x14ac:dyDescent="0.2">
      <c r="N1040" s="73"/>
      <c r="O1040" s="73"/>
      <c r="P1040" s="78"/>
    </row>
    <row r="1041" spans="14:16" x14ac:dyDescent="0.2">
      <c r="N1041" s="73"/>
      <c r="O1041" s="73"/>
      <c r="P1041" s="78"/>
    </row>
    <row r="1042" spans="14:16" x14ac:dyDescent="0.2">
      <c r="N1042" s="73"/>
      <c r="O1042" s="73"/>
      <c r="P1042" s="78"/>
    </row>
    <row r="1043" spans="14:16" x14ac:dyDescent="0.2">
      <c r="N1043" s="73"/>
      <c r="O1043" s="73"/>
      <c r="P1043" s="78"/>
    </row>
    <row r="1044" spans="14:16" x14ac:dyDescent="0.2">
      <c r="N1044" s="73"/>
      <c r="O1044" s="73"/>
      <c r="P1044" s="78"/>
    </row>
    <row r="1045" spans="14:16" x14ac:dyDescent="0.2">
      <c r="N1045" s="73"/>
      <c r="O1045" s="73"/>
      <c r="P1045" s="78"/>
    </row>
    <row r="1046" spans="14:16" x14ac:dyDescent="0.2">
      <c r="N1046" s="73"/>
      <c r="O1046" s="73"/>
      <c r="P1046" s="78"/>
    </row>
    <row r="1047" spans="14:16" x14ac:dyDescent="0.2">
      <c r="N1047" s="73"/>
      <c r="O1047" s="73"/>
      <c r="P1047" s="78"/>
    </row>
    <row r="1048" spans="14:16" x14ac:dyDescent="0.2">
      <c r="N1048" s="73"/>
      <c r="O1048" s="73"/>
      <c r="P1048" s="78"/>
    </row>
    <row r="1049" spans="14:16" x14ac:dyDescent="0.2">
      <c r="N1049" s="73"/>
      <c r="O1049" s="73"/>
      <c r="P1049" s="78"/>
    </row>
    <row r="1050" spans="14:16" x14ac:dyDescent="0.2">
      <c r="N1050" s="73"/>
      <c r="O1050" s="73"/>
      <c r="P1050" s="78"/>
    </row>
    <row r="1051" spans="14:16" x14ac:dyDescent="0.2">
      <c r="N1051" s="73"/>
      <c r="O1051" s="73"/>
      <c r="P1051" s="78"/>
    </row>
    <row r="1052" spans="14:16" x14ac:dyDescent="0.2">
      <c r="N1052" s="73"/>
      <c r="O1052" s="73"/>
      <c r="P1052" s="78"/>
    </row>
    <row r="1053" spans="14:16" x14ac:dyDescent="0.2">
      <c r="N1053" s="73"/>
      <c r="O1053" s="73"/>
      <c r="P1053" s="78"/>
    </row>
    <row r="1054" spans="14:16" x14ac:dyDescent="0.2">
      <c r="N1054" s="73"/>
      <c r="O1054" s="73"/>
      <c r="P1054" s="78"/>
    </row>
    <row r="1055" spans="14:16" x14ac:dyDescent="0.2">
      <c r="N1055" s="73"/>
      <c r="O1055" s="73"/>
      <c r="P1055" s="78"/>
    </row>
    <row r="1056" spans="14:16" x14ac:dyDescent="0.2">
      <c r="N1056" s="73"/>
      <c r="O1056" s="73"/>
      <c r="P1056" s="78"/>
    </row>
    <row r="1057" spans="14:16" x14ac:dyDescent="0.2">
      <c r="N1057" s="73"/>
      <c r="O1057" s="73"/>
      <c r="P1057" s="78"/>
    </row>
    <row r="1058" spans="14:16" x14ac:dyDescent="0.2">
      <c r="N1058" s="73"/>
      <c r="O1058" s="73"/>
      <c r="P1058" s="78"/>
    </row>
    <row r="1059" spans="14:16" x14ac:dyDescent="0.2">
      <c r="N1059" s="73"/>
      <c r="O1059" s="73"/>
      <c r="P1059" s="78"/>
    </row>
    <row r="1060" spans="14:16" x14ac:dyDescent="0.2">
      <c r="N1060" s="73"/>
      <c r="O1060" s="73"/>
      <c r="P1060" s="78"/>
    </row>
    <row r="1061" spans="14:16" x14ac:dyDescent="0.2">
      <c r="N1061" s="73"/>
      <c r="O1061" s="73"/>
      <c r="P1061" s="78"/>
    </row>
    <row r="1062" spans="14:16" x14ac:dyDescent="0.2">
      <c r="N1062" s="73"/>
      <c r="O1062" s="73"/>
      <c r="P1062" s="78"/>
    </row>
    <row r="1063" spans="14:16" x14ac:dyDescent="0.2">
      <c r="N1063" s="73"/>
      <c r="O1063" s="73"/>
      <c r="P1063" s="78"/>
    </row>
    <row r="1064" spans="14:16" x14ac:dyDescent="0.2">
      <c r="N1064" s="73"/>
      <c r="O1064" s="73"/>
      <c r="P1064" s="78"/>
    </row>
    <row r="1065" spans="14:16" x14ac:dyDescent="0.2">
      <c r="N1065" s="73"/>
      <c r="O1065" s="73"/>
      <c r="P1065" s="78"/>
    </row>
    <row r="1066" spans="14:16" x14ac:dyDescent="0.2">
      <c r="N1066" s="73"/>
      <c r="O1066" s="73"/>
      <c r="P1066" s="78"/>
    </row>
    <row r="1067" spans="14:16" x14ac:dyDescent="0.2">
      <c r="N1067" s="73"/>
      <c r="O1067" s="73"/>
      <c r="P1067" s="78"/>
    </row>
    <row r="1068" spans="14:16" x14ac:dyDescent="0.2">
      <c r="N1068" s="73"/>
      <c r="O1068" s="73"/>
      <c r="P1068" s="78"/>
    </row>
    <row r="1069" spans="14:16" x14ac:dyDescent="0.2">
      <c r="N1069" s="73"/>
      <c r="O1069" s="73"/>
      <c r="P1069" s="78"/>
    </row>
    <row r="1070" spans="14:16" x14ac:dyDescent="0.2">
      <c r="N1070" s="73"/>
      <c r="O1070" s="73"/>
      <c r="P1070" s="78"/>
    </row>
    <row r="1071" spans="14:16" x14ac:dyDescent="0.2">
      <c r="N1071" s="73"/>
      <c r="O1071" s="73"/>
      <c r="P1071" s="78"/>
    </row>
    <row r="1072" spans="14:16" x14ac:dyDescent="0.2">
      <c r="N1072" s="73"/>
      <c r="O1072" s="73"/>
      <c r="P1072" s="78"/>
    </row>
    <row r="1073" spans="14:16" x14ac:dyDescent="0.2">
      <c r="N1073" s="73"/>
      <c r="O1073" s="73"/>
      <c r="P1073" s="78"/>
    </row>
    <row r="1074" spans="14:16" x14ac:dyDescent="0.2">
      <c r="N1074" s="73"/>
      <c r="O1074" s="73"/>
      <c r="P1074" s="78"/>
    </row>
    <row r="1075" spans="14:16" x14ac:dyDescent="0.2">
      <c r="N1075" s="73"/>
      <c r="O1075" s="73"/>
      <c r="P1075" s="78"/>
    </row>
    <row r="1076" spans="14:16" x14ac:dyDescent="0.2">
      <c r="N1076" s="73"/>
      <c r="O1076" s="73"/>
      <c r="P1076" s="78"/>
    </row>
    <row r="1077" spans="14:16" x14ac:dyDescent="0.2">
      <c r="N1077" s="73"/>
      <c r="O1077" s="73"/>
      <c r="P1077" s="78"/>
    </row>
    <row r="1078" spans="14:16" x14ac:dyDescent="0.2">
      <c r="N1078" s="73"/>
      <c r="O1078" s="73"/>
      <c r="P1078" s="78"/>
    </row>
    <row r="1079" spans="14:16" x14ac:dyDescent="0.2">
      <c r="N1079" s="73"/>
      <c r="O1079" s="73"/>
      <c r="P1079" s="78"/>
    </row>
    <row r="1080" spans="14:16" x14ac:dyDescent="0.2">
      <c r="N1080" s="73"/>
      <c r="O1080" s="73"/>
      <c r="P1080" s="78"/>
    </row>
    <row r="1081" spans="14:16" x14ac:dyDescent="0.2">
      <c r="N1081" s="73"/>
      <c r="O1081" s="73"/>
      <c r="P1081" s="78"/>
    </row>
    <row r="1082" spans="14:16" x14ac:dyDescent="0.2">
      <c r="N1082" s="73"/>
      <c r="O1082" s="73"/>
      <c r="P1082" s="78"/>
    </row>
    <row r="1083" spans="14:16" x14ac:dyDescent="0.2">
      <c r="N1083" s="73"/>
      <c r="O1083" s="73"/>
      <c r="P1083" s="78"/>
    </row>
    <row r="1084" spans="14:16" x14ac:dyDescent="0.2">
      <c r="N1084" s="73"/>
      <c r="O1084" s="73"/>
      <c r="P1084" s="78"/>
    </row>
    <row r="1085" spans="14:16" x14ac:dyDescent="0.2">
      <c r="N1085" s="73"/>
      <c r="O1085" s="73"/>
      <c r="P1085" s="78"/>
    </row>
    <row r="1086" spans="14:16" x14ac:dyDescent="0.2">
      <c r="N1086" s="73"/>
      <c r="O1086" s="73"/>
      <c r="P1086" s="78"/>
    </row>
    <row r="1087" spans="14:16" x14ac:dyDescent="0.2">
      <c r="N1087" s="73"/>
      <c r="O1087" s="73"/>
      <c r="P1087" s="78"/>
    </row>
    <row r="1088" spans="14:16" x14ac:dyDescent="0.2">
      <c r="N1088" s="73"/>
      <c r="O1088" s="73"/>
      <c r="P1088" s="78"/>
    </row>
    <row r="1089" spans="14:16" x14ac:dyDescent="0.2">
      <c r="N1089" s="73"/>
      <c r="O1089" s="73"/>
      <c r="P1089" s="78"/>
    </row>
    <row r="1090" spans="14:16" x14ac:dyDescent="0.2">
      <c r="N1090" s="73"/>
      <c r="O1090" s="73"/>
      <c r="P1090" s="78"/>
    </row>
    <row r="1091" spans="14:16" x14ac:dyDescent="0.2">
      <c r="N1091" s="73"/>
      <c r="O1091" s="73"/>
      <c r="P1091" s="78"/>
    </row>
    <row r="1092" spans="14:16" x14ac:dyDescent="0.2">
      <c r="N1092" s="73"/>
      <c r="O1092" s="73"/>
      <c r="P1092" s="78"/>
    </row>
    <row r="1093" spans="14:16" x14ac:dyDescent="0.2">
      <c r="N1093" s="73"/>
      <c r="O1093" s="73"/>
      <c r="P1093" s="78"/>
    </row>
    <row r="1094" spans="14:16" x14ac:dyDescent="0.2">
      <c r="N1094" s="73"/>
      <c r="O1094" s="73"/>
      <c r="P1094" s="78"/>
    </row>
    <row r="1095" spans="14:16" x14ac:dyDescent="0.2">
      <c r="N1095" s="73"/>
      <c r="O1095" s="73"/>
      <c r="P1095" s="78"/>
    </row>
    <row r="1096" spans="14:16" x14ac:dyDescent="0.2">
      <c r="N1096" s="73"/>
      <c r="O1096" s="73"/>
      <c r="P1096" s="78"/>
    </row>
    <row r="1097" spans="14:16" x14ac:dyDescent="0.2">
      <c r="N1097" s="73"/>
      <c r="O1097" s="73"/>
      <c r="P1097" s="78"/>
    </row>
    <row r="1098" spans="14:16" x14ac:dyDescent="0.2">
      <c r="N1098" s="73"/>
      <c r="O1098" s="73"/>
      <c r="P1098" s="78"/>
    </row>
    <row r="1099" spans="14:16" x14ac:dyDescent="0.2">
      <c r="N1099" s="73"/>
      <c r="O1099" s="73"/>
      <c r="P1099" s="78"/>
    </row>
    <row r="1100" spans="14:16" x14ac:dyDescent="0.2">
      <c r="N1100" s="73"/>
      <c r="O1100" s="73"/>
      <c r="P1100" s="78"/>
    </row>
    <row r="1101" spans="14:16" x14ac:dyDescent="0.2">
      <c r="N1101" s="73"/>
      <c r="O1101" s="73"/>
      <c r="P1101" s="78"/>
    </row>
    <row r="1102" spans="14:16" x14ac:dyDescent="0.2">
      <c r="N1102" s="73"/>
      <c r="O1102" s="73"/>
      <c r="P1102" s="78"/>
    </row>
    <row r="1103" spans="14:16" x14ac:dyDescent="0.2">
      <c r="N1103" s="73"/>
      <c r="O1103" s="73"/>
      <c r="P1103" s="78"/>
    </row>
    <row r="1104" spans="14:16" x14ac:dyDescent="0.2">
      <c r="N1104" s="73"/>
      <c r="O1104" s="73"/>
      <c r="P1104" s="78"/>
    </row>
    <row r="1105" spans="14:16" x14ac:dyDescent="0.2">
      <c r="N1105" s="73"/>
      <c r="O1105" s="73"/>
      <c r="P1105" s="78"/>
    </row>
    <row r="1106" spans="14:16" x14ac:dyDescent="0.2">
      <c r="N1106" s="73"/>
      <c r="O1106" s="73"/>
      <c r="P1106" s="78"/>
    </row>
    <row r="1107" spans="14:16" x14ac:dyDescent="0.2">
      <c r="N1107" s="73"/>
      <c r="O1107" s="73"/>
      <c r="P1107" s="78"/>
    </row>
    <row r="1108" spans="14:16" x14ac:dyDescent="0.2">
      <c r="N1108" s="73"/>
      <c r="O1108" s="73"/>
      <c r="P1108" s="78"/>
    </row>
    <row r="1109" spans="14:16" x14ac:dyDescent="0.2">
      <c r="N1109" s="73"/>
      <c r="O1109" s="73"/>
      <c r="P1109" s="78"/>
    </row>
    <row r="1110" spans="14:16" x14ac:dyDescent="0.2">
      <c r="N1110" s="73"/>
      <c r="O1110" s="73"/>
      <c r="P1110" s="78"/>
    </row>
    <row r="1111" spans="14:16" x14ac:dyDescent="0.2">
      <c r="N1111" s="73"/>
      <c r="O1111" s="73"/>
      <c r="P1111" s="78"/>
    </row>
    <row r="1112" spans="14:16" x14ac:dyDescent="0.2">
      <c r="N1112" s="73"/>
      <c r="O1112" s="73"/>
      <c r="P1112" s="78"/>
    </row>
    <row r="1113" spans="14:16" x14ac:dyDescent="0.2">
      <c r="N1113" s="73"/>
      <c r="O1113" s="73"/>
      <c r="P1113" s="78"/>
    </row>
    <row r="1114" spans="14:16" x14ac:dyDescent="0.2">
      <c r="N1114" s="73"/>
      <c r="O1114" s="73"/>
      <c r="P1114" s="78"/>
    </row>
    <row r="1115" spans="14:16" x14ac:dyDescent="0.2">
      <c r="N1115" s="73"/>
      <c r="O1115" s="73"/>
      <c r="P1115" s="78"/>
    </row>
    <row r="1116" spans="14:16" x14ac:dyDescent="0.2">
      <c r="N1116" s="73"/>
      <c r="O1116" s="73"/>
      <c r="P1116" s="78"/>
    </row>
    <row r="1117" spans="14:16" x14ac:dyDescent="0.2">
      <c r="N1117" s="73"/>
      <c r="O1117" s="73"/>
      <c r="P1117" s="78"/>
    </row>
    <row r="1118" spans="14:16" x14ac:dyDescent="0.2">
      <c r="N1118" s="73"/>
      <c r="O1118" s="73"/>
      <c r="P1118" s="78"/>
    </row>
    <row r="1119" spans="14:16" x14ac:dyDescent="0.2">
      <c r="N1119" s="73"/>
      <c r="O1119" s="73"/>
      <c r="P1119" s="78"/>
    </row>
    <row r="1120" spans="14:16" x14ac:dyDescent="0.2">
      <c r="N1120" s="73"/>
      <c r="O1120" s="73"/>
      <c r="P1120" s="78"/>
    </row>
    <row r="1121" spans="14:16" x14ac:dyDescent="0.2">
      <c r="N1121" s="73"/>
      <c r="O1121" s="73"/>
      <c r="P1121" s="78"/>
    </row>
    <row r="1122" spans="14:16" x14ac:dyDescent="0.2">
      <c r="N1122" s="73"/>
      <c r="O1122" s="73"/>
      <c r="P1122" s="78"/>
    </row>
    <row r="1123" spans="14:16" x14ac:dyDescent="0.2">
      <c r="N1123" s="73"/>
      <c r="O1123" s="73"/>
      <c r="P1123" s="78"/>
    </row>
    <row r="1124" spans="14:16" x14ac:dyDescent="0.2">
      <c r="N1124" s="73"/>
      <c r="O1124" s="73"/>
      <c r="P1124" s="78"/>
    </row>
    <row r="1125" spans="14:16" x14ac:dyDescent="0.2">
      <c r="N1125" s="73"/>
      <c r="O1125" s="73"/>
      <c r="P1125" s="78"/>
    </row>
    <row r="1126" spans="14:16" x14ac:dyDescent="0.2">
      <c r="N1126" s="73"/>
      <c r="O1126" s="73"/>
      <c r="P1126" s="78"/>
    </row>
    <row r="1127" spans="14:16" x14ac:dyDescent="0.2">
      <c r="N1127" s="73"/>
      <c r="O1127" s="73"/>
      <c r="P1127" s="78"/>
    </row>
    <row r="1128" spans="14:16" x14ac:dyDescent="0.2">
      <c r="N1128" s="73"/>
      <c r="O1128" s="73"/>
      <c r="P1128" s="78"/>
    </row>
    <row r="1129" spans="14:16" x14ac:dyDescent="0.2">
      <c r="N1129" s="73"/>
      <c r="O1129" s="73"/>
      <c r="P1129" s="78"/>
    </row>
    <row r="1130" spans="14:16" x14ac:dyDescent="0.2">
      <c r="N1130" s="73"/>
      <c r="O1130" s="73"/>
      <c r="P1130" s="78"/>
    </row>
    <row r="1131" spans="14:16" x14ac:dyDescent="0.2">
      <c r="N1131" s="73"/>
      <c r="O1131" s="73"/>
      <c r="P1131" s="78"/>
    </row>
    <row r="1132" spans="14:16" x14ac:dyDescent="0.2">
      <c r="N1132" s="73"/>
      <c r="O1132" s="73"/>
      <c r="P1132" s="78"/>
    </row>
    <row r="1133" spans="14:16" x14ac:dyDescent="0.2">
      <c r="N1133" s="73"/>
      <c r="O1133" s="73"/>
      <c r="P1133" s="78"/>
    </row>
    <row r="1134" spans="14:16" x14ac:dyDescent="0.2">
      <c r="N1134" s="73"/>
      <c r="O1134" s="73"/>
      <c r="P1134" s="78"/>
    </row>
    <row r="1135" spans="14:16" x14ac:dyDescent="0.2">
      <c r="N1135" s="73"/>
      <c r="O1135" s="73"/>
      <c r="P1135" s="78"/>
    </row>
    <row r="1136" spans="14:16" x14ac:dyDescent="0.2">
      <c r="N1136" s="73"/>
      <c r="O1136" s="73"/>
      <c r="P1136" s="78"/>
    </row>
    <row r="1137" spans="14:16" x14ac:dyDescent="0.2">
      <c r="N1137" s="73"/>
      <c r="O1137" s="73"/>
      <c r="P1137" s="78"/>
    </row>
    <row r="1138" spans="14:16" x14ac:dyDescent="0.2">
      <c r="N1138" s="73"/>
      <c r="O1138" s="73"/>
      <c r="P1138" s="78"/>
    </row>
    <row r="1139" spans="14:16" x14ac:dyDescent="0.2">
      <c r="N1139" s="73"/>
      <c r="O1139" s="73"/>
      <c r="P1139" s="78"/>
    </row>
    <row r="1140" spans="14:16" x14ac:dyDescent="0.2">
      <c r="N1140" s="73"/>
      <c r="O1140" s="73"/>
      <c r="P1140" s="78"/>
    </row>
    <row r="1141" spans="14:16" x14ac:dyDescent="0.2">
      <c r="N1141" s="73"/>
      <c r="O1141" s="73"/>
      <c r="P1141" s="78"/>
    </row>
    <row r="1142" spans="14:16" x14ac:dyDescent="0.2">
      <c r="N1142" s="73"/>
      <c r="O1142" s="73"/>
      <c r="P1142" s="78"/>
    </row>
    <row r="1143" spans="14:16" x14ac:dyDescent="0.2">
      <c r="N1143" s="73"/>
      <c r="O1143" s="73"/>
      <c r="P1143" s="78"/>
    </row>
    <row r="1144" spans="14:16" x14ac:dyDescent="0.2">
      <c r="N1144" s="73"/>
      <c r="O1144" s="73"/>
      <c r="P1144" s="78"/>
    </row>
    <row r="1145" spans="14:16" x14ac:dyDescent="0.2">
      <c r="N1145" s="73"/>
      <c r="O1145" s="73"/>
      <c r="P1145" s="78"/>
    </row>
    <row r="1146" spans="14:16" x14ac:dyDescent="0.2">
      <c r="N1146" s="73"/>
      <c r="O1146" s="73"/>
      <c r="P1146" s="78"/>
    </row>
    <row r="1147" spans="14:16" x14ac:dyDescent="0.2">
      <c r="N1147" s="73"/>
      <c r="O1147" s="73"/>
      <c r="P1147" s="78"/>
    </row>
    <row r="1148" spans="14:16" x14ac:dyDescent="0.2">
      <c r="N1148" s="73"/>
      <c r="O1148" s="73"/>
      <c r="P1148" s="78"/>
    </row>
    <row r="1149" spans="14:16" x14ac:dyDescent="0.2">
      <c r="N1149" s="73"/>
      <c r="O1149" s="73"/>
      <c r="P1149" s="78"/>
    </row>
    <row r="1150" spans="14:16" x14ac:dyDescent="0.2">
      <c r="N1150" s="73"/>
      <c r="O1150" s="73"/>
      <c r="P1150" s="78"/>
    </row>
    <row r="1151" spans="14:16" x14ac:dyDescent="0.2">
      <c r="N1151" s="73"/>
      <c r="O1151" s="73"/>
      <c r="P1151" s="78"/>
    </row>
    <row r="1152" spans="14:16" x14ac:dyDescent="0.2">
      <c r="N1152" s="73"/>
      <c r="O1152" s="73"/>
      <c r="P1152" s="78"/>
    </row>
    <row r="1153" spans="14:16" x14ac:dyDescent="0.2">
      <c r="N1153" s="73"/>
      <c r="O1153" s="73"/>
      <c r="P1153" s="78"/>
    </row>
    <row r="1154" spans="14:16" x14ac:dyDescent="0.2">
      <c r="N1154" s="73"/>
      <c r="O1154" s="73"/>
      <c r="P1154" s="78"/>
    </row>
    <row r="1155" spans="14:16" x14ac:dyDescent="0.2">
      <c r="N1155" s="73"/>
      <c r="O1155" s="73"/>
      <c r="P1155" s="78"/>
    </row>
    <row r="1156" spans="14:16" x14ac:dyDescent="0.2">
      <c r="N1156" s="73"/>
      <c r="O1156" s="73"/>
      <c r="P1156" s="78"/>
    </row>
    <row r="1157" spans="14:16" x14ac:dyDescent="0.2">
      <c r="N1157" s="73"/>
      <c r="O1157" s="73"/>
      <c r="P1157" s="78"/>
    </row>
    <row r="1158" spans="14:16" x14ac:dyDescent="0.2">
      <c r="N1158" s="73"/>
      <c r="O1158" s="73"/>
      <c r="P1158" s="78"/>
    </row>
    <row r="1159" spans="14:16" x14ac:dyDescent="0.2">
      <c r="N1159" s="73"/>
      <c r="O1159" s="73"/>
      <c r="P1159" s="78"/>
    </row>
    <row r="1160" spans="14:16" x14ac:dyDescent="0.2">
      <c r="N1160" s="73"/>
      <c r="O1160" s="73"/>
      <c r="P1160" s="78"/>
    </row>
    <row r="1161" spans="14:16" x14ac:dyDescent="0.2">
      <c r="N1161" s="73"/>
      <c r="O1161" s="73"/>
      <c r="P1161" s="78"/>
    </row>
    <row r="1162" spans="14:16" x14ac:dyDescent="0.2">
      <c r="N1162" s="73"/>
      <c r="O1162" s="73"/>
      <c r="P1162" s="78"/>
    </row>
    <row r="1163" spans="14:16" x14ac:dyDescent="0.2">
      <c r="N1163" s="73"/>
      <c r="O1163" s="73"/>
      <c r="P1163" s="78"/>
    </row>
    <row r="1164" spans="14:16" x14ac:dyDescent="0.2">
      <c r="N1164" s="73"/>
      <c r="O1164" s="73"/>
      <c r="P1164" s="78"/>
    </row>
    <row r="1165" spans="14:16" x14ac:dyDescent="0.2">
      <c r="N1165" s="73"/>
      <c r="O1165" s="73"/>
      <c r="P1165" s="78"/>
    </row>
    <row r="1166" spans="14:16" x14ac:dyDescent="0.2">
      <c r="N1166" s="73"/>
      <c r="O1166" s="73"/>
      <c r="P1166" s="78"/>
    </row>
    <row r="1167" spans="14:16" x14ac:dyDescent="0.2">
      <c r="N1167" s="73"/>
      <c r="O1167" s="73"/>
      <c r="P1167" s="78"/>
    </row>
    <row r="1168" spans="14:16" x14ac:dyDescent="0.2">
      <c r="N1168" s="73"/>
      <c r="O1168" s="73"/>
      <c r="P1168" s="78"/>
    </row>
    <row r="1169" spans="14:16" x14ac:dyDescent="0.2">
      <c r="N1169" s="73"/>
      <c r="O1169" s="73"/>
      <c r="P1169" s="78"/>
    </row>
    <row r="1170" spans="14:16" x14ac:dyDescent="0.2">
      <c r="N1170" s="73"/>
      <c r="O1170" s="73"/>
      <c r="P1170" s="78"/>
    </row>
    <row r="1171" spans="14:16" x14ac:dyDescent="0.2">
      <c r="N1171" s="73"/>
      <c r="O1171" s="73"/>
      <c r="P1171" s="78"/>
    </row>
    <row r="1172" spans="14:16" x14ac:dyDescent="0.2">
      <c r="N1172" s="73"/>
      <c r="O1172" s="73"/>
      <c r="P1172" s="78"/>
    </row>
    <row r="1173" spans="14:16" x14ac:dyDescent="0.2">
      <c r="N1173" s="73"/>
      <c r="O1173" s="73"/>
      <c r="P1173" s="78"/>
    </row>
    <row r="1174" spans="14:16" x14ac:dyDescent="0.2">
      <c r="N1174" s="73"/>
      <c r="O1174" s="73"/>
      <c r="P1174" s="78"/>
    </row>
    <row r="1175" spans="14:16" x14ac:dyDescent="0.2">
      <c r="N1175" s="73"/>
      <c r="O1175" s="73"/>
      <c r="P1175" s="78"/>
    </row>
    <row r="1176" spans="14:16" x14ac:dyDescent="0.2">
      <c r="N1176" s="73"/>
      <c r="O1176" s="73"/>
      <c r="P1176" s="78"/>
    </row>
    <row r="1177" spans="14:16" x14ac:dyDescent="0.2">
      <c r="N1177" s="73"/>
      <c r="O1177" s="73"/>
      <c r="P1177" s="78"/>
    </row>
    <row r="1178" spans="14:16" x14ac:dyDescent="0.2">
      <c r="N1178" s="73"/>
      <c r="O1178" s="73"/>
      <c r="P1178" s="78"/>
    </row>
    <row r="1179" spans="14:16" x14ac:dyDescent="0.2">
      <c r="N1179" s="73"/>
      <c r="O1179" s="73"/>
      <c r="P1179" s="78"/>
    </row>
    <row r="1180" spans="14:16" x14ac:dyDescent="0.2">
      <c r="N1180" s="73"/>
      <c r="O1180" s="73"/>
      <c r="P1180" s="78"/>
    </row>
    <row r="1181" spans="14:16" x14ac:dyDescent="0.2">
      <c r="N1181" s="73"/>
      <c r="O1181" s="73"/>
      <c r="P1181" s="78"/>
    </row>
    <row r="1182" spans="14:16" x14ac:dyDescent="0.2">
      <c r="N1182" s="73"/>
      <c r="O1182" s="73"/>
      <c r="P1182" s="78"/>
    </row>
    <row r="1183" spans="14:16" x14ac:dyDescent="0.2">
      <c r="N1183" s="73"/>
      <c r="O1183" s="73"/>
      <c r="P1183" s="78"/>
    </row>
    <row r="1184" spans="14:16" x14ac:dyDescent="0.2">
      <c r="N1184" s="73"/>
      <c r="O1184" s="73"/>
      <c r="P1184" s="78"/>
    </row>
    <row r="1185" spans="14:16" x14ac:dyDescent="0.2">
      <c r="N1185" s="73"/>
      <c r="O1185" s="73"/>
      <c r="P1185" s="78"/>
    </row>
    <row r="1186" spans="14:16" x14ac:dyDescent="0.2">
      <c r="N1186" s="73"/>
      <c r="O1186" s="73"/>
      <c r="P1186" s="78"/>
    </row>
    <row r="1187" spans="14:16" x14ac:dyDescent="0.2">
      <c r="N1187" s="73"/>
      <c r="O1187" s="73"/>
      <c r="P1187" s="78"/>
    </row>
    <row r="1188" spans="14:16" x14ac:dyDescent="0.2">
      <c r="N1188" s="73"/>
      <c r="O1188" s="73"/>
      <c r="P1188" s="78"/>
    </row>
    <row r="1189" spans="14:16" x14ac:dyDescent="0.2">
      <c r="N1189" s="73"/>
      <c r="O1189" s="73"/>
      <c r="P1189" s="78"/>
    </row>
    <row r="1190" spans="14:16" x14ac:dyDescent="0.2">
      <c r="N1190" s="73"/>
      <c r="O1190" s="73"/>
      <c r="P1190" s="78"/>
    </row>
    <row r="1191" spans="14:16" x14ac:dyDescent="0.2">
      <c r="N1191" s="73"/>
      <c r="O1191" s="73"/>
      <c r="P1191" s="78"/>
    </row>
    <row r="1192" spans="14:16" x14ac:dyDescent="0.2">
      <c r="N1192" s="73"/>
      <c r="O1192" s="73"/>
      <c r="P1192" s="78"/>
    </row>
    <row r="1193" spans="14:16" x14ac:dyDescent="0.2">
      <c r="N1193" s="73"/>
      <c r="O1193" s="73"/>
      <c r="P1193" s="78"/>
    </row>
    <row r="1194" spans="14:16" x14ac:dyDescent="0.2">
      <c r="N1194" s="73"/>
      <c r="O1194" s="73"/>
      <c r="P1194" s="78"/>
    </row>
    <row r="1195" spans="14:16" x14ac:dyDescent="0.2">
      <c r="N1195" s="73"/>
      <c r="O1195" s="73"/>
      <c r="P1195" s="78"/>
    </row>
    <row r="1196" spans="14:16" x14ac:dyDescent="0.2">
      <c r="N1196" s="73"/>
      <c r="O1196" s="73"/>
      <c r="P1196" s="78"/>
    </row>
    <row r="1197" spans="14:16" x14ac:dyDescent="0.2">
      <c r="N1197" s="73"/>
      <c r="O1197" s="73"/>
      <c r="P1197" s="78"/>
    </row>
    <row r="1198" spans="14:16" x14ac:dyDescent="0.2">
      <c r="N1198" s="73"/>
      <c r="O1198" s="73"/>
      <c r="P1198" s="78"/>
    </row>
    <row r="1199" spans="14:16" x14ac:dyDescent="0.2">
      <c r="N1199" s="73"/>
      <c r="O1199" s="73"/>
      <c r="P1199" s="78"/>
    </row>
    <row r="1200" spans="14:16" x14ac:dyDescent="0.2">
      <c r="N1200" s="73"/>
      <c r="O1200" s="73"/>
      <c r="P1200" s="78"/>
    </row>
    <row r="1201" spans="14:16" x14ac:dyDescent="0.2">
      <c r="N1201" s="73"/>
      <c r="O1201" s="73"/>
      <c r="P1201" s="78"/>
    </row>
    <row r="1202" spans="14:16" x14ac:dyDescent="0.2">
      <c r="N1202" s="73"/>
      <c r="O1202" s="73"/>
      <c r="P1202" s="78"/>
    </row>
    <row r="1203" spans="14:16" x14ac:dyDescent="0.2">
      <c r="N1203" s="73"/>
      <c r="O1203" s="73"/>
      <c r="P1203" s="78"/>
    </row>
    <row r="1204" spans="14:16" x14ac:dyDescent="0.2">
      <c r="N1204" s="73"/>
      <c r="O1204" s="73"/>
      <c r="P1204" s="78"/>
    </row>
    <row r="1205" spans="14:16" x14ac:dyDescent="0.2">
      <c r="N1205" s="73"/>
      <c r="O1205" s="73"/>
      <c r="P1205" s="78"/>
    </row>
    <row r="1206" spans="14:16" x14ac:dyDescent="0.2">
      <c r="N1206" s="73"/>
      <c r="O1206" s="73"/>
      <c r="P1206" s="78"/>
    </row>
    <row r="1207" spans="14:16" x14ac:dyDescent="0.2">
      <c r="N1207" s="73"/>
      <c r="O1207" s="73"/>
      <c r="P1207" s="78"/>
    </row>
    <row r="1208" spans="14:16" x14ac:dyDescent="0.2">
      <c r="N1208" s="73"/>
      <c r="O1208" s="73"/>
      <c r="P1208" s="78"/>
    </row>
    <row r="1209" spans="14:16" x14ac:dyDescent="0.2">
      <c r="N1209" s="73"/>
      <c r="O1209" s="73"/>
      <c r="P1209" s="78"/>
    </row>
    <row r="1210" spans="14:16" x14ac:dyDescent="0.2">
      <c r="N1210" s="73"/>
      <c r="O1210" s="73"/>
      <c r="P1210" s="78"/>
    </row>
    <row r="1211" spans="14:16" x14ac:dyDescent="0.2">
      <c r="N1211" s="73"/>
      <c r="O1211" s="73"/>
      <c r="P1211" s="78"/>
    </row>
    <row r="1212" spans="14:16" x14ac:dyDescent="0.2">
      <c r="N1212" s="73"/>
      <c r="O1212" s="73"/>
      <c r="P1212" s="78"/>
    </row>
    <row r="1213" spans="14:16" x14ac:dyDescent="0.2">
      <c r="N1213" s="73"/>
      <c r="O1213" s="73"/>
      <c r="P1213" s="78"/>
    </row>
    <row r="1214" spans="14:16" x14ac:dyDescent="0.2">
      <c r="N1214" s="73"/>
      <c r="O1214" s="73"/>
      <c r="P1214" s="78"/>
    </row>
    <row r="1215" spans="14:16" x14ac:dyDescent="0.2">
      <c r="N1215" s="73"/>
      <c r="O1215" s="73"/>
      <c r="P1215" s="78"/>
    </row>
    <row r="1216" spans="14:16" x14ac:dyDescent="0.2">
      <c r="N1216" s="73"/>
      <c r="O1216" s="73"/>
      <c r="P1216" s="78"/>
    </row>
    <row r="1217" spans="14:16" x14ac:dyDescent="0.2">
      <c r="N1217" s="73"/>
      <c r="O1217" s="73"/>
      <c r="P1217" s="78"/>
    </row>
    <row r="1218" spans="14:16" x14ac:dyDescent="0.2">
      <c r="N1218" s="73"/>
      <c r="O1218" s="73"/>
      <c r="P1218" s="78"/>
    </row>
    <row r="1219" spans="14:16" x14ac:dyDescent="0.2">
      <c r="N1219" s="73"/>
      <c r="O1219" s="73"/>
      <c r="P1219" s="78"/>
    </row>
    <row r="1220" spans="14:16" x14ac:dyDescent="0.2">
      <c r="N1220" s="73"/>
      <c r="O1220" s="73"/>
      <c r="P1220" s="78"/>
    </row>
    <row r="1221" spans="14:16" x14ac:dyDescent="0.2">
      <c r="N1221" s="73"/>
      <c r="O1221" s="73"/>
      <c r="P1221" s="78"/>
    </row>
    <row r="1222" spans="14:16" x14ac:dyDescent="0.2">
      <c r="N1222" s="73"/>
      <c r="O1222" s="73"/>
      <c r="P1222" s="78"/>
    </row>
    <row r="1223" spans="14:16" x14ac:dyDescent="0.2">
      <c r="N1223" s="73"/>
      <c r="O1223" s="73"/>
      <c r="P1223" s="78"/>
    </row>
    <row r="1224" spans="14:16" x14ac:dyDescent="0.2">
      <c r="N1224" s="73"/>
      <c r="O1224" s="73"/>
      <c r="P1224" s="78"/>
    </row>
    <row r="1225" spans="14:16" x14ac:dyDescent="0.2">
      <c r="N1225" s="73"/>
      <c r="O1225" s="73"/>
      <c r="P1225" s="78"/>
    </row>
    <row r="1226" spans="14:16" x14ac:dyDescent="0.2">
      <c r="N1226" s="73"/>
      <c r="O1226" s="73"/>
      <c r="P1226" s="78"/>
    </row>
    <row r="1227" spans="14:16" x14ac:dyDescent="0.2">
      <c r="N1227" s="73"/>
      <c r="O1227" s="73"/>
      <c r="P1227" s="78"/>
    </row>
    <row r="1228" spans="14:16" x14ac:dyDescent="0.2">
      <c r="N1228" s="73"/>
      <c r="O1228" s="73"/>
      <c r="P1228" s="78"/>
    </row>
    <row r="1229" spans="14:16" x14ac:dyDescent="0.2">
      <c r="N1229" s="73"/>
      <c r="O1229" s="73"/>
      <c r="P1229" s="78"/>
    </row>
    <row r="1230" spans="14:16" x14ac:dyDescent="0.2">
      <c r="N1230" s="73"/>
      <c r="O1230" s="73"/>
      <c r="P1230" s="78"/>
    </row>
    <row r="1231" spans="14:16" x14ac:dyDescent="0.2">
      <c r="N1231" s="73"/>
      <c r="O1231" s="73"/>
      <c r="P1231" s="78"/>
    </row>
    <row r="1232" spans="14:16" x14ac:dyDescent="0.2">
      <c r="N1232" s="73"/>
      <c r="O1232" s="73"/>
      <c r="P1232" s="78"/>
    </row>
    <row r="1233" spans="14:16" x14ac:dyDescent="0.2">
      <c r="N1233" s="73"/>
      <c r="O1233" s="73"/>
      <c r="P1233" s="78"/>
    </row>
    <row r="1234" spans="14:16" x14ac:dyDescent="0.2">
      <c r="N1234" s="73"/>
      <c r="O1234" s="73"/>
      <c r="P1234" s="78"/>
    </row>
    <row r="1235" spans="14:16" x14ac:dyDescent="0.2">
      <c r="N1235" s="73"/>
      <c r="O1235" s="73"/>
      <c r="P1235" s="78"/>
    </row>
    <row r="1236" spans="14:16" x14ac:dyDescent="0.2">
      <c r="N1236" s="73"/>
      <c r="O1236" s="73"/>
      <c r="P1236" s="78"/>
    </row>
    <row r="1237" spans="14:16" x14ac:dyDescent="0.2">
      <c r="N1237" s="73"/>
      <c r="O1237" s="73"/>
      <c r="P1237" s="78"/>
    </row>
    <row r="1238" spans="14:16" x14ac:dyDescent="0.2">
      <c r="N1238" s="73"/>
      <c r="O1238" s="73"/>
      <c r="P1238" s="78"/>
    </row>
    <row r="1239" spans="14:16" x14ac:dyDescent="0.2">
      <c r="N1239" s="73"/>
      <c r="O1239" s="73"/>
      <c r="P1239" s="78"/>
    </row>
    <row r="1240" spans="14:16" x14ac:dyDescent="0.2">
      <c r="N1240" s="73"/>
      <c r="O1240" s="73"/>
      <c r="P1240" s="78"/>
    </row>
    <row r="1241" spans="14:16" x14ac:dyDescent="0.2">
      <c r="N1241" s="73"/>
      <c r="O1241" s="73"/>
      <c r="P1241" s="78"/>
    </row>
    <row r="1242" spans="14:16" x14ac:dyDescent="0.2">
      <c r="N1242" s="73"/>
      <c r="O1242" s="73"/>
      <c r="P1242" s="78"/>
    </row>
    <row r="1243" spans="14:16" x14ac:dyDescent="0.2">
      <c r="N1243" s="73"/>
      <c r="O1243" s="73"/>
      <c r="P1243" s="78"/>
    </row>
    <row r="1244" spans="14:16" x14ac:dyDescent="0.2">
      <c r="N1244" s="73"/>
      <c r="O1244" s="73"/>
      <c r="P1244" s="78"/>
    </row>
    <row r="1245" spans="14:16" x14ac:dyDescent="0.2">
      <c r="N1245" s="73"/>
      <c r="O1245" s="73"/>
      <c r="P1245" s="78"/>
    </row>
    <row r="1246" spans="14:16" x14ac:dyDescent="0.2">
      <c r="N1246" s="73"/>
      <c r="O1246" s="73"/>
      <c r="P1246" s="78"/>
    </row>
    <row r="1247" spans="14:16" x14ac:dyDescent="0.2">
      <c r="N1247" s="73"/>
      <c r="O1247" s="73"/>
      <c r="P1247" s="78"/>
    </row>
    <row r="1248" spans="14:16" x14ac:dyDescent="0.2">
      <c r="N1248" s="73"/>
      <c r="O1248" s="73"/>
      <c r="P1248" s="78"/>
    </row>
    <row r="1249" spans="14:16" x14ac:dyDescent="0.2">
      <c r="N1249" s="73"/>
      <c r="O1249" s="73"/>
      <c r="P1249" s="78"/>
    </row>
    <row r="1250" spans="14:16" x14ac:dyDescent="0.2">
      <c r="N1250" s="73"/>
      <c r="O1250" s="73"/>
      <c r="P1250" s="78"/>
    </row>
    <row r="1251" spans="14:16" x14ac:dyDescent="0.2">
      <c r="N1251" s="73"/>
      <c r="O1251" s="73"/>
      <c r="P1251" s="78"/>
    </row>
    <row r="1252" spans="14:16" x14ac:dyDescent="0.2">
      <c r="N1252" s="73"/>
      <c r="O1252" s="73"/>
      <c r="P1252" s="78"/>
    </row>
    <row r="1253" spans="14:16" x14ac:dyDescent="0.2">
      <c r="N1253" s="73"/>
      <c r="O1253" s="73"/>
      <c r="P1253" s="78"/>
    </row>
    <row r="1254" spans="14:16" x14ac:dyDescent="0.2">
      <c r="N1254" s="73"/>
      <c r="O1254" s="73"/>
      <c r="P1254" s="78"/>
    </row>
    <row r="1255" spans="14:16" x14ac:dyDescent="0.2">
      <c r="N1255" s="73"/>
      <c r="O1255" s="73"/>
      <c r="P1255" s="78"/>
    </row>
    <row r="1256" spans="14:16" x14ac:dyDescent="0.2">
      <c r="N1256" s="73"/>
      <c r="O1256" s="73"/>
      <c r="P1256" s="78"/>
    </row>
    <row r="1257" spans="14:16" x14ac:dyDescent="0.2">
      <c r="N1257" s="73"/>
      <c r="O1257" s="73"/>
      <c r="P1257" s="78"/>
    </row>
    <row r="1258" spans="14:16" x14ac:dyDescent="0.2">
      <c r="N1258" s="73"/>
      <c r="O1258" s="73"/>
      <c r="P1258" s="78"/>
    </row>
    <row r="1259" spans="14:16" x14ac:dyDescent="0.2">
      <c r="N1259" s="73"/>
      <c r="O1259" s="73"/>
      <c r="P1259" s="78"/>
    </row>
    <row r="1260" spans="14:16" x14ac:dyDescent="0.2">
      <c r="N1260" s="73"/>
      <c r="O1260" s="73"/>
      <c r="P1260" s="78"/>
    </row>
    <row r="1261" spans="14:16" x14ac:dyDescent="0.2">
      <c r="N1261" s="73"/>
      <c r="O1261" s="73"/>
      <c r="P1261" s="78"/>
    </row>
    <row r="1262" spans="14:16" x14ac:dyDescent="0.2">
      <c r="N1262" s="73"/>
      <c r="O1262" s="73"/>
      <c r="P1262" s="78"/>
    </row>
    <row r="1263" spans="14:16" x14ac:dyDescent="0.2">
      <c r="N1263" s="73"/>
      <c r="O1263" s="73"/>
      <c r="P1263" s="78"/>
    </row>
    <row r="1264" spans="14:16" x14ac:dyDescent="0.2">
      <c r="N1264" s="73"/>
      <c r="O1264" s="73"/>
      <c r="P1264" s="78"/>
    </row>
    <row r="1265" spans="14:16" x14ac:dyDescent="0.2">
      <c r="N1265" s="73"/>
      <c r="O1265" s="73"/>
      <c r="P1265" s="78"/>
    </row>
    <row r="1266" spans="14:16" x14ac:dyDescent="0.2">
      <c r="N1266" s="73"/>
      <c r="O1266" s="73"/>
      <c r="P1266" s="78"/>
    </row>
    <row r="1267" spans="14:16" x14ac:dyDescent="0.2">
      <c r="N1267" s="73"/>
      <c r="O1267" s="73"/>
      <c r="P1267" s="78"/>
    </row>
    <row r="1268" spans="14:16" x14ac:dyDescent="0.2">
      <c r="N1268" s="73"/>
      <c r="O1268" s="73"/>
      <c r="P1268" s="78"/>
    </row>
    <row r="1269" spans="14:16" x14ac:dyDescent="0.2">
      <c r="N1269" s="73"/>
      <c r="O1269" s="73"/>
      <c r="P1269" s="78"/>
    </row>
    <row r="1270" spans="14:16" x14ac:dyDescent="0.2">
      <c r="N1270" s="73"/>
      <c r="O1270" s="73"/>
      <c r="P1270" s="78"/>
    </row>
    <row r="1271" spans="14:16" x14ac:dyDescent="0.2">
      <c r="N1271" s="73"/>
      <c r="O1271" s="73"/>
      <c r="P1271" s="78"/>
    </row>
    <row r="1272" spans="14:16" x14ac:dyDescent="0.2">
      <c r="N1272" s="73"/>
      <c r="O1272" s="73"/>
      <c r="P1272" s="78"/>
    </row>
    <row r="1273" spans="14:16" x14ac:dyDescent="0.2">
      <c r="N1273" s="73"/>
      <c r="O1273" s="73"/>
      <c r="P1273" s="78"/>
    </row>
    <row r="1274" spans="14:16" x14ac:dyDescent="0.2">
      <c r="N1274" s="73"/>
      <c r="O1274" s="73"/>
      <c r="P1274" s="78"/>
    </row>
    <row r="1275" spans="14:16" x14ac:dyDescent="0.2">
      <c r="N1275" s="73"/>
      <c r="O1275" s="73"/>
      <c r="P1275" s="78"/>
    </row>
    <row r="1276" spans="14:16" x14ac:dyDescent="0.2">
      <c r="N1276" s="73"/>
      <c r="O1276" s="73"/>
      <c r="P1276" s="78"/>
    </row>
    <row r="1277" spans="14:16" x14ac:dyDescent="0.2">
      <c r="N1277" s="73"/>
      <c r="O1277" s="73"/>
      <c r="P1277" s="78"/>
    </row>
    <row r="1278" spans="14:16" x14ac:dyDescent="0.2">
      <c r="N1278" s="73"/>
      <c r="O1278" s="73"/>
      <c r="P1278" s="78"/>
    </row>
    <row r="1279" spans="14:16" x14ac:dyDescent="0.2">
      <c r="N1279" s="73"/>
      <c r="O1279" s="73"/>
      <c r="P1279" s="78"/>
    </row>
    <row r="1280" spans="14:16" x14ac:dyDescent="0.2">
      <c r="N1280" s="73"/>
      <c r="O1280" s="73"/>
      <c r="P1280" s="78"/>
    </row>
    <row r="1281" spans="14:16" x14ac:dyDescent="0.2">
      <c r="N1281" s="73"/>
      <c r="O1281" s="73"/>
      <c r="P1281" s="78"/>
    </row>
    <row r="1282" spans="14:16" x14ac:dyDescent="0.2">
      <c r="N1282" s="73"/>
      <c r="O1282" s="73"/>
      <c r="P1282" s="78"/>
    </row>
    <row r="1283" spans="14:16" x14ac:dyDescent="0.2">
      <c r="N1283" s="73"/>
      <c r="O1283" s="73"/>
      <c r="P1283" s="78"/>
    </row>
    <row r="1284" spans="14:16" x14ac:dyDescent="0.2">
      <c r="N1284" s="73"/>
      <c r="O1284" s="73"/>
      <c r="P1284" s="78"/>
    </row>
    <row r="1285" spans="14:16" x14ac:dyDescent="0.2">
      <c r="N1285" s="73"/>
      <c r="O1285" s="73"/>
      <c r="P1285" s="78"/>
    </row>
    <row r="1286" spans="14:16" x14ac:dyDescent="0.2">
      <c r="N1286" s="73"/>
      <c r="O1286" s="73"/>
      <c r="P1286" s="78"/>
    </row>
    <row r="1287" spans="14:16" x14ac:dyDescent="0.2">
      <c r="N1287" s="73"/>
      <c r="O1287" s="73"/>
      <c r="P1287" s="78"/>
    </row>
    <row r="1288" spans="14:16" x14ac:dyDescent="0.2">
      <c r="N1288" s="73"/>
      <c r="O1288" s="73"/>
      <c r="P1288" s="78"/>
    </row>
    <row r="1289" spans="14:16" x14ac:dyDescent="0.2">
      <c r="N1289" s="73"/>
      <c r="O1289" s="73"/>
      <c r="P1289" s="78"/>
    </row>
    <row r="1290" spans="14:16" x14ac:dyDescent="0.2">
      <c r="N1290" s="73"/>
      <c r="O1290" s="73"/>
      <c r="P1290" s="78"/>
    </row>
    <row r="1291" spans="14:16" x14ac:dyDescent="0.2">
      <c r="N1291" s="73"/>
      <c r="O1291" s="73"/>
      <c r="P1291" s="78"/>
    </row>
    <row r="1292" spans="14:16" x14ac:dyDescent="0.2">
      <c r="N1292" s="73"/>
      <c r="O1292" s="73"/>
      <c r="P1292" s="78"/>
    </row>
    <row r="1293" spans="14:16" x14ac:dyDescent="0.2">
      <c r="N1293" s="73"/>
      <c r="O1293" s="73"/>
      <c r="P1293" s="78"/>
    </row>
    <row r="1294" spans="14:16" x14ac:dyDescent="0.2">
      <c r="N1294" s="73"/>
      <c r="O1294" s="73"/>
      <c r="P1294" s="78"/>
    </row>
    <row r="1295" spans="14:16" x14ac:dyDescent="0.2">
      <c r="N1295" s="73"/>
      <c r="O1295" s="73"/>
      <c r="P1295" s="78"/>
    </row>
    <row r="1296" spans="14:16" x14ac:dyDescent="0.2">
      <c r="N1296" s="73"/>
      <c r="O1296" s="73"/>
      <c r="P1296" s="78"/>
    </row>
    <row r="1297" spans="14:16" x14ac:dyDescent="0.2">
      <c r="N1297" s="73"/>
      <c r="O1297" s="73"/>
      <c r="P1297" s="78"/>
    </row>
    <row r="1298" spans="14:16" x14ac:dyDescent="0.2">
      <c r="N1298" s="73"/>
      <c r="O1298" s="73"/>
      <c r="P1298" s="78"/>
    </row>
    <row r="1299" spans="14:16" x14ac:dyDescent="0.2">
      <c r="N1299" s="73"/>
      <c r="O1299" s="73"/>
      <c r="P1299" s="78"/>
    </row>
    <row r="1300" spans="14:16" x14ac:dyDescent="0.2">
      <c r="N1300" s="73"/>
      <c r="O1300" s="73"/>
      <c r="P1300" s="78"/>
    </row>
    <row r="1301" spans="14:16" x14ac:dyDescent="0.2">
      <c r="N1301" s="73"/>
      <c r="O1301" s="73"/>
      <c r="P1301" s="78"/>
    </row>
    <row r="1302" spans="14:16" x14ac:dyDescent="0.2">
      <c r="N1302" s="73"/>
      <c r="O1302" s="73"/>
      <c r="P1302" s="78"/>
    </row>
    <row r="1303" spans="14:16" x14ac:dyDescent="0.2">
      <c r="N1303" s="73"/>
      <c r="O1303" s="73"/>
      <c r="P1303" s="78"/>
    </row>
    <row r="1304" spans="14:16" x14ac:dyDescent="0.2">
      <c r="N1304" s="73"/>
      <c r="O1304" s="73"/>
      <c r="P1304" s="78"/>
    </row>
    <row r="1305" spans="14:16" x14ac:dyDescent="0.2">
      <c r="N1305" s="73"/>
      <c r="O1305" s="73"/>
      <c r="P1305" s="78"/>
    </row>
    <row r="1306" spans="14:16" x14ac:dyDescent="0.2">
      <c r="N1306" s="73"/>
      <c r="O1306" s="73"/>
      <c r="P1306" s="78"/>
    </row>
    <row r="1307" spans="14:16" x14ac:dyDescent="0.2">
      <c r="N1307" s="73"/>
      <c r="O1307" s="73"/>
      <c r="P1307" s="78"/>
    </row>
    <row r="1308" spans="14:16" x14ac:dyDescent="0.2">
      <c r="N1308" s="73"/>
      <c r="O1308" s="73"/>
      <c r="P1308" s="78"/>
    </row>
    <row r="1309" spans="14:16" x14ac:dyDescent="0.2">
      <c r="N1309" s="73"/>
      <c r="O1309" s="73"/>
      <c r="P1309" s="78"/>
    </row>
    <row r="1310" spans="14:16" x14ac:dyDescent="0.2">
      <c r="N1310" s="73"/>
      <c r="O1310" s="73"/>
      <c r="P1310" s="78"/>
    </row>
    <row r="1311" spans="14:16" x14ac:dyDescent="0.2">
      <c r="N1311" s="73"/>
      <c r="O1311" s="73"/>
      <c r="P1311" s="78"/>
    </row>
    <row r="1312" spans="14:16" x14ac:dyDescent="0.2">
      <c r="N1312" s="73"/>
      <c r="O1312" s="73"/>
      <c r="P1312" s="78"/>
    </row>
    <row r="1313" spans="14:16" x14ac:dyDescent="0.2">
      <c r="N1313" s="73"/>
      <c r="O1313" s="73"/>
      <c r="P1313" s="78"/>
    </row>
    <row r="1314" spans="14:16" x14ac:dyDescent="0.2">
      <c r="N1314" s="73"/>
      <c r="O1314" s="73"/>
      <c r="P1314" s="78"/>
    </row>
    <row r="1315" spans="14:16" x14ac:dyDescent="0.2">
      <c r="N1315" s="73"/>
      <c r="O1315" s="73"/>
      <c r="P1315" s="78"/>
    </row>
    <row r="1316" spans="14:16" x14ac:dyDescent="0.2">
      <c r="N1316" s="73"/>
      <c r="O1316" s="73"/>
      <c r="P1316" s="78"/>
    </row>
    <row r="1317" spans="14:16" x14ac:dyDescent="0.2">
      <c r="N1317" s="73"/>
      <c r="O1317" s="73"/>
      <c r="P1317" s="78"/>
    </row>
    <row r="1318" spans="14:16" x14ac:dyDescent="0.2">
      <c r="N1318" s="73"/>
      <c r="O1318" s="73"/>
      <c r="P1318" s="78"/>
    </row>
    <row r="1319" spans="14:16" x14ac:dyDescent="0.2">
      <c r="N1319" s="73"/>
      <c r="O1319" s="73"/>
      <c r="P1319" s="78"/>
    </row>
    <row r="1320" spans="14:16" x14ac:dyDescent="0.2">
      <c r="N1320" s="73"/>
      <c r="O1320" s="73"/>
      <c r="P1320" s="78"/>
    </row>
    <row r="1321" spans="14:16" x14ac:dyDescent="0.2">
      <c r="N1321" s="73"/>
      <c r="O1321" s="73"/>
      <c r="P1321" s="78"/>
    </row>
    <row r="1322" spans="14:16" x14ac:dyDescent="0.2">
      <c r="N1322" s="73"/>
      <c r="O1322" s="73"/>
      <c r="P1322" s="78"/>
    </row>
    <row r="1323" spans="14:16" x14ac:dyDescent="0.2">
      <c r="N1323" s="73"/>
      <c r="O1323" s="73"/>
      <c r="P1323" s="78"/>
    </row>
    <row r="1324" spans="14:16" x14ac:dyDescent="0.2">
      <c r="N1324" s="73"/>
      <c r="O1324" s="73"/>
      <c r="P1324" s="78"/>
    </row>
    <row r="1325" spans="14:16" x14ac:dyDescent="0.2">
      <c r="N1325" s="73"/>
      <c r="O1325" s="73"/>
      <c r="P1325" s="78"/>
    </row>
    <row r="1326" spans="14:16" x14ac:dyDescent="0.2">
      <c r="N1326" s="73"/>
      <c r="O1326" s="73"/>
      <c r="P1326" s="78"/>
    </row>
    <row r="1327" spans="14:16" x14ac:dyDescent="0.2">
      <c r="N1327" s="73"/>
      <c r="O1327" s="73"/>
      <c r="P1327" s="78"/>
    </row>
    <row r="1328" spans="14:16" x14ac:dyDescent="0.2">
      <c r="N1328" s="73"/>
      <c r="O1328" s="73"/>
      <c r="P1328" s="78"/>
    </row>
    <row r="1329" spans="14:16" x14ac:dyDescent="0.2">
      <c r="N1329" s="73"/>
      <c r="O1329" s="73"/>
      <c r="P1329" s="78"/>
    </row>
    <row r="1330" spans="14:16" x14ac:dyDescent="0.2">
      <c r="N1330" s="73"/>
      <c r="O1330" s="73"/>
      <c r="P1330" s="78"/>
    </row>
    <row r="1331" spans="14:16" x14ac:dyDescent="0.2">
      <c r="N1331" s="73"/>
      <c r="O1331" s="73"/>
      <c r="P1331" s="78"/>
    </row>
    <row r="1332" spans="14:16" x14ac:dyDescent="0.2">
      <c r="N1332" s="73"/>
      <c r="O1332" s="73"/>
      <c r="P1332" s="78"/>
    </row>
    <row r="1333" spans="14:16" x14ac:dyDescent="0.2">
      <c r="N1333" s="73"/>
      <c r="O1333" s="73"/>
      <c r="P1333" s="78"/>
    </row>
    <row r="1334" spans="14:16" x14ac:dyDescent="0.2">
      <c r="N1334" s="73"/>
      <c r="O1334" s="73"/>
      <c r="P1334" s="78"/>
    </row>
    <row r="1335" spans="14:16" x14ac:dyDescent="0.2">
      <c r="N1335" s="73"/>
      <c r="O1335" s="73"/>
      <c r="P1335" s="78"/>
    </row>
    <row r="1336" spans="14:16" x14ac:dyDescent="0.2">
      <c r="N1336" s="73"/>
      <c r="O1336" s="73"/>
      <c r="P1336" s="78"/>
    </row>
    <row r="1337" spans="14:16" x14ac:dyDescent="0.2">
      <c r="N1337" s="73"/>
      <c r="O1337" s="73"/>
      <c r="P1337" s="78"/>
    </row>
    <row r="1338" spans="14:16" x14ac:dyDescent="0.2">
      <c r="N1338" s="73"/>
      <c r="O1338" s="73"/>
      <c r="P1338" s="78"/>
    </row>
    <row r="1339" spans="14:16" x14ac:dyDescent="0.2">
      <c r="N1339" s="73"/>
      <c r="O1339" s="73"/>
      <c r="P1339" s="78"/>
    </row>
    <row r="1340" spans="14:16" x14ac:dyDescent="0.2">
      <c r="N1340" s="73"/>
      <c r="O1340" s="73"/>
      <c r="P1340" s="78"/>
    </row>
    <row r="1341" spans="14:16" x14ac:dyDescent="0.2">
      <c r="N1341" s="73"/>
      <c r="O1341" s="73"/>
      <c r="P1341" s="78"/>
    </row>
    <row r="1342" spans="14:16" x14ac:dyDescent="0.2">
      <c r="N1342" s="73"/>
      <c r="O1342" s="73"/>
      <c r="P1342" s="78"/>
    </row>
    <row r="1343" spans="14:16" x14ac:dyDescent="0.2">
      <c r="N1343" s="73"/>
      <c r="O1343" s="73"/>
      <c r="P1343" s="78"/>
    </row>
    <row r="1344" spans="14:16" x14ac:dyDescent="0.2">
      <c r="N1344" s="73"/>
      <c r="O1344" s="73"/>
      <c r="P1344" s="78"/>
    </row>
    <row r="1345" spans="14:16" x14ac:dyDescent="0.2">
      <c r="N1345" s="73"/>
      <c r="O1345" s="73"/>
      <c r="P1345" s="78"/>
    </row>
    <row r="1346" spans="14:16" x14ac:dyDescent="0.2">
      <c r="N1346" s="73"/>
      <c r="O1346" s="73"/>
      <c r="P1346" s="78"/>
    </row>
    <row r="1347" spans="14:16" x14ac:dyDescent="0.2">
      <c r="N1347" s="73"/>
      <c r="O1347" s="73"/>
      <c r="P1347" s="78"/>
    </row>
    <row r="1348" spans="14:16" x14ac:dyDescent="0.2">
      <c r="N1348" s="73"/>
      <c r="O1348" s="73"/>
      <c r="P1348" s="78"/>
    </row>
    <row r="1349" spans="14:16" x14ac:dyDescent="0.2">
      <c r="N1349" s="73"/>
      <c r="O1349" s="73"/>
      <c r="P1349" s="78"/>
    </row>
    <row r="1350" spans="14:16" x14ac:dyDescent="0.2">
      <c r="N1350" s="73"/>
      <c r="O1350" s="73"/>
      <c r="P1350" s="78"/>
    </row>
    <row r="1351" spans="14:16" x14ac:dyDescent="0.2">
      <c r="N1351" s="73"/>
      <c r="O1351" s="73"/>
      <c r="P1351" s="78"/>
    </row>
    <row r="1352" spans="14:16" x14ac:dyDescent="0.2">
      <c r="N1352" s="73"/>
      <c r="O1352" s="73"/>
      <c r="P1352" s="78"/>
    </row>
    <row r="1353" spans="14:16" x14ac:dyDescent="0.2">
      <c r="N1353" s="73"/>
      <c r="O1353" s="73"/>
      <c r="P1353" s="78"/>
    </row>
    <row r="1354" spans="14:16" x14ac:dyDescent="0.2">
      <c r="N1354" s="73"/>
      <c r="O1354" s="73"/>
      <c r="P1354" s="78"/>
    </row>
    <row r="1355" spans="14:16" x14ac:dyDescent="0.2">
      <c r="N1355" s="73"/>
      <c r="O1355" s="73"/>
      <c r="P1355" s="78"/>
    </row>
    <row r="1356" spans="14:16" x14ac:dyDescent="0.2">
      <c r="N1356" s="73"/>
      <c r="O1356" s="73"/>
      <c r="P1356" s="78"/>
    </row>
    <row r="1357" spans="14:16" x14ac:dyDescent="0.2">
      <c r="N1357" s="73"/>
      <c r="O1357" s="73"/>
      <c r="P1357" s="78"/>
    </row>
    <row r="1358" spans="14:16" x14ac:dyDescent="0.2">
      <c r="N1358" s="73"/>
      <c r="O1358" s="73"/>
      <c r="P1358" s="78"/>
    </row>
    <row r="1359" spans="14:16" x14ac:dyDescent="0.2">
      <c r="N1359" s="73"/>
      <c r="O1359" s="73"/>
      <c r="P1359" s="78"/>
    </row>
    <row r="1360" spans="14:16" x14ac:dyDescent="0.2">
      <c r="N1360" s="73"/>
      <c r="O1360" s="73"/>
      <c r="P1360" s="78"/>
    </row>
    <row r="1361" spans="14:16" x14ac:dyDescent="0.2">
      <c r="N1361" s="73"/>
      <c r="O1361" s="73"/>
      <c r="P1361" s="78"/>
    </row>
    <row r="1362" spans="14:16" x14ac:dyDescent="0.2">
      <c r="N1362" s="73"/>
      <c r="O1362" s="73"/>
      <c r="P1362" s="78"/>
    </row>
    <row r="1363" spans="14:16" x14ac:dyDescent="0.2">
      <c r="N1363" s="73"/>
      <c r="O1363" s="73"/>
      <c r="P1363" s="78"/>
    </row>
    <row r="1364" spans="14:16" x14ac:dyDescent="0.2">
      <c r="N1364" s="73"/>
      <c r="O1364" s="73"/>
      <c r="P1364" s="78"/>
    </row>
    <row r="1365" spans="14:16" x14ac:dyDescent="0.2">
      <c r="N1365" s="73"/>
      <c r="O1365" s="73"/>
      <c r="P1365" s="78"/>
    </row>
    <row r="1366" spans="14:16" x14ac:dyDescent="0.2">
      <c r="N1366" s="73"/>
      <c r="O1366" s="73"/>
      <c r="P1366" s="78"/>
    </row>
    <row r="1367" spans="14:16" x14ac:dyDescent="0.2">
      <c r="N1367" s="73"/>
      <c r="O1367" s="73"/>
      <c r="P1367" s="78"/>
    </row>
    <row r="1368" spans="14:16" x14ac:dyDescent="0.2">
      <c r="N1368" s="73"/>
      <c r="O1368" s="73"/>
      <c r="P1368" s="78"/>
    </row>
    <row r="1369" spans="14:16" x14ac:dyDescent="0.2">
      <c r="N1369" s="73"/>
      <c r="O1369" s="73"/>
      <c r="P1369" s="78"/>
    </row>
    <row r="1370" spans="14:16" x14ac:dyDescent="0.2">
      <c r="N1370" s="73"/>
      <c r="O1370" s="73"/>
      <c r="P1370" s="78"/>
    </row>
    <row r="1371" spans="14:16" x14ac:dyDescent="0.2">
      <c r="N1371" s="73"/>
      <c r="O1371" s="73"/>
      <c r="P1371" s="78"/>
    </row>
    <row r="1372" spans="14:16" x14ac:dyDescent="0.2">
      <c r="N1372" s="73"/>
      <c r="O1372" s="73"/>
      <c r="P1372" s="78"/>
    </row>
    <row r="1373" spans="14:16" x14ac:dyDescent="0.2">
      <c r="N1373" s="73"/>
      <c r="O1373" s="73"/>
      <c r="P1373" s="78"/>
    </row>
    <row r="1374" spans="14:16" x14ac:dyDescent="0.2">
      <c r="N1374" s="73"/>
      <c r="O1374" s="73"/>
      <c r="P1374" s="78"/>
    </row>
    <row r="1375" spans="14:16" x14ac:dyDescent="0.2">
      <c r="N1375" s="73"/>
      <c r="O1375" s="73"/>
      <c r="P1375" s="78"/>
    </row>
    <row r="1376" spans="14:16" x14ac:dyDescent="0.2">
      <c r="N1376" s="73"/>
      <c r="O1376" s="73"/>
      <c r="P1376" s="78"/>
    </row>
    <row r="1377" spans="14:16" x14ac:dyDescent="0.2">
      <c r="N1377" s="73"/>
      <c r="O1377" s="73"/>
      <c r="P1377" s="78"/>
    </row>
    <row r="1378" spans="14:16" x14ac:dyDescent="0.2">
      <c r="N1378" s="73"/>
      <c r="O1378" s="73"/>
      <c r="P1378" s="78"/>
    </row>
    <row r="1379" spans="14:16" x14ac:dyDescent="0.2">
      <c r="N1379" s="73"/>
      <c r="O1379" s="73"/>
      <c r="P1379" s="78"/>
    </row>
    <row r="1380" spans="14:16" x14ac:dyDescent="0.2">
      <c r="N1380" s="73"/>
      <c r="O1380" s="73"/>
      <c r="P1380" s="78"/>
    </row>
    <row r="1381" spans="14:16" x14ac:dyDescent="0.2">
      <c r="N1381" s="73"/>
      <c r="O1381" s="73"/>
      <c r="P1381" s="78"/>
    </row>
    <row r="1382" spans="14:16" x14ac:dyDescent="0.2">
      <c r="N1382" s="73"/>
      <c r="O1382" s="73"/>
      <c r="P1382" s="78"/>
    </row>
    <row r="1383" spans="14:16" x14ac:dyDescent="0.2">
      <c r="N1383" s="73"/>
      <c r="O1383" s="73"/>
      <c r="P1383" s="78"/>
    </row>
    <row r="1384" spans="14:16" x14ac:dyDescent="0.2">
      <c r="N1384" s="73"/>
      <c r="O1384" s="73"/>
      <c r="P1384" s="78"/>
    </row>
    <row r="1385" spans="14:16" x14ac:dyDescent="0.2">
      <c r="N1385" s="73"/>
      <c r="O1385" s="73"/>
      <c r="P1385" s="78"/>
    </row>
    <row r="1386" spans="14:16" x14ac:dyDescent="0.2">
      <c r="N1386" s="73"/>
      <c r="O1386" s="73"/>
      <c r="P1386" s="78"/>
    </row>
    <row r="1387" spans="14:16" x14ac:dyDescent="0.2">
      <c r="N1387" s="73"/>
      <c r="O1387" s="73"/>
      <c r="P1387" s="78"/>
    </row>
    <row r="1388" spans="14:16" x14ac:dyDescent="0.2">
      <c r="N1388" s="73"/>
      <c r="O1388" s="73"/>
      <c r="P1388" s="78"/>
    </row>
    <row r="1389" spans="14:16" x14ac:dyDescent="0.2">
      <c r="N1389" s="73"/>
      <c r="O1389" s="73"/>
      <c r="P1389" s="78"/>
    </row>
    <row r="1390" spans="14:16" x14ac:dyDescent="0.2">
      <c r="N1390" s="73"/>
      <c r="O1390" s="73"/>
      <c r="P1390" s="78"/>
    </row>
    <row r="1391" spans="14:16" x14ac:dyDescent="0.2">
      <c r="N1391" s="73"/>
      <c r="O1391" s="73"/>
      <c r="P1391" s="78"/>
    </row>
    <row r="1392" spans="14:16" x14ac:dyDescent="0.2">
      <c r="N1392" s="73"/>
      <c r="O1392" s="73"/>
      <c r="P1392" s="78"/>
    </row>
    <row r="1393" spans="14:16" x14ac:dyDescent="0.2">
      <c r="N1393" s="73"/>
      <c r="O1393" s="73"/>
      <c r="P1393" s="78"/>
    </row>
    <row r="1394" spans="14:16" x14ac:dyDescent="0.2">
      <c r="N1394" s="73"/>
      <c r="O1394" s="73"/>
      <c r="P1394" s="78"/>
    </row>
    <row r="1395" spans="14:16" x14ac:dyDescent="0.2">
      <c r="N1395" s="73"/>
      <c r="O1395" s="73"/>
      <c r="P1395" s="78"/>
    </row>
    <row r="1396" spans="14:16" x14ac:dyDescent="0.2">
      <c r="N1396" s="73"/>
      <c r="O1396" s="73"/>
      <c r="P1396" s="78"/>
    </row>
    <row r="1397" spans="14:16" x14ac:dyDescent="0.2">
      <c r="N1397" s="73"/>
      <c r="O1397" s="73"/>
      <c r="P1397" s="78"/>
    </row>
    <row r="1398" spans="14:16" x14ac:dyDescent="0.2">
      <c r="N1398" s="73"/>
      <c r="O1398" s="73"/>
      <c r="P1398" s="78"/>
    </row>
    <row r="1399" spans="14:16" x14ac:dyDescent="0.2">
      <c r="N1399" s="73"/>
      <c r="O1399" s="73"/>
      <c r="P1399" s="78"/>
    </row>
    <row r="1400" spans="14:16" x14ac:dyDescent="0.2">
      <c r="N1400" s="73"/>
      <c r="O1400" s="73"/>
      <c r="P1400" s="78"/>
    </row>
    <row r="1401" spans="14:16" x14ac:dyDescent="0.2">
      <c r="N1401" s="73"/>
      <c r="O1401" s="73"/>
      <c r="P1401" s="78"/>
    </row>
    <row r="1402" spans="14:16" x14ac:dyDescent="0.2">
      <c r="N1402" s="73"/>
      <c r="O1402" s="73"/>
      <c r="P1402" s="78"/>
    </row>
    <row r="1403" spans="14:16" x14ac:dyDescent="0.2">
      <c r="N1403" s="73"/>
      <c r="O1403" s="73"/>
      <c r="P1403" s="78"/>
    </row>
    <row r="1404" spans="14:16" x14ac:dyDescent="0.2">
      <c r="N1404" s="73"/>
      <c r="O1404" s="73"/>
      <c r="P1404" s="78"/>
    </row>
    <row r="1405" spans="14:16" x14ac:dyDescent="0.2">
      <c r="N1405" s="73"/>
      <c r="O1405" s="73"/>
      <c r="P1405" s="78"/>
    </row>
    <row r="1406" spans="14:16" x14ac:dyDescent="0.2">
      <c r="N1406" s="73"/>
      <c r="O1406" s="73"/>
      <c r="P1406" s="78"/>
    </row>
    <row r="1407" spans="14:16" x14ac:dyDescent="0.2">
      <c r="N1407" s="73"/>
      <c r="O1407" s="73"/>
      <c r="P1407" s="78"/>
    </row>
    <row r="1408" spans="14:16" x14ac:dyDescent="0.2">
      <c r="N1408" s="73"/>
      <c r="O1408" s="73"/>
      <c r="P1408" s="78"/>
    </row>
    <row r="1409" spans="14:16" x14ac:dyDescent="0.2">
      <c r="N1409" s="73"/>
      <c r="O1409" s="73"/>
      <c r="P1409" s="78"/>
    </row>
    <row r="1410" spans="14:16" x14ac:dyDescent="0.2">
      <c r="N1410" s="73"/>
      <c r="O1410" s="73"/>
      <c r="P1410" s="78"/>
    </row>
    <row r="1411" spans="14:16" x14ac:dyDescent="0.2">
      <c r="N1411" s="73"/>
      <c r="O1411" s="73"/>
      <c r="P1411" s="78"/>
    </row>
    <row r="1412" spans="14:16" x14ac:dyDescent="0.2">
      <c r="N1412" s="73"/>
      <c r="O1412" s="73"/>
      <c r="P1412" s="78"/>
    </row>
    <row r="1413" spans="14:16" x14ac:dyDescent="0.2">
      <c r="N1413" s="73"/>
      <c r="O1413" s="73"/>
      <c r="P1413" s="78"/>
    </row>
    <row r="1414" spans="14:16" x14ac:dyDescent="0.2">
      <c r="N1414" s="73"/>
      <c r="O1414" s="73"/>
      <c r="P1414" s="78"/>
    </row>
    <row r="1415" spans="14:16" x14ac:dyDescent="0.2">
      <c r="N1415" s="73"/>
      <c r="O1415" s="73"/>
      <c r="P1415" s="78"/>
    </row>
    <row r="1416" spans="14:16" x14ac:dyDescent="0.2">
      <c r="N1416" s="73"/>
      <c r="O1416" s="73"/>
      <c r="P1416" s="78"/>
    </row>
    <row r="1417" spans="14:16" x14ac:dyDescent="0.2">
      <c r="N1417" s="73"/>
      <c r="O1417" s="73"/>
      <c r="P1417" s="78"/>
    </row>
  </sheetData>
  <mergeCells count="1">
    <mergeCell ref="K2:M2"/>
  </mergeCells>
  <pageMargins left="0.7" right="0.7" top="0.75" bottom="0.75" header="0.3" footer="0.3"/>
  <pageSetup scale="58" orientation="landscape" horizontalDpi="1200" verticalDpi="1200" r:id="rId1"/>
  <headerFooter>
    <oddFooter>&amp;L&amp;F
&amp;A&amp;RPage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90" zoomScaleNormal="90" workbookViewId="0"/>
  </sheetViews>
  <sheetFormatPr defaultColWidth="9.140625" defaultRowHeight="12.75" x14ac:dyDescent="0.2"/>
  <cols>
    <col min="1" max="1" width="36.140625" style="122" bestFit="1" customWidth="1"/>
    <col min="2" max="2" width="11.7109375" style="122" bestFit="1" customWidth="1"/>
    <col min="3" max="4" width="14" style="122" customWidth="1"/>
    <col min="5" max="11" width="14.140625" style="122" customWidth="1"/>
    <col min="12" max="16384" width="9.140625" style="122"/>
  </cols>
  <sheetData>
    <row r="1" spans="1:11" x14ac:dyDescent="0.2">
      <c r="A1" s="153" t="s">
        <v>117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x14ac:dyDescent="0.2">
      <c r="A2" s="125">
        <v>2022</v>
      </c>
      <c r="B2" s="126" t="s">
        <v>35</v>
      </c>
      <c r="C2" s="126"/>
      <c r="D2" s="126"/>
      <c r="E2" s="126"/>
      <c r="F2" s="126"/>
      <c r="G2" s="126"/>
      <c r="H2" s="126"/>
      <c r="I2" s="126"/>
      <c r="J2" s="126"/>
      <c r="K2" s="126"/>
    </row>
    <row r="3" spans="1:11" x14ac:dyDescent="0.2">
      <c r="A3" s="125"/>
      <c r="B3" s="127">
        <v>2021</v>
      </c>
      <c r="C3" s="127">
        <v>2021</v>
      </c>
      <c r="D3" s="127">
        <v>2022</v>
      </c>
      <c r="E3" s="127">
        <v>2022</v>
      </c>
      <c r="F3" s="127">
        <v>2022</v>
      </c>
      <c r="G3" s="127">
        <v>2022</v>
      </c>
      <c r="H3" s="127">
        <v>2022</v>
      </c>
      <c r="I3" s="127">
        <v>2022</v>
      </c>
      <c r="J3" s="127">
        <v>2022</v>
      </c>
      <c r="K3" s="127">
        <v>2022</v>
      </c>
    </row>
    <row r="4" spans="1:11" s="130" customFormat="1" x14ac:dyDescent="0.2">
      <c r="A4" s="128"/>
      <c r="B4" s="129" t="s">
        <v>91</v>
      </c>
      <c r="C4" s="129" t="s">
        <v>36</v>
      </c>
      <c r="D4" s="129" t="s">
        <v>37</v>
      </c>
      <c r="E4" s="129" t="s">
        <v>38</v>
      </c>
      <c r="F4" s="129" t="s">
        <v>39</v>
      </c>
      <c r="G4" s="129" t="s">
        <v>40</v>
      </c>
      <c r="H4" s="129" t="s">
        <v>41</v>
      </c>
      <c r="I4" s="129" t="s">
        <v>42</v>
      </c>
      <c r="J4" s="129" t="s">
        <v>43</v>
      </c>
      <c r="K4" s="129" t="s">
        <v>44</v>
      </c>
    </row>
    <row r="5" spans="1:11" x14ac:dyDescent="0.2">
      <c r="A5" s="131" t="s">
        <v>45</v>
      </c>
      <c r="B5" s="132">
        <v>0</v>
      </c>
      <c r="C5" s="132">
        <v>40</v>
      </c>
      <c r="D5" s="133">
        <v>231.17399999999998</v>
      </c>
      <c r="E5" s="133">
        <v>560.20000000000005</v>
      </c>
      <c r="F5" s="133">
        <v>917.4</v>
      </c>
      <c r="G5" s="133">
        <v>1422.6520000000003</v>
      </c>
      <c r="H5" s="133">
        <v>2307.9139999999966</v>
      </c>
      <c r="I5" s="133">
        <v>4818.8780000000088</v>
      </c>
      <c r="J5" s="134">
        <v>5671</v>
      </c>
      <c r="K5" s="135">
        <v>6189</v>
      </c>
    </row>
    <row r="6" spans="1:11" x14ac:dyDescent="0.2">
      <c r="A6" s="131" t="s">
        <v>46</v>
      </c>
      <c r="B6" s="136">
        <v>0</v>
      </c>
      <c r="C6" s="136">
        <v>46</v>
      </c>
      <c r="D6" s="133">
        <v>274</v>
      </c>
      <c r="E6" s="133">
        <v>523</v>
      </c>
      <c r="F6" s="133">
        <v>837</v>
      </c>
      <c r="G6" s="133">
        <v>1251</v>
      </c>
      <c r="H6" s="133">
        <v>2333</v>
      </c>
      <c r="I6" s="133">
        <v>3518</v>
      </c>
      <c r="J6" s="135">
        <v>3868</v>
      </c>
      <c r="K6" s="135">
        <v>4308</v>
      </c>
    </row>
    <row r="7" spans="1:11" x14ac:dyDescent="0.2">
      <c r="A7" s="131" t="s">
        <v>47</v>
      </c>
      <c r="B7" s="137">
        <v>0</v>
      </c>
      <c r="C7" s="137">
        <f>C5*3.221</f>
        <v>128.84</v>
      </c>
      <c r="D7" s="137">
        <f t="shared" ref="D7:I7" si="0">D5*3.221</f>
        <v>744.61145399999998</v>
      </c>
      <c r="E7" s="137">
        <f t="shared" si="0"/>
        <v>1804.4042000000002</v>
      </c>
      <c r="F7" s="137">
        <f t="shared" si="0"/>
        <v>2954.9454000000001</v>
      </c>
      <c r="G7" s="137">
        <f t="shared" si="0"/>
        <v>4582.3620920000012</v>
      </c>
      <c r="H7" s="137">
        <f t="shared" si="0"/>
        <v>7433.790993999989</v>
      </c>
      <c r="I7" s="137">
        <f t="shared" si="0"/>
        <v>15521.606038000029</v>
      </c>
      <c r="J7" s="137">
        <f>J5*3.221</f>
        <v>18266.291000000001</v>
      </c>
      <c r="K7" s="137">
        <f>K5*3.221</f>
        <v>19934.769</v>
      </c>
    </row>
    <row r="8" spans="1:11" x14ac:dyDescent="0.2">
      <c r="A8" s="131"/>
      <c r="B8" s="138"/>
      <c r="C8" s="138"/>
      <c r="D8" s="139"/>
      <c r="E8" s="139"/>
      <c r="F8" s="139"/>
      <c r="G8" s="139"/>
      <c r="H8" s="139"/>
      <c r="I8" s="139"/>
      <c r="J8" s="140"/>
      <c r="K8" s="140"/>
    </row>
    <row r="9" spans="1:11" x14ac:dyDescent="0.2">
      <c r="A9" s="141" t="s">
        <v>92</v>
      </c>
      <c r="B9" s="142">
        <v>0</v>
      </c>
      <c r="C9" s="143">
        <f>C5/C6</f>
        <v>0.86956521739130432</v>
      </c>
      <c r="D9" s="143">
        <f>D5/D6</f>
        <v>0.84370072992700718</v>
      </c>
      <c r="E9" s="143">
        <f t="shared" ref="E9:H9" si="1">E5/E6</f>
        <v>1.07112810707457</v>
      </c>
      <c r="F9" s="143">
        <f t="shared" si="1"/>
        <v>1.0960573476702509</v>
      </c>
      <c r="G9" s="143">
        <f t="shared" si="1"/>
        <v>1.1372118305355718</v>
      </c>
      <c r="H9" s="143">
        <f t="shared" si="1"/>
        <v>0.98924732104586222</v>
      </c>
      <c r="I9" s="143">
        <f>I5/I6</f>
        <v>1.3697777146105767</v>
      </c>
      <c r="J9" s="143">
        <f>J5/J6</f>
        <v>1.4661323681489142</v>
      </c>
      <c r="K9" s="143">
        <f>K5/K6</f>
        <v>1.4366295264623956</v>
      </c>
    </row>
    <row r="11" spans="1:11" x14ac:dyDescent="0.2">
      <c r="A11" s="131"/>
      <c r="B11" s="144" t="s">
        <v>48</v>
      </c>
      <c r="C11" s="145"/>
      <c r="D11" s="145"/>
      <c r="E11" s="145"/>
      <c r="F11" s="145"/>
      <c r="G11" s="145"/>
      <c r="H11" s="145"/>
      <c r="I11" s="145"/>
      <c r="J11" s="145"/>
      <c r="K11" s="145"/>
    </row>
    <row r="12" spans="1:11" x14ac:dyDescent="0.2">
      <c r="A12" s="124"/>
      <c r="B12" s="124" t="s">
        <v>49</v>
      </c>
      <c r="C12" s="146">
        <f>SUM(C5:K5)</f>
        <v>22158.218000000004</v>
      </c>
    </row>
    <row r="13" spans="1:11" x14ac:dyDescent="0.2">
      <c r="B13" s="124" t="s">
        <v>50</v>
      </c>
      <c r="C13" s="132">
        <f>SUM(C7:K7)</f>
        <v>71371.620178000026</v>
      </c>
    </row>
    <row r="16" spans="1:11" x14ac:dyDescent="0.2">
      <c r="B16" s="122" t="s">
        <v>118</v>
      </c>
    </row>
  </sheetData>
  <pageMargins left="0.7" right="0.7" top="0.75" bottom="0.75" header="0.3" footer="0.3"/>
  <pageSetup scale="70" orientation="landscape" r:id="rId1"/>
  <headerFooter>
    <oddFooter>&amp;L&amp;F
&amp;A&amp;RPage &amp;P of &amp;N</oddFooter>
  </headerFooter>
  <ignoredErrors>
    <ignoredError sqref="C1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zoomScale="90" zoomScaleNormal="90" workbookViewId="0">
      <selection activeCell="C6" sqref="C6"/>
    </sheetView>
  </sheetViews>
  <sheetFormatPr defaultColWidth="8.7109375" defaultRowHeight="12.75" x14ac:dyDescent="0.2"/>
  <cols>
    <col min="1" max="1" width="71.28515625" style="118" customWidth="1"/>
    <col min="2" max="2" width="11.140625" style="118" bestFit="1" customWidth="1"/>
    <col min="3" max="3" width="23.140625" style="118" bestFit="1" customWidth="1"/>
    <col min="4" max="16384" width="8.7109375" style="118"/>
  </cols>
  <sheetData>
    <row r="1" spans="1:4" x14ac:dyDescent="0.2">
      <c r="A1" s="115" t="s">
        <v>61</v>
      </c>
      <c r="B1" s="116"/>
      <c r="C1" s="116"/>
      <c r="D1" s="117"/>
    </row>
    <row r="2" spans="1:4" x14ac:dyDescent="0.2">
      <c r="A2" s="119" t="s">
        <v>112</v>
      </c>
      <c r="B2" s="147">
        <f>AVERAGE('Actual VRNG Volumes'!D9:'Actual VRNG Volumes'!K9)</f>
        <v>1.1762356181843936</v>
      </c>
      <c r="C2" s="119" t="s">
        <v>93</v>
      </c>
      <c r="D2" s="117"/>
    </row>
    <row r="3" spans="1:4" x14ac:dyDescent="0.2">
      <c r="A3" s="119" t="s">
        <v>27</v>
      </c>
      <c r="B3" s="119">
        <v>396</v>
      </c>
      <c r="C3" s="119" t="s">
        <v>28</v>
      </c>
      <c r="D3" s="117"/>
    </row>
    <row r="4" spans="1:4" x14ac:dyDescent="0.2">
      <c r="A4" s="119" t="s">
        <v>94</v>
      </c>
      <c r="B4" s="119">
        <v>3.2210000000000001</v>
      </c>
      <c r="C4" s="119" t="s">
        <v>25</v>
      </c>
      <c r="D4" s="117"/>
    </row>
    <row r="5" spans="1:4" x14ac:dyDescent="0.2">
      <c r="A5" s="119" t="s">
        <v>95</v>
      </c>
      <c r="B5" s="148">
        <v>5</v>
      </c>
      <c r="C5" s="119" t="s">
        <v>24</v>
      </c>
      <c r="D5" s="120"/>
    </row>
    <row r="6" spans="1:4" x14ac:dyDescent="0.2">
      <c r="A6" s="119" t="s">
        <v>96</v>
      </c>
      <c r="B6" s="149">
        <v>1.48183</v>
      </c>
      <c r="C6" s="119" t="s">
        <v>26</v>
      </c>
      <c r="D6" s="117"/>
    </row>
    <row r="7" spans="1:4" x14ac:dyDescent="0.2">
      <c r="A7" s="119" t="s">
        <v>97</v>
      </c>
      <c r="B7" s="150">
        <v>881728</v>
      </c>
      <c r="C7" s="119" t="s">
        <v>23</v>
      </c>
      <c r="D7" s="117"/>
    </row>
    <row r="8" spans="1:4" x14ac:dyDescent="0.2">
      <c r="A8" s="119" t="s">
        <v>21</v>
      </c>
      <c r="B8" s="121">
        <v>1.4317340495027945E-2</v>
      </c>
      <c r="C8" s="119" t="s">
        <v>22</v>
      </c>
      <c r="D8" s="117"/>
    </row>
    <row r="9" spans="1:4" x14ac:dyDescent="0.2">
      <c r="A9" s="119" t="s">
        <v>19</v>
      </c>
      <c r="B9" s="121">
        <f>B8/30</f>
        <v>4.7724468316759816E-4</v>
      </c>
      <c r="C9" s="119" t="s">
        <v>20</v>
      </c>
      <c r="D9" s="117"/>
    </row>
    <row r="10" spans="1:4" x14ac:dyDescent="0.2">
      <c r="A10" s="117" t="s">
        <v>89</v>
      </c>
      <c r="B10" s="151">
        <v>57516</v>
      </c>
      <c r="C10" s="118" t="s">
        <v>102</v>
      </c>
      <c r="D10" s="117"/>
    </row>
    <row r="11" spans="1:4" x14ac:dyDescent="0.2">
      <c r="A11" s="118" t="s">
        <v>90</v>
      </c>
      <c r="B11" s="152">
        <v>25750</v>
      </c>
      <c r="C11" s="118" t="s">
        <v>102</v>
      </c>
      <c r="D11" s="117"/>
    </row>
    <row r="12" spans="1:4" x14ac:dyDescent="0.2">
      <c r="D12" s="117"/>
    </row>
    <row r="14" spans="1:4" x14ac:dyDescent="0.2">
      <c r="A14" s="118" t="s">
        <v>98</v>
      </c>
    </row>
    <row r="15" spans="1:4" x14ac:dyDescent="0.2">
      <c r="A15" s="122" t="s">
        <v>99</v>
      </c>
    </row>
    <row r="16" spans="1:4" x14ac:dyDescent="0.2">
      <c r="A16" s="122" t="s">
        <v>100</v>
      </c>
    </row>
    <row r="17" spans="1:3" x14ac:dyDescent="0.2">
      <c r="A17" s="118" t="s">
        <v>101</v>
      </c>
    </row>
    <row r="18" spans="1:3" x14ac:dyDescent="0.2">
      <c r="A18" s="123"/>
    </row>
    <row r="26" spans="1:3" x14ac:dyDescent="0.2">
      <c r="A26" s="117"/>
      <c r="B26" s="117"/>
      <c r="C26" s="117"/>
    </row>
    <row r="27" spans="1:3" x14ac:dyDescent="0.2">
      <c r="C27" s="117"/>
    </row>
  </sheetData>
  <pageMargins left="0.7" right="0.7" top="0.75" bottom="0.75" header="0.3" footer="0.3"/>
  <pageSetup scale="87" orientation="portrait" r:id="rId1"/>
  <headerFooter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2" zoomScale="90" zoomScaleNormal="90" workbookViewId="0">
      <selection activeCell="A24" sqref="A24"/>
    </sheetView>
  </sheetViews>
  <sheetFormatPr defaultColWidth="9.140625" defaultRowHeight="12.75" x14ac:dyDescent="0.2"/>
  <cols>
    <col min="1" max="1" width="5.42578125" style="1" customWidth="1"/>
    <col min="2" max="2" width="64.140625" style="1" bestFit="1" customWidth="1"/>
    <col min="3" max="3" width="3.42578125" style="1" customWidth="1"/>
    <col min="4" max="4" width="7.85546875" style="1" customWidth="1"/>
    <col min="5" max="5" width="13.140625" style="1" customWidth="1"/>
    <col min="6" max="16384" width="9.140625" style="1"/>
  </cols>
  <sheetData>
    <row r="1" spans="1:9" x14ac:dyDescent="0.2">
      <c r="A1" s="2"/>
      <c r="B1" s="2"/>
      <c r="C1" s="2"/>
      <c r="D1" s="2"/>
      <c r="E1" s="4"/>
    </row>
    <row r="2" spans="1:9" x14ac:dyDescent="0.2">
      <c r="A2" s="2"/>
      <c r="B2" s="2"/>
      <c r="C2" s="2"/>
      <c r="D2" s="2"/>
      <c r="E2" s="4"/>
    </row>
    <row r="3" spans="1:9" x14ac:dyDescent="0.2">
      <c r="A3" s="2"/>
      <c r="B3" s="2"/>
      <c r="C3" s="2"/>
      <c r="D3" s="2"/>
      <c r="E3" s="4"/>
    </row>
    <row r="4" spans="1:9" x14ac:dyDescent="0.2">
      <c r="A4" s="2"/>
      <c r="B4" s="2"/>
      <c r="C4" s="2"/>
      <c r="D4" s="2"/>
      <c r="E4" s="4"/>
    </row>
    <row r="5" spans="1:9" x14ac:dyDescent="0.2">
      <c r="B5" s="184" t="s">
        <v>51</v>
      </c>
      <c r="C5" s="184"/>
      <c r="D5" s="184"/>
      <c r="E5" s="184"/>
      <c r="F5" s="3"/>
      <c r="G5" s="3"/>
      <c r="H5" s="3"/>
      <c r="I5" s="3"/>
    </row>
    <row r="6" spans="1:9" x14ac:dyDescent="0.2">
      <c r="A6" s="5"/>
      <c r="B6" s="185" t="s">
        <v>62</v>
      </c>
      <c r="C6" s="185"/>
      <c r="D6" s="185"/>
      <c r="E6" s="185"/>
      <c r="F6" s="3"/>
      <c r="G6" s="3"/>
      <c r="H6" s="3"/>
      <c r="I6" s="3"/>
    </row>
    <row r="7" spans="1:9" x14ac:dyDescent="0.2">
      <c r="A7" s="6"/>
      <c r="B7" s="186" t="s">
        <v>63</v>
      </c>
      <c r="C7" s="186"/>
      <c r="D7" s="186"/>
      <c r="E7" s="186"/>
      <c r="F7" s="3"/>
      <c r="G7" s="3"/>
      <c r="H7" s="3"/>
      <c r="I7" s="3"/>
    </row>
    <row r="8" spans="1:9" x14ac:dyDescent="0.2">
      <c r="A8" s="6"/>
      <c r="B8" s="186" t="s">
        <v>64</v>
      </c>
      <c r="C8" s="186"/>
      <c r="D8" s="186"/>
      <c r="E8" s="186"/>
      <c r="F8" s="3"/>
      <c r="G8" s="3"/>
      <c r="H8" s="3"/>
      <c r="I8" s="3"/>
    </row>
    <row r="9" spans="1:9" x14ac:dyDescent="0.2">
      <c r="A9" s="2"/>
      <c r="B9" s="2"/>
      <c r="C9" s="2"/>
      <c r="D9" s="2"/>
      <c r="E9" s="2"/>
      <c r="F9" s="3"/>
      <c r="G9" s="3"/>
      <c r="H9" s="3"/>
      <c r="I9" s="3"/>
    </row>
    <row r="10" spans="1:9" x14ac:dyDescent="0.2">
      <c r="A10" s="7" t="s">
        <v>52</v>
      </c>
      <c r="B10" s="2"/>
      <c r="C10" s="2"/>
      <c r="D10" s="2"/>
      <c r="E10" s="2"/>
      <c r="F10" s="3"/>
      <c r="G10" s="3"/>
      <c r="H10" s="3"/>
      <c r="I10" s="3"/>
    </row>
    <row r="11" spans="1:9" x14ac:dyDescent="0.2">
      <c r="A11" s="8" t="s">
        <v>53</v>
      </c>
      <c r="B11" s="9" t="s">
        <v>54</v>
      </c>
      <c r="C11" s="10"/>
      <c r="D11" s="10"/>
      <c r="E11" s="11" t="s">
        <v>55</v>
      </c>
      <c r="F11" s="3"/>
      <c r="G11" s="3"/>
      <c r="H11" s="3"/>
      <c r="I11" s="3"/>
    </row>
    <row r="12" spans="1:9" x14ac:dyDescent="0.2">
      <c r="A12" s="3"/>
      <c r="B12" s="3"/>
      <c r="C12" s="3"/>
      <c r="D12" s="3"/>
      <c r="E12" s="12"/>
      <c r="F12" s="3"/>
      <c r="G12" s="3"/>
      <c r="H12" s="3"/>
      <c r="I12" s="3"/>
    </row>
    <row r="13" spans="1:9" x14ac:dyDescent="0.2">
      <c r="A13" s="12">
        <v>1</v>
      </c>
      <c r="B13" s="13" t="s">
        <v>56</v>
      </c>
      <c r="C13" s="3"/>
      <c r="D13" s="3"/>
      <c r="E13" s="14">
        <v>5.1240000000000001E-3</v>
      </c>
      <c r="F13" s="3"/>
      <c r="G13" s="3"/>
      <c r="H13" s="3"/>
      <c r="I13" s="3"/>
    </row>
    <row r="14" spans="1:9" x14ac:dyDescent="0.2">
      <c r="A14" s="12">
        <v>2</v>
      </c>
      <c r="B14" s="13" t="s">
        <v>57</v>
      </c>
      <c r="C14" s="3"/>
      <c r="D14" s="3"/>
      <c r="E14" s="14">
        <v>4.0000000000000001E-3</v>
      </c>
      <c r="F14" s="3"/>
      <c r="G14" s="3"/>
      <c r="H14" s="3"/>
      <c r="I14" s="3"/>
    </row>
    <row r="15" spans="1:9" x14ac:dyDescent="0.2">
      <c r="A15" s="12">
        <v>3</v>
      </c>
      <c r="B15" s="13" t="str">
        <f>"STATE UTILITY TAX - NET OF BAD DEBTS ( "&amp;D15*100&amp;"% - ( LINE 1 * "&amp;D15*100&amp;"%) )"</f>
        <v>STATE UTILITY TAX - NET OF BAD DEBTS ( 3.852% - ( LINE 1 * 3.852%) )</v>
      </c>
      <c r="C15" s="3"/>
      <c r="D15" s="15">
        <v>3.8519999999999999E-2</v>
      </c>
      <c r="E15" s="16">
        <f>ROUND(D15-(D15*E13),6)</f>
        <v>3.8323000000000003E-2</v>
      </c>
      <c r="F15" s="3"/>
      <c r="G15" s="3"/>
      <c r="H15" s="3"/>
      <c r="I15" s="3"/>
    </row>
    <row r="16" spans="1:9" x14ac:dyDescent="0.2">
      <c r="A16" s="12">
        <v>4</v>
      </c>
      <c r="B16" s="13"/>
      <c r="C16" s="3"/>
      <c r="D16" s="3"/>
      <c r="E16" s="17"/>
      <c r="F16" s="3"/>
      <c r="G16" s="3"/>
      <c r="H16" s="3"/>
      <c r="I16" s="3"/>
    </row>
    <row r="17" spans="1:9" x14ac:dyDescent="0.2">
      <c r="A17" s="12">
        <v>5</v>
      </c>
      <c r="B17" s="13" t="s">
        <v>58</v>
      </c>
      <c r="C17" s="3"/>
      <c r="D17" s="3"/>
      <c r="E17" s="18">
        <f>ROUND(SUM(E13:E15),6)</f>
        <v>4.7447000000000003E-2</v>
      </c>
      <c r="F17" s="3"/>
      <c r="G17" s="3"/>
      <c r="H17" s="3"/>
      <c r="I17" s="3"/>
    </row>
    <row r="18" spans="1:9" x14ac:dyDescent="0.2">
      <c r="A18" s="12">
        <v>6</v>
      </c>
      <c r="B18" s="3"/>
      <c r="C18" s="3"/>
      <c r="D18" s="3"/>
      <c r="E18" s="18"/>
      <c r="F18" s="3"/>
      <c r="G18" s="3"/>
      <c r="H18" s="3"/>
      <c r="I18" s="3"/>
    </row>
    <row r="19" spans="1:9" x14ac:dyDescent="0.2">
      <c r="A19" s="12">
        <v>7</v>
      </c>
      <c r="B19" s="3" t="s">
        <v>59</v>
      </c>
      <c r="C19" s="3"/>
      <c r="D19" s="3"/>
      <c r="E19" s="18">
        <f>ROUND(1-E17,6)</f>
        <v>0.95255299999999998</v>
      </c>
      <c r="F19" s="3"/>
      <c r="G19" s="3"/>
      <c r="H19" s="3"/>
      <c r="I19" s="3"/>
    </row>
    <row r="20" spans="1:9" x14ac:dyDescent="0.2">
      <c r="A20" s="12">
        <v>8</v>
      </c>
      <c r="B20" s="13" t="s">
        <v>65</v>
      </c>
      <c r="C20" s="3"/>
      <c r="D20" s="19">
        <v>0.21</v>
      </c>
      <c r="E20" s="18">
        <f>ROUND((E19)*D20,6)</f>
        <v>0.20003599999999999</v>
      </c>
      <c r="F20" s="3"/>
      <c r="G20" s="3"/>
      <c r="H20" s="3"/>
      <c r="I20" s="3"/>
    </row>
    <row r="21" spans="1:9" x14ac:dyDescent="0.2">
      <c r="A21" s="12">
        <v>9</v>
      </c>
      <c r="B21" s="13" t="s">
        <v>60</v>
      </c>
      <c r="C21" s="3"/>
      <c r="D21" s="3"/>
      <c r="E21" s="20">
        <f>ROUND(1-E20-E17,6)</f>
        <v>0.75251699999999999</v>
      </c>
      <c r="F21" s="3"/>
      <c r="G21" s="3"/>
      <c r="H21" s="3"/>
      <c r="I21" s="3"/>
    </row>
    <row r="22" spans="1:9" x14ac:dyDescent="0.2">
      <c r="A22" s="3"/>
      <c r="B22" s="3"/>
      <c r="C22" s="3"/>
      <c r="D22" s="3"/>
      <c r="E22" s="12"/>
      <c r="F22" s="3"/>
      <c r="G22" s="3"/>
      <c r="H22" s="3"/>
      <c r="I22" s="3"/>
    </row>
    <row r="23" spans="1:9" x14ac:dyDescent="0.2">
      <c r="F23" s="3"/>
      <c r="G23" s="3"/>
      <c r="H23" s="3"/>
      <c r="I23" s="3"/>
    </row>
    <row r="24" spans="1:9" x14ac:dyDescent="0.2">
      <c r="A24" s="21" t="s">
        <v>111</v>
      </c>
      <c r="F24" s="3"/>
      <c r="G24" s="3"/>
      <c r="H24" s="3"/>
      <c r="I24" s="3"/>
    </row>
    <row r="25" spans="1:9" x14ac:dyDescent="0.2">
      <c r="E25" s="22"/>
      <c r="F25" s="3"/>
      <c r="G25" s="3"/>
      <c r="H25" s="3"/>
      <c r="I25" s="3"/>
    </row>
    <row r="26" spans="1:9" x14ac:dyDescent="0.2">
      <c r="F26" s="3"/>
      <c r="G26" s="3"/>
      <c r="H26" s="3"/>
      <c r="I26" s="3"/>
    </row>
    <row r="27" spans="1:9" x14ac:dyDescent="0.2">
      <c r="B27" s="1" t="s">
        <v>11</v>
      </c>
      <c r="E27" s="23">
        <f>1/E19</f>
        <v>1.0498103517599546</v>
      </c>
      <c r="F27" s="3"/>
      <c r="G27" s="3"/>
      <c r="H27" s="3"/>
      <c r="I27" s="3"/>
    </row>
    <row r="28" spans="1:9" x14ac:dyDescent="0.2">
      <c r="F28" s="3"/>
      <c r="G28" s="3"/>
      <c r="H28" s="3"/>
      <c r="I28" s="3"/>
    </row>
  </sheetData>
  <mergeCells count="4">
    <mergeCell ref="B5:E5"/>
    <mergeCell ref="B6:E6"/>
    <mergeCell ref="B7:E7"/>
    <mergeCell ref="B8:E8"/>
  </mergeCells>
  <printOptions horizontalCentered="1"/>
  <pageMargins left="0.68" right="0.56000000000000005" top="1" bottom="1" header="0.5" footer="0.5"/>
  <pageSetup orientation="portrait" r:id="rId1"/>
  <headerFooter alignWithMargins="0">
    <oddFooter>&amp;L&amp;F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F6E554770594EA10CEC380786D935" ma:contentTypeVersion="28" ma:contentTypeDescription="" ma:contentTypeScope="" ma:versionID="3cf45b363fa8d005db8250e395d606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2022-09-19T07:00:00+00:00</OpenedDate>
    <SignificantOrder xmlns="dc463f71-b30c-4ab2-9473-d307f9d35888">false</SignificantOrder>
    <Date1 xmlns="dc463f71-b30c-4ab2-9473-d307f9d35888">2022-10-21T07:00:00+00:00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C382B02-ABA5-4786-94E3-969FF8AD508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A442C513-7836-4D00-BAA0-6BB8D838490F}"/>
</file>

<file path=customXml/itemProps3.xml><?xml version="1.0" encoding="utf-8"?>
<ds:datastoreItem xmlns:ds="http://schemas.openxmlformats.org/officeDocument/2006/customXml" ds:itemID="{6235C741-E90E-4AF4-BA1A-017112EA96EB}"/>
</file>

<file path=customXml/itemProps4.xml><?xml version="1.0" encoding="utf-8"?>
<ds:datastoreItem xmlns:ds="http://schemas.openxmlformats.org/officeDocument/2006/customXml" ds:itemID="{A4A4AC0D-964D-47D1-8A7B-9BB269136089}"/>
</file>

<file path=customXml/itemProps5.xml><?xml version="1.0" encoding="utf-8"?>
<ds:datastoreItem xmlns:ds="http://schemas.openxmlformats.org/officeDocument/2006/customXml" ds:itemID="{BF9D6076-5852-4CF4-88EE-C19CD68C5F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REDACTED VERSION</vt:lpstr>
      <vt:lpstr>Sch. 138 VRNG Rates</vt:lpstr>
      <vt:lpstr>Work Papers --&gt;</vt:lpstr>
      <vt:lpstr>VRNG Cost Summary (R)</vt:lpstr>
      <vt:lpstr>Schedule 138_VRNG (R)</vt:lpstr>
      <vt:lpstr>Actual VRNG Volumes</vt:lpstr>
      <vt:lpstr>VRNG Assumptions</vt:lpstr>
      <vt:lpstr>Conversion Factor</vt:lpstr>
      <vt:lpstr>'Conversion Factor'!Print_Area</vt:lpstr>
      <vt:lpstr>'REDACTED VERSION'!Print_Area</vt:lpstr>
      <vt:lpstr>'Sch. 138 VRNG Rates'!Print_Area</vt:lpstr>
      <vt:lpstr>'Schedule 138_VRNG (R)'!Print_Area</vt:lpstr>
      <vt:lpstr>'VRNG Cost Summary (R)'!Print_Area</vt:lpstr>
      <vt:lpstr>'Actual VRNG Volumes'!Print_Titles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PSE;Kelima.Yakupova@pse.com;Paul.Schmidt@pse.com</dc:creator>
  <cp:lastModifiedBy>Puget Sound Energy</cp:lastModifiedBy>
  <cp:lastPrinted>2022-09-17T02:48:52Z</cp:lastPrinted>
  <dcterms:created xsi:type="dcterms:W3CDTF">2003-08-13T16:19:50Z</dcterms:created>
  <dcterms:modified xsi:type="dcterms:W3CDTF">2022-10-21T20:10:23Z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0x0101006E56B4D1795A2E4DB2F0B01679ED314A00A76F6E554770594EA10CEC380786D935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