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2.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externalLinks/externalLink2.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xl/externalLinks/externalLink1.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2-Budget &amp; Administration\Reporting\WUTC\2022 Reporting\Exhibits\Exhibit 1\Supplement 1\"/>
    </mc:Choice>
  </mc:AlternateContent>
  <bookViews>
    <workbookView xWindow="0" yWindow="0" windowWidth="13650" windowHeight="4305"/>
  </bookViews>
  <sheets>
    <sheet name="Electric" sheetId="1" r:id="rId1"/>
    <sheet name="Natural Gas" sheetId="2" r:id="rId2"/>
  </sheets>
  <externalReferences>
    <externalReference r:id="rId3"/>
    <externalReference r:id="rId4"/>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251" i="1" l="1"/>
  <c r="Q161" i="1"/>
  <c r="Q92" i="2" l="1"/>
  <c r="Q89" i="2"/>
  <c r="Q86" i="2"/>
  <c r="Q83" i="2"/>
  <c r="Q80" i="2"/>
  <c r="Q74" i="2"/>
  <c r="Q71" i="2"/>
  <c r="Q65" i="2"/>
  <c r="Q62" i="2"/>
  <c r="Q59" i="2"/>
  <c r="Q56" i="2"/>
  <c r="Q45" i="2"/>
  <c r="Q36" i="2"/>
  <c r="Q33" i="2"/>
  <c r="Q27" i="2"/>
  <c r="Q21" i="2"/>
  <c r="Q18" i="2"/>
  <c r="Q53" i="2" l="1"/>
  <c r="Q209" i="2"/>
  <c r="Q98" i="2"/>
  <c r="Q48" i="2"/>
  <c r="Q77" i="2"/>
  <c r="Q68" i="2"/>
  <c r="P201" i="2" l="1"/>
  <c r="P204" i="2" s="1"/>
  <c r="O201" i="2"/>
  <c r="O204" i="2" s="1"/>
  <c r="N201" i="2"/>
  <c r="N204" i="2" s="1"/>
  <c r="M201" i="2"/>
  <c r="M204" i="2" s="1"/>
  <c r="L201" i="2"/>
  <c r="L204" i="2" s="1"/>
  <c r="K201" i="2"/>
  <c r="K204" i="2" s="1"/>
  <c r="J201" i="2"/>
  <c r="J204" i="2" s="1"/>
  <c r="I201" i="2"/>
  <c r="I204" i="2" s="1"/>
  <c r="H201" i="2"/>
  <c r="H204" i="2" s="1"/>
  <c r="G201" i="2"/>
  <c r="G204" i="2" s="1"/>
  <c r="P193" i="2"/>
  <c r="O193" i="2"/>
  <c r="N193" i="2"/>
  <c r="M193" i="2"/>
  <c r="L193" i="2"/>
  <c r="K193" i="2"/>
  <c r="J193" i="2"/>
  <c r="I193" i="2"/>
  <c r="H193" i="2"/>
  <c r="G193" i="2"/>
  <c r="P190" i="2"/>
  <c r="O190" i="2"/>
  <c r="N190" i="2"/>
  <c r="M190" i="2"/>
  <c r="L190" i="2"/>
  <c r="K190" i="2"/>
  <c r="J190" i="2"/>
  <c r="I190" i="2"/>
  <c r="H190" i="2"/>
  <c r="G190" i="2"/>
  <c r="P187" i="2"/>
  <c r="O187" i="2"/>
  <c r="N187" i="2"/>
  <c r="M187" i="2"/>
  <c r="L187" i="2"/>
  <c r="K187" i="2"/>
  <c r="J187" i="2"/>
  <c r="I187" i="2"/>
  <c r="H187" i="2"/>
  <c r="G187" i="2"/>
  <c r="P184" i="2"/>
  <c r="O184" i="2"/>
  <c r="N184" i="2"/>
  <c r="M184" i="2"/>
  <c r="L184" i="2"/>
  <c r="K184" i="2"/>
  <c r="J184" i="2"/>
  <c r="I184" i="2"/>
  <c r="H184" i="2"/>
  <c r="G184" i="2"/>
  <c r="P176" i="2"/>
  <c r="O176" i="2"/>
  <c r="N176" i="2"/>
  <c r="M176" i="2"/>
  <c r="L176" i="2"/>
  <c r="K176" i="2"/>
  <c r="J176" i="2"/>
  <c r="I176" i="2"/>
  <c r="H176" i="2"/>
  <c r="G176" i="2"/>
  <c r="P173" i="2"/>
  <c r="O173" i="2"/>
  <c r="N173" i="2"/>
  <c r="M173" i="2"/>
  <c r="L173" i="2"/>
  <c r="K173" i="2"/>
  <c r="J173" i="2"/>
  <c r="I173" i="2"/>
  <c r="H173" i="2"/>
  <c r="G173" i="2"/>
  <c r="P170" i="2"/>
  <c r="O170" i="2"/>
  <c r="N170" i="2"/>
  <c r="M170" i="2"/>
  <c r="L170" i="2"/>
  <c r="K170" i="2"/>
  <c r="J170" i="2"/>
  <c r="I170" i="2"/>
  <c r="H170" i="2"/>
  <c r="G170" i="2"/>
  <c r="P167" i="2"/>
  <c r="O167" i="2"/>
  <c r="N167" i="2"/>
  <c r="M167" i="2"/>
  <c r="L167" i="2"/>
  <c r="K167" i="2"/>
  <c r="J167" i="2"/>
  <c r="I167" i="2"/>
  <c r="H167" i="2"/>
  <c r="G167" i="2"/>
  <c r="P164" i="2"/>
  <c r="O164" i="2"/>
  <c r="N164" i="2"/>
  <c r="M164" i="2"/>
  <c r="L164" i="2"/>
  <c r="K164" i="2"/>
  <c r="J164" i="2"/>
  <c r="I164" i="2"/>
  <c r="H164" i="2"/>
  <c r="G164" i="2"/>
  <c r="P161" i="2"/>
  <c r="O161" i="2"/>
  <c r="N161" i="2"/>
  <c r="M161" i="2"/>
  <c r="L161" i="2"/>
  <c r="K161" i="2"/>
  <c r="J161" i="2"/>
  <c r="I161" i="2"/>
  <c r="H161" i="2"/>
  <c r="G161" i="2"/>
  <c r="P155" i="2"/>
  <c r="O155" i="2"/>
  <c r="N155" i="2"/>
  <c r="M155" i="2"/>
  <c r="L155" i="2"/>
  <c r="K155" i="2"/>
  <c r="J155" i="2"/>
  <c r="I155" i="2"/>
  <c r="H155" i="2"/>
  <c r="G155" i="2"/>
  <c r="P152" i="2"/>
  <c r="O152" i="2"/>
  <c r="N152" i="2"/>
  <c r="M152" i="2"/>
  <c r="L152" i="2"/>
  <c r="K152" i="2"/>
  <c r="J152" i="2"/>
  <c r="I152" i="2"/>
  <c r="H152" i="2"/>
  <c r="G152" i="2"/>
  <c r="P149" i="2"/>
  <c r="O149" i="2"/>
  <c r="N149" i="2"/>
  <c r="M149" i="2"/>
  <c r="L149" i="2"/>
  <c r="K149" i="2"/>
  <c r="J149" i="2"/>
  <c r="I149" i="2"/>
  <c r="H149" i="2"/>
  <c r="G149" i="2"/>
  <c r="P146" i="2"/>
  <c r="O146" i="2"/>
  <c r="N146" i="2"/>
  <c r="M146" i="2"/>
  <c r="L146" i="2"/>
  <c r="K146" i="2"/>
  <c r="J146" i="2"/>
  <c r="I146" i="2"/>
  <c r="H146" i="2"/>
  <c r="G146" i="2"/>
  <c r="P143" i="2"/>
  <c r="O143" i="2"/>
  <c r="N143" i="2"/>
  <c r="M143" i="2"/>
  <c r="L143" i="2"/>
  <c r="K143" i="2"/>
  <c r="J143" i="2"/>
  <c r="I143" i="2"/>
  <c r="H143" i="2"/>
  <c r="G143" i="2"/>
  <c r="P140" i="2"/>
  <c r="O140" i="2"/>
  <c r="N140" i="2"/>
  <c r="M140" i="2"/>
  <c r="L140" i="2"/>
  <c r="K140" i="2"/>
  <c r="J140" i="2"/>
  <c r="I140" i="2"/>
  <c r="H140" i="2"/>
  <c r="G140" i="2"/>
  <c r="P137" i="2"/>
  <c r="O137" i="2"/>
  <c r="N137" i="2"/>
  <c r="M137" i="2"/>
  <c r="L137" i="2"/>
  <c r="K137" i="2"/>
  <c r="J137" i="2"/>
  <c r="I137" i="2"/>
  <c r="H137" i="2"/>
  <c r="G137" i="2"/>
  <c r="P134" i="2"/>
  <c r="O134" i="2"/>
  <c r="N134" i="2"/>
  <c r="M134" i="2"/>
  <c r="L134" i="2"/>
  <c r="K134" i="2"/>
  <c r="J134" i="2"/>
  <c r="I134" i="2"/>
  <c r="H134" i="2"/>
  <c r="G134" i="2"/>
  <c r="P131" i="2"/>
  <c r="O131" i="2"/>
  <c r="N131" i="2"/>
  <c r="M131" i="2"/>
  <c r="L131" i="2"/>
  <c r="K131" i="2"/>
  <c r="J131" i="2"/>
  <c r="I131" i="2"/>
  <c r="H131" i="2"/>
  <c r="G131" i="2"/>
  <c r="P123" i="2"/>
  <c r="O123" i="2"/>
  <c r="N123" i="2"/>
  <c r="M123" i="2"/>
  <c r="L123" i="2"/>
  <c r="K123" i="2"/>
  <c r="J123" i="2"/>
  <c r="I123" i="2"/>
  <c r="H123" i="2"/>
  <c r="G123" i="2"/>
  <c r="P120" i="2"/>
  <c r="O120" i="2"/>
  <c r="N120" i="2"/>
  <c r="M120" i="2"/>
  <c r="L120" i="2"/>
  <c r="K120" i="2"/>
  <c r="J120" i="2"/>
  <c r="I120" i="2"/>
  <c r="H120" i="2"/>
  <c r="G120" i="2"/>
  <c r="P112" i="2"/>
  <c r="P115" i="2" s="1"/>
  <c r="O112" i="2"/>
  <c r="O115" i="2" s="1"/>
  <c r="N112" i="2"/>
  <c r="N115" i="2" s="1"/>
  <c r="M112" i="2"/>
  <c r="M115" i="2" s="1"/>
  <c r="L112" i="2"/>
  <c r="L115" i="2" s="1"/>
  <c r="K112" i="2"/>
  <c r="K115" i="2" s="1"/>
  <c r="J112" i="2"/>
  <c r="J115" i="2" s="1"/>
  <c r="I112" i="2"/>
  <c r="I115" i="2" s="1"/>
  <c r="H112" i="2"/>
  <c r="H115" i="2" s="1"/>
  <c r="G112" i="2"/>
  <c r="G115" i="2" s="1"/>
  <c r="P106" i="2"/>
  <c r="O106" i="2"/>
  <c r="N106" i="2"/>
  <c r="M106" i="2"/>
  <c r="L106" i="2"/>
  <c r="K106" i="2"/>
  <c r="J106" i="2"/>
  <c r="I106" i="2"/>
  <c r="H106" i="2"/>
  <c r="G106" i="2"/>
  <c r="P92" i="2"/>
  <c r="O92" i="2"/>
  <c r="N92" i="2"/>
  <c r="M92" i="2"/>
  <c r="L92" i="2"/>
  <c r="K92" i="2"/>
  <c r="J92" i="2"/>
  <c r="I92" i="2"/>
  <c r="H92" i="2"/>
  <c r="G92" i="2"/>
  <c r="P89" i="2"/>
  <c r="O89" i="2"/>
  <c r="N89" i="2"/>
  <c r="M89" i="2"/>
  <c r="L89" i="2"/>
  <c r="K89" i="2"/>
  <c r="J89" i="2"/>
  <c r="I89" i="2"/>
  <c r="H89" i="2"/>
  <c r="G89" i="2"/>
  <c r="P86" i="2"/>
  <c r="O86" i="2"/>
  <c r="N86" i="2"/>
  <c r="M86" i="2"/>
  <c r="L86" i="2"/>
  <c r="K86" i="2"/>
  <c r="J86" i="2"/>
  <c r="I86" i="2"/>
  <c r="H86" i="2"/>
  <c r="G86" i="2"/>
  <c r="P83" i="2"/>
  <c r="O83" i="2"/>
  <c r="N83" i="2"/>
  <c r="M83" i="2"/>
  <c r="L83" i="2"/>
  <c r="K83" i="2"/>
  <c r="J83" i="2"/>
  <c r="I83" i="2"/>
  <c r="H83" i="2"/>
  <c r="G83" i="2"/>
  <c r="P80" i="2"/>
  <c r="O80" i="2"/>
  <c r="N80" i="2"/>
  <c r="M80" i="2"/>
  <c r="L80" i="2"/>
  <c r="K80" i="2"/>
  <c r="J80" i="2"/>
  <c r="I80" i="2"/>
  <c r="H80" i="2"/>
  <c r="G80" i="2"/>
  <c r="P74" i="2"/>
  <c r="O74" i="2"/>
  <c r="N74" i="2"/>
  <c r="M74" i="2"/>
  <c r="L74" i="2"/>
  <c r="K74" i="2"/>
  <c r="J74" i="2"/>
  <c r="I74" i="2"/>
  <c r="H74" i="2"/>
  <c r="G74" i="2"/>
  <c r="P71" i="2"/>
  <c r="O71" i="2"/>
  <c r="N71" i="2"/>
  <c r="M71" i="2"/>
  <c r="L71" i="2"/>
  <c r="K71" i="2"/>
  <c r="J71" i="2"/>
  <c r="I71" i="2"/>
  <c r="H71" i="2"/>
  <c r="G71" i="2"/>
  <c r="P65" i="2"/>
  <c r="O65" i="2"/>
  <c r="N65" i="2"/>
  <c r="M65" i="2"/>
  <c r="L65" i="2"/>
  <c r="K65" i="2"/>
  <c r="J65" i="2"/>
  <c r="I65" i="2"/>
  <c r="H65" i="2"/>
  <c r="G65" i="2"/>
  <c r="P62" i="2"/>
  <c r="O62" i="2"/>
  <c r="N62" i="2"/>
  <c r="M62" i="2"/>
  <c r="L62" i="2"/>
  <c r="K62" i="2"/>
  <c r="J62" i="2"/>
  <c r="I62" i="2"/>
  <c r="H62" i="2"/>
  <c r="G62" i="2"/>
  <c r="P59" i="2"/>
  <c r="O59" i="2"/>
  <c r="N59" i="2"/>
  <c r="M59" i="2"/>
  <c r="L59" i="2"/>
  <c r="K59" i="2"/>
  <c r="J59" i="2"/>
  <c r="I59" i="2"/>
  <c r="H59" i="2"/>
  <c r="G59" i="2"/>
  <c r="P56" i="2"/>
  <c r="O56" i="2"/>
  <c r="N56" i="2"/>
  <c r="M56" i="2"/>
  <c r="L56" i="2"/>
  <c r="K56" i="2"/>
  <c r="J56" i="2"/>
  <c r="I56" i="2"/>
  <c r="H56" i="2"/>
  <c r="G56" i="2"/>
  <c r="P45" i="2"/>
  <c r="O45" i="2"/>
  <c r="N45" i="2"/>
  <c r="M45" i="2"/>
  <c r="L45" i="2"/>
  <c r="K45" i="2"/>
  <c r="J45" i="2"/>
  <c r="I45" i="2"/>
  <c r="H45" i="2"/>
  <c r="G45" i="2"/>
  <c r="P42" i="2"/>
  <c r="O42" i="2"/>
  <c r="N42" i="2"/>
  <c r="M42" i="2"/>
  <c r="L42" i="2"/>
  <c r="K42" i="2"/>
  <c r="J42" i="2"/>
  <c r="I42" i="2"/>
  <c r="H42" i="2"/>
  <c r="G42" i="2"/>
  <c r="P39" i="2"/>
  <c r="O39" i="2"/>
  <c r="N39" i="2"/>
  <c r="M39" i="2"/>
  <c r="L39" i="2"/>
  <c r="K39" i="2"/>
  <c r="J39" i="2"/>
  <c r="I39" i="2"/>
  <c r="H39" i="2"/>
  <c r="G39" i="2"/>
  <c r="P36" i="2"/>
  <c r="O36" i="2"/>
  <c r="N36" i="2"/>
  <c r="M36" i="2"/>
  <c r="L36" i="2"/>
  <c r="K36" i="2"/>
  <c r="J36" i="2"/>
  <c r="I36" i="2"/>
  <c r="H36" i="2"/>
  <c r="G36" i="2"/>
  <c r="P33" i="2"/>
  <c r="O33" i="2"/>
  <c r="N33" i="2"/>
  <c r="M33" i="2"/>
  <c r="L33" i="2"/>
  <c r="K33" i="2"/>
  <c r="J33" i="2"/>
  <c r="I33" i="2"/>
  <c r="H33" i="2"/>
  <c r="G33" i="2"/>
  <c r="P30" i="2"/>
  <c r="O30" i="2"/>
  <c r="N30" i="2"/>
  <c r="M30" i="2"/>
  <c r="L30" i="2"/>
  <c r="K30" i="2"/>
  <c r="J30" i="2"/>
  <c r="I30" i="2"/>
  <c r="H30" i="2"/>
  <c r="G30" i="2"/>
  <c r="P27" i="2"/>
  <c r="O27" i="2"/>
  <c r="N27" i="2"/>
  <c r="M27" i="2"/>
  <c r="L27" i="2"/>
  <c r="K27" i="2"/>
  <c r="J27" i="2"/>
  <c r="I27" i="2"/>
  <c r="H27" i="2"/>
  <c r="G27" i="2"/>
  <c r="P21" i="2"/>
  <c r="O21" i="2"/>
  <c r="N21" i="2"/>
  <c r="M21" i="2"/>
  <c r="L21" i="2"/>
  <c r="K21" i="2"/>
  <c r="J21" i="2"/>
  <c r="I21" i="2"/>
  <c r="H21" i="2"/>
  <c r="G21" i="2"/>
  <c r="P18" i="2"/>
  <c r="O18" i="2"/>
  <c r="N18" i="2"/>
  <c r="M18" i="2"/>
  <c r="L18" i="2"/>
  <c r="K18" i="2"/>
  <c r="J18" i="2"/>
  <c r="I18" i="2"/>
  <c r="H18" i="2"/>
  <c r="G18" i="2"/>
  <c r="P15" i="2"/>
  <c r="O15" i="2"/>
  <c r="N15" i="2"/>
  <c r="M15" i="2"/>
  <c r="L15" i="2"/>
  <c r="K15" i="2"/>
  <c r="J15" i="2"/>
  <c r="I15" i="2"/>
  <c r="H15" i="2"/>
  <c r="G15" i="2"/>
  <c r="P12" i="2"/>
  <c r="O12" i="2"/>
  <c r="N12" i="2"/>
  <c r="M12" i="2"/>
  <c r="L12" i="2"/>
  <c r="K12" i="2"/>
  <c r="J12" i="2"/>
  <c r="I12" i="2"/>
  <c r="H12" i="2"/>
  <c r="G12" i="2"/>
  <c r="H9" i="2"/>
  <c r="I9" i="2"/>
  <c r="J9" i="2"/>
  <c r="K9" i="2"/>
  <c r="L9" i="2"/>
  <c r="M9" i="2"/>
  <c r="N9" i="2"/>
  <c r="O9" i="2"/>
  <c r="P9" i="2"/>
  <c r="G9" i="2"/>
  <c r="N158" i="2" l="1"/>
  <c r="J196" i="2"/>
  <c r="G68" i="2"/>
  <c r="O68" i="2"/>
  <c r="K48" i="2"/>
  <c r="M68" i="2"/>
  <c r="I77" i="2"/>
  <c r="M158" i="2"/>
  <c r="H158" i="2"/>
  <c r="P158" i="2"/>
  <c r="I68" i="2"/>
  <c r="J158" i="2"/>
  <c r="L158" i="2"/>
  <c r="N98" i="2"/>
  <c r="G158" i="2"/>
  <c r="O158" i="2"/>
  <c r="I158" i="2"/>
  <c r="K158" i="2"/>
  <c r="M53" i="2"/>
  <c r="M98" i="2"/>
  <c r="I196" i="2"/>
  <c r="H98" i="2"/>
  <c r="P98" i="2"/>
  <c r="O53" i="2"/>
  <c r="O98" i="2"/>
  <c r="I98" i="2"/>
  <c r="J98" i="2"/>
  <c r="K98" i="2"/>
  <c r="G53" i="2"/>
  <c r="G98" i="2"/>
  <c r="L98" i="2"/>
  <c r="J48" i="2"/>
  <c r="N53" i="2"/>
  <c r="N68" i="2"/>
  <c r="H53" i="2"/>
  <c r="P53" i="2"/>
  <c r="H68" i="2"/>
  <c r="P68" i="2"/>
  <c r="J68" i="2"/>
  <c r="G48" i="2"/>
  <c r="I48" i="2"/>
  <c r="K196" i="2"/>
  <c r="H48" i="2"/>
  <c r="P48" i="2"/>
  <c r="O48" i="2"/>
  <c r="I53" i="2"/>
  <c r="M77" i="2"/>
  <c r="M196" i="2"/>
  <c r="N48" i="2"/>
  <c r="J53" i="2"/>
  <c r="M48" i="2"/>
  <c r="K53" i="2"/>
  <c r="K68" i="2"/>
  <c r="G77" i="2"/>
  <c r="O77" i="2"/>
  <c r="G196" i="2"/>
  <c r="O196" i="2"/>
  <c r="L48" i="2"/>
  <c r="L53" i="2"/>
  <c r="L68" i="2"/>
  <c r="K77" i="2"/>
  <c r="N77" i="2"/>
  <c r="J77" i="2"/>
  <c r="L77" i="2"/>
  <c r="H77" i="2"/>
  <c r="P77" i="2"/>
  <c r="L196" i="2"/>
  <c r="N196" i="2"/>
  <c r="H196" i="2"/>
  <c r="P196" i="2"/>
  <c r="I126" i="2"/>
  <c r="M179" i="2"/>
  <c r="J126" i="2"/>
  <c r="N179" i="2"/>
  <c r="K126" i="2"/>
  <c r="G179" i="2"/>
  <c r="O179" i="2"/>
  <c r="L126" i="2"/>
  <c r="H179" i="2"/>
  <c r="P179" i="2"/>
  <c r="M126" i="2"/>
  <c r="I179" i="2"/>
  <c r="N126" i="2"/>
  <c r="J179" i="2"/>
  <c r="G126" i="2"/>
  <c r="O126" i="2"/>
  <c r="K179" i="2"/>
  <c r="H126" i="2"/>
  <c r="P126" i="2"/>
  <c r="L179" i="2"/>
  <c r="M209" i="2" l="1"/>
  <c r="J209" i="2"/>
  <c r="G209" i="2"/>
  <c r="K209" i="2"/>
  <c r="P209" i="2"/>
  <c r="H209" i="2"/>
  <c r="O209" i="2"/>
  <c r="N209" i="2"/>
  <c r="L209" i="2"/>
  <c r="I209" i="2"/>
</calcChain>
</file>

<file path=xl/sharedStrings.xml><?xml version="1.0" encoding="utf-8"?>
<sst xmlns="http://schemas.openxmlformats.org/spreadsheetml/2006/main" count="279" uniqueCount="151">
  <si>
    <t>Budget Category</t>
  </si>
  <si>
    <t>Schedule</t>
  </si>
  <si>
    <t>Description (Blue, indented text indicates a sub-total value)</t>
  </si>
  <si>
    <t>Labor</t>
  </si>
  <si>
    <t>Overhead</t>
  </si>
  <si>
    <t>Marketing</t>
  </si>
  <si>
    <t>Employee/Office Expense</t>
  </si>
  <si>
    <t>Outside Services</t>
  </si>
  <si>
    <t>Materials</t>
  </si>
  <si>
    <t>Miscellaneous</t>
  </si>
  <si>
    <t>DBtC</t>
  </si>
  <si>
    <t>Revenue</t>
  </si>
  <si>
    <t>Total Budget</t>
  </si>
  <si>
    <t>Total Savings
kWh</t>
  </si>
  <si>
    <t>Residential Energy Management</t>
  </si>
  <si>
    <t>E201</t>
  </si>
  <si>
    <t>Low Income Weatherization</t>
  </si>
  <si>
    <t>E214</t>
  </si>
  <si>
    <t>SF Existing Water Heat</t>
  </si>
  <si>
    <t>SF Existing Weatherization</t>
  </si>
  <si>
    <t>SF Existing Space Heat</t>
  </si>
  <si>
    <t xml:space="preserve">Residential Midstream HVAC and Water Heat </t>
  </si>
  <si>
    <t>Home Appliances</t>
  </si>
  <si>
    <t>Residential Water Use Reducers</t>
  </si>
  <si>
    <t>Energy Efficient Lighting Services</t>
  </si>
  <si>
    <t>Home Energy Reports</t>
  </si>
  <si>
    <t>Smart Thermostats</t>
  </si>
  <si>
    <t>E215</t>
  </si>
  <si>
    <t>Single Family New Construction</t>
  </si>
  <si>
    <t>Manufactured Home New Construction</t>
  </si>
  <si>
    <t>E214 &amp; 217</t>
  </si>
  <si>
    <t>Moderate Income Residences</t>
  </si>
  <si>
    <t>E217</t>
  </si>
  <si>
    <t>Multifamily Retrofit</t>
  </si>
  <si>
    <t>E218</t>
  </si>
  <si>
    <t>Multi-Family New Construction</t>
  </si>
  <si>
    <t>Total, Residential Energy Management</t>
  </si>
  <si>
    <t>Business Energy Managment</t>
  </si>
  <si>
    <t>Commercial/Industrial Retrofit</t>
  </si>
  <si>
    <t>E250</t>
  </si>
  <si>
    <t>Retrofit Custom Grants</t>
  </si>
  <si>
    <t>Custom Lighting Grants</t>
  </si>
  <si>
    <t>Industrial Programs</t>
  </si>
  <si>
    <t>Clean Buildings Accelerator</t>
  </si>
  <si>
    <t>E251</t>
  </si>
  <si>
    <t>Commercial/Industrial New Construction</t>
  </si>
  <si>
    <t>Commercial Strategic Energy Management</t>
  </si>
  <si>
    <t>E253</t>
  </si>
  <si>
    <t>SEM</t>
  </si>
  <si>
    <t>Resource Accounting Software</t>
  </si>
  <si>
    <t>Pay For Performance</t>
  </si>
  <si>
    <t>High Voltage, Self-Directed</t>
  </si>
  <si>
    <t>E258</t>
  </si>
  <si>
    <t>449 Customers</t>
  </si>
  <si>
    <t>Non-449 Customers</t>
  </si>
  <si>
    <t>E262</t>
  </si>
  <si>
    <t>Business Rebates</t>
  </si>
  <si>
    <t>Lighting to Go--also referred to as Business Lighting Markdowns</t>
  </si>
  <si>
    <t>Commercial Foodservice</t>
  </si>
  <si>
    <t>Commercial HVAC Rebates</t>
  </si>
  <si>
    <t>Commercial Midstream HVAC and Water Heat</t>
  </si>
  <si>
    <t>Small Business Direct Install</t>
  </si>
  <si>
    <t>Commercial General Rebates</t>
  </si>
  <si>
    <t>Lodging Rebates</t>
  </si>
  <si>
    <t>Total, Business Energy Management</t>
  </si>
  <si>
    <t>Pilots With Uncertain Savings</t>
  </si>
  <si>
    <t>E249</t>
  </si>
  <si>
    <t>Residential Pilots</t>
  </si>
  <si>
    <t>Retail Choice</t>
  </si>
  <si>
    <t>Single Family AMI Engagement</t>
  </si>
  <si>
    <t>Commercial Pilots</t>
  </si>
  <si>
    <t>SMB AMI Engagement</t>
  </si>
  <si>
    <t>Total, Pilots</t>
  </si>
  <si>
    <t>Regional Efficiency Programs</t>
  </si>
  <si>
    <t>E254</t>
  </si>
  <si>
    <t>Northwest Energy Efficiency Alliance</t>
  </si>
  <si>
    <t>E219</t>
  </si>
  <si>
    <t>Targeted DSM</t>
  </si>
  <si>
    <t>E292</t>
  </si>
  <si>
    <t>Transmission &amp; Distribution</t>
  </si>
  <si>
    <t>Total, Regional Efficiency Programs</t>
  </si>
  <si>
    <t>Energy Efficiency Portfolio Support</t>
  </si>
  <si>
    <t>Data and Systems Services</t>
  </si>
  <si>
    <t>Rebates Processing</t>
  </si>
  <si>
    <t>Verification Team</t>
  </si>
  <si>
    <t>Programs Support</t>
  </si>
  <si>
    <t>Trade Ally Memberships</t>
  </si>
  <si>
    <t>Trade Ally Network (revenue + cost)</t>
  </si>
  <si>
    <t>Automated Benchmarking System</t>
  </si>
  <si>
    <t>Energy Advisors</t>
  </si>
  <si>
    <t>Energy Efficient Communities</t>
  </si>
  <si>
    <t>Customer Digital Services</t>
  </si>
  <si>
    <t>Digital Experience</t>
  </si>
  <si>
    <t>Customer Digital Experience</t>
  </si>
  <si>
    <t>Customer Awareness Tools</t>
  </si>
  <si>
    <t>PSE Marketplace</t>
  </si>
  <si>
    <t>Market Integration</t>
  </si>
  <si>
    <t>Events</t>
  </si>
  <si>
    <t>Total, Portfolio Support</t>
  </si>
  <si>
    <t>Research &amp; Compliance</t>
  </si>
  <si>
    <t>Conservation Supply Curves</t>
  </si>
  <si>
    <t>Strategic Planning</t>
  </si>
  <si>
    <t>Market Research</t>
  </si>
  <si>
    <t>Program Evaluation</t>
  </si>
  <si>
    <t xml:space="preserve">Biennial Elec. Consv. Aquisitn. Review </t>
  </si>
  <si>
    <t>Total, Research &amp; Compliance</t>
  </si>
  <si>
    <t>Other Customer Programs</t>
  </si>
  <si>
    <t>E150</t>
  </si>
  <si>
    <t>Net Metering</t>
  </si>
  <si>
    <t>249A, 271</t>
  </si>
  <si>
    <t>Demand Response Pilot</t>
  </si>
  <si>
    <t>Total, Other Energy Efficiency Programs</t>
  </si>
  <si>
    <t>GRAND TOTAL, ELECTRIC PROGRAMS</t>
  </si>
  <si>
    <t>Natural Gas Programs</t>
  </si>
  <si>
    <t>Total Savings
Therms</t>
  </si>
  <si>
    <t>G201</t>
  </si>
  <si>
    <t>G214</t>
  </si>
  <si>
    <t>1823gggg</t>
  </si>
  <si>
    <t>G215</t>
  </si>
  <si>
    <t>G214 &amp; 217</t>
  </si>
  <si>
    <t>G217</t>
  </si>
  <si>
    <t>G218</t>
  </si>
  <si>
    <t>1823xxxx</t>
  </si>
  <si>
    <t>Business Energy Management</t>
  </si>
  <si>
    <t>G250</t>
  </si>
  <si>
    <t>G251</t>
  </si>
  <si>
    <t>G253</t>
  </si>
  <si>
    <t>G262</t>
  </si>
  <si>
    <t>NW Gas Market Transformation</t>
  </si>
  <si>
    <t>Cutomer Awareness Tools</t>
  </si>
  <si>
    <t>Energy Efficiency Research &amp; Compliance</t>
  </si>
  <si>
    <t>G249A, G271</t>
  </si>
  <si>
    <t>This is the main level of tracking expenditures and expenses in EES.  Per FERC rules, all conservation order numbers start with a "1823nnnn", where "n" is some number.  Cost elements apply to all order numbers (for instance, all conservation programs that</t>
  </si>
  <si>
    <t>Energy Efficiency program staff labor. Average FTE cost including management assessments.  This Budget Category group includes assessments from Major Accounts management, Resource Planning,  Corporate Communications management, IT specialists and some building maintenance allocations.</t>
  </si>
  <si>
    <t>Service and materials associated with the cost of printing program brochures, marketing pieces, advertising, banners, etc.  Also includes marketing conducted by vendors and contractors.</t>
  </si>
  <si>
    <t>Costs associated with EE staff attending events, employee training, conferences, business meals, business parking, ferry &amp; bridge tolls, mileage incurred on employee automobiles, office supplies, phones, subscriptions, software/hardware, etc.</t>
  </si>
  <si>
    <t>Contractors and vendors, such as PECI, Ecos, CostCo, EFI, etc.  Legal expenses, technical services (CMS design, PSE.com web portals, etc.).  These costs do NOT include brochure development, marketing pieces, (which are classified under MARKETING).  These costs do NOT include incentives paid to customers by contractors.</t>
  </si>
  <si>
    <t xml:space="preserve"> Primarily tools, trade show equipment, etc. </t>
  </si>
  <si>
    <t xml:space="preserve">This category should seldomly be used, and only expenses that cannot be classified under one of the above categories.
</t>
  </si>
  <si>
    <t xml:space="preserve">All costs associated with rebates, grants, remuneration, value-added services that have a direct bearing on a customer's perceived value of PSE offerings.  </t>
  </si>
  <si>
    <t>Any amount that PSE is paid by a customer, partner, municipality or outside entity.</t>
  </si>
  <si>
    <t>No shading, no italics = Budget amount</t>
  </si>
  <si>
    <t>Darker blue shading, italics = Actual amount</t>
  </si>
  <si>
    <t>Lighter blue shading, italics, grey, smaller text = sub-totals, actuals</t>
  </si>
  <si>
    <t>Exhibit 1, Supplement 1</t>
  </si>
  <si>
    <t>Electric Programs</t>
  </si>
  <si>
    <t xml:space="preserve">2022 Actual Expenditures Compared to Anticiated Spends </t>
  </si>
  <si>
    <t>Virtual Commissioning Contractor Services</t>
  </si>
  <si>
    <t>Targeted Demand Response Admin</t>
  </si>
  <si>
    <t>Pay for Performance Pilot</t>
  </si>
  <si>
    <t>Overhead--costs associated with primarily employee labor; benefits, for instance. Includes micro-overhead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</si>
</sst>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 &quot;kWh&quot;"/>
    <numFmt numFmtId="167" formatCode="#,###\ &quot;therms&quot;"/>
  </numFmts>
  <fonts count="27" x14ac:knownFonts="1">
    <font>
      <sz val="11"/>
      <color theme="1"/>
      <name val="Calibri"/>
      <family val="2"/>
      <scheme val="minor"/>
    </font>
    <font>
      <sz val="11"/>
      <color theme="1"/>
      <name val="Calibri"/>
      <family val="2"/>
      <scheme val="minor"/>
    </font>
    <font>
      <u/>
      <sz val="10"/>
      <color theme="10"/>
      <name val="Calibri"/>
      <family val="2"/>
    </font>
    <font>
      <b/>
      <sz val="10"/>
      <color theme="1"/>
      <name val="Arial"/>
      <family val="2"/>
    </font>
    <font>
      <b/>
      <sz val="10"/>
      <color indexed="8"/>
      <name val="Calibri"/>
      <family val="2"/>
    </font>
    <font>
      <sz val="8"/>
      <color theme="1"/>
      <name val="Arial"/>
      <family val="2"/>
    </font>
    <font>
      <sz val="10"/>
      <color rgb="FF0000FF"/>
      <name val="Arial"/>
      <family val="2"/>
    </font>
    <font>
      <i/>
      <sz val="9"/>
      <color theme="1"/>
      <name val="Arial"/>
      <family val="2"/>
    </font>
    <font>
      <sz val="10"/>
      <color rgb="FF0070C0"/>
      <name val="Arial"/>
      <family val="2"/>
    </font>
    <font>
      <sz val="10"/>
      <color rgb="FFFF0000"/>
      <name val="Arial"/>
      <family val="2"/>
    </font>
    <font>
      <sz val="16"/>
      <color theme="1"/>
      <name val="Arial"/>
      <family val="2"/>
    </font>
    <font>
      <sz val="10"/>
      <name val="Arial"/>
      <family val="2"/>
    </font>
    <font>
      <sz val="10"/>
      <color indexed="8"/>
      <name val="Arial"/>
      <family val="2"/>
    </font>
    <font>
      <b/>
      <sz val="8"/>
      <color indexed="20"/>
      <name val="Arial"/>
      <family val="2"/>
    </font>
    <font>
      <b/>
      <sz val="22"/>
      <color rgb="FF006A71"/>
      <name val="Calibri"/>
      <family val="2"/>
      <scheme val="minor"/>
    </font>
    <font>
      <b/>
      <sz val="10"/>
      <color rgb="FFFF0000"/>
      <name val="Calibri"/>
      <family val="2"/>
      <scheme val="minor"/>
    </font>
    <font>
      <b/>
      <sz val="12"/>
      <color rgb="FF006A71"/>
      <name val="Calibri"/>
      <family val="2"/>
      <scheme val="minor"/>
    </font>
    <font>
      <sz val="10"/>
      <color rgb="FF0070C0"/>
      <name val="Calibri"/>
      <family val="2"/>
    </font>
    <font>
      <sz val="11"/>
      <name val="Calibri"/>
      <family val="2"/>
      <scheme val="minor"/>
    </font>
    <font>
      <sz val="10"/>
      <name val="Calibri"/>
      <family val="2"/>
    </font>
    <font>
      <b/>
      <sz val="10"/>
      <name val="Calibri"/>
      <family val="2"/>
    </font>
    <font>
      <i/>
      <sz val="9"/>
      <name val="Arial"/>
      <family val="2"/>
    </font>
    <font>
      <b/>
      <sz val="10"/>
      <name val="Arial"/>
      <family val="2"/>
    </font>
    <font>
      <sz val="16"/>
      <name val="Arial"/>
      <family val="2"/>
    </font>
    <font>
      <sz val="8"/>
      <name val="Arial"/>
      <family val="2"/>
    </font>
    <font>
      <b/>
      <sz val="11"/>
      <name val="Calibri"/>
      <family val="2"/>
      <scheme val="minor"/>
    </font>
    <font>
      <b/>
      <sz val="11"/>
      <color theme="1"/>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rgb="FF71F5FF"/>
        <bgColor indexed="64"/>
      </patternFill>
    </fill>
    <fill>
      <patternFill patternType="solid">
        <fgColor rgb="FFBDFAFF"/>
        <bgColor indexed="64"/>
      </patternFill>
    </fill>
  </fills>
  <borders count="14">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applyNumberFormat="0" applyFill="0" applyBorder="0" applyAlignment="0" applyProtection="0">
      <alignment vertical="top"/>
      <protection locked="0"/>
    </xf>
    <xf numFmtId="0" fontId="11" fillId="0" borderId="0"/>
    <xf numFmtId="0" fontId="11" fillId="0" borderId="0"/>
  </cellStyleXfs>
  <cellXfs count="101">
    <xf numFmtId="0" fontId="0" fillId="0" borderId="0" xfId="0"/>
    <xf numFmtId="0" fontId="0" fillId="0" borderId="0" xfId="0" applyAlignment="1">
      <alignment wrapText="1"/>
    </xf>
    <xf numFmtId="0" fontId="0" fillId="0" borderId="0" xfId="0" applyBorder="1"/>
    <xf numFmtId="0" fontId="6" fillId="0" borderId="0" xfId="0" applyFont="1"/>
    <xf numFmtId="0" fontId="0" fillId="0" borderId="0" xfId="0" applyFill="1" applyBorder="1"/>
    <xf numFmtId="0" fontId="3" fillId="0" borderId="0" xfId="0" applyFont="1"/>
    <xf numFmtId="0" fontId="3" fillId="0" borderId="0" xfId="0" applyFont="1" applyAlignment="1">
      <alignment horizontal="right"/>
    </xf>
    <xf numFmtId="0" fontId="8" fillId="0" borderId="0" xfId="0" applyFont="1"/>
    <xf numFmtId="0" fontId="8" fillId="0" borderId="0" xfId="0" applyFont="1" applyAlignment="1">
      <alignment horizontal="left" indent="1"/>
    </xf>
    <xf numFmtId="0" fontId="8" fillId="0" borderId="0" xfId="0" applyFont="1" applyFill="1" applyAlignment="1">
      <alignment horizontal="left" indent="1"/>
    </xf>
    <xf numFmtId="0" fontId="0" fillId="0" borderId="0" xfId="0" applyFont="1" applyFill="1"/>
    <xf numFmtId="0" fontId="0" fillId="0" borderId="0" xfId="0" applyFill="1"/>
    <xf numFmtId="0" fontId="9" fillId="0" borderId="0" xfId="0" applyFont="1" applyFill="1"/>
    <xf numFmtId="0" fontId="8" fillId="0" borderId="0" xfId="0" applyFont="1" applyAlignment="1">
      <alignment horizontal="center"/>
    </xf>
    <xf numFmtId="0" fontId="10" fillId="0" borderId="0" xfId="0" applyFont="1" applyAlignment="1">
      <alignment horizontal="left" vertical="center" indent="1"/>
    </xf>
    <xf numFmtId="0" fontId="4" fillId="0" borderId="0" xfId="0" applyFont="1" applyFill="1" applyBorder="1" applyAlignment="1">
      <alignment horizontal="center"/>
    </xf>
    <xf numFmtId="0" fontId="11" fillId="0" borderId="0" xfId="0" applyFont="1"/>
    <xf numFmtId="0" fontId="7" fillId="0" borderId="0" xfId="0" applyFont="1"/>
    <xf numFmtId="0" fontId="12" fillId="0" borderId="0" xfId="0" applyFont="1" applyFill="1"/>
    <xf numFmtId="0" fontId="3" fillId="0" borderId="0" xfId="0" applyFont="1" applyFill="1"/>
    <xf numFmtId="0" fontId="3" fillId="0" borderId="0" xfId="0" applyFont="1" applyFill="1" applyAlignment="1">
      <alignment horizontal="right"/>
    </xf>
    <xf numFmtId="0" fontId="8" fillId="0" borderId="0" xfId="0" applyFont="1" applyAlignment="1">
      <alignment horizontal="left" indent="2"/>
    </xf>
    <xf numFmtId="0" fontId="5" fillId="0" borderId="0" xfId="0" applyFont="1" applyBorder="1" applyAlignment="1">
      <alignment vertical="top"/>
    </xf>
    <xf numFmtId="0" fontId="13" fillId="0" borderId="0" xfId="4" applyFont="1" applyFill="1" applyBorder="1" applyAlignment="1">
      <alignment horizontal="right" vertical="top" wrapText="1"/>
    </xf>
    <xf numFmtId="0" fontId="14" fillId="0" borderId="0" xfId="0" applyFont="1"/>
    <xf numFmtId="0" fontId="15" fillId="0" borderId="0" xfId="0" applyFont="1"/>
    <xf numFmtId="0" fontId="16" fillId="0" borderId="0" xfId="0" applyFont="1"/>
    <xf numFmtId="0" fontId="17" fillId="0" borderId="4" xfId="3" applyFont="1" applyFill="1" applyBorder="1" applyAlignment="1" applyProtection="1">
      <alignment horizontal="center" wrapText="1"/>
    </xf>
    <xf numFmtId="0" fontId="18" fillId="0" borderId="0" xfId="0" applyFont="1"/>
    <xf numFmtId="0" fontId="19" fillId="0" borderId="0" xfId="3" applyFont="1" applyAlignment="1" applyProtection="1"/>
    <xf numFmtId="0" fontId="18" fillId="0" borderId="0" xfId="0" applyFont="1" applyAlignment="1">
      <alignment wrapText="1"/>
    </xf>
    <xf numFmtId="0" fontId="19" fillId="0" borderId="4" xfId="3" applyFont="1" applyFill="1" applyBorder="1" applyAlignment="1" applyProtection="1">
      <alignment horizontal="center" wrapText="1"/>
    </xf>
    <xf numFmtId="0" fontId="19" fillId="0" borderId="0" xfId="3" applyFont="1" applyFill="1" applyBorder="1" applyAlignment="1" applyProtection="1">
      <alignment horizontal="center" wrapText="1"/>
    </xf>
    <xf numFmtId="0" fontId="20" fillId="0" borderId="0" xfId="3" applyFont="1" applyFill="1" applyBorder="1" applyAlignment="1" applyProtection="1">
      <alignment horizontal="center" wrapText="1"/>
    </xf>
    <xf numFmtId="0" fontId="21" fillId="0" borderId="0" xfId="0" applyFont="1" applyBorder="1" applyAlignment="1">
      <alignment horizontal="right"/>
    </xf>
    <xf numFmtId="0" fontId="22" fillId="0" borderId="0" xfId="0" applyFont="1"/>
    <xf numFmtId="0" fontId="19" fillId="0" borderId="0" xfId="3" applyFont="1" applyAlignment="1" applyProtection="1">
      <alignment horizontal="center"/>
    </xf>
    <xf numFmtId="0" fontId="20" fillId="0" borderId="4" xfId="3" applyFont="1" applyFill="1" applyBorder="1" applyAlignment="1" applyProtection="1">
      <alignment horizontal="center" wrapText="1"/>
    </xf>
    <xf numFmtId="0" fontId="20" fillId="0" borderId="5" xfId="3" applyFont="1" applyFill="1" applyBorder="1" applyAlignment="1" applyProtection="1">
      <alignment horizontal="center" wrapText="1"/>
    </xf>
    <xf numFmtId="0" fontId="19" fillId="0" borderId="6" xfId="3" applyFont="1" applyFill="1" applyBorder="1" applyAlignment="1" applyProtection="1">
      <alignment horizontal="center" wrapText="1"/>
    </xf>
    <xf numFmtId="0" fontId="11" fillId="0" borderId="0" xfId="0" applyFont="1" applyFill="1"/>
    <xf numFmtId="0" fontId="17" fillId="0" borderId="0" xfId="3" applyFont="1" applyFill="1" applyBorder="1" applyAlignment="1" applyProtection="1">
      <alignment horizontal="center" wrapText="1"/>
    </xf>
    <xf numFmtId="0" fontId="17" fillId="0" borderId="0" xfId="3" applyFont="1" applyAlignment="1" applyProtection="1">
      <alignment horizontal="center"/>
    </xf>
    <xf numFmtId="0" fontId="18" fillId="0" borderId="7" xfId="0" applyFont="1" applyBorder="1"/>
    <xf numFmtId="0" fontId="18" fillId="0" borderId="8" xfId="0" applyFont="1" applyBorder="1"/>
    <xf numFmtId="0" fontId="18" fillId="0" borderId="9" xfId="0" applyFont="1" applyBorder="1"/>
    <xf numFmtId="0" fontId="21" fillId="3" borderId="10" xfId="0" applyFont="1" applyFill="1" applyBorder="1" applyAlignment="1">
      <alignment vertical="center"/>
    </xf>
    <xf numFmtId="0" fontId="21" fillId="3" borderId="0" xfId="0" applyFont="1" applyFill="1" applyBorder="1" applyAlignment="1">
      <alignment vertical="center"/>
    </xf>
    <xf numFmtId="0" fontId="21" fillId="3" borderId="11" xfId="0" applyFont="1" applyFill="1" applyBorder="1" applyAlignment="1">
      <alignment vertical="center"/>
    </xf>
    <xf numFmtId="0" fontId="21" fillId="4" borderId="12" xfId="0" applyFont="1" applyFill="1" applyBorder="1" applyAlignment="1">
      <alignment vertical="center"/>
    </xf>
    <xf numFmtId="0" fontId="21" fillId="4" borderId="13" xfId="0" applyFont="1" applyFill="1" applyBorder="1" applyAlignment="1">
      <alignment vertical="center"/>
    </xf>
    <xf numFmtId="164" fontId="22" fillId="0" borderId="0" xfId="2" applyNumberFormat="1" applyFont="1"/>
    <xf numFmtId="164" fontId="18" fillId="0" borderId="0" xfId="2" applyNumberFormat="1" applyFont="1"/>
    <xf numFmtId="165" fontId="18" fillId="0" borderId="0" xfId="1" applyNumberFormat="1" applyFont="1"/>
    <xf numFmtId="164" fontId="20" fillId="2" borderId="1" xfId="2" applyNumberFormat="1" applyFont="1" applyFill="1" applyBorder="1" applyAlignment="1">
      <alignment horizontal="center"/>
    </xf>
    <xf numFmtId="164" fontId="20" fillId="2" borderId="2" xfId="2" applyNumberFormat="1" applyFont="1" applyFill="1" applyBorder="1" applyAlignment="1">
      <alignment horizontal="center"/>
    </xf>
    <xf numFmtId="164" fontId="20" fillId="2" borderId="2" xfId="2" applyNumberFormat="1" applyFont="1" applyFill="1" applyBorder="1" applyAlignment="1">
      <alignment horizontal="center" wrapText="1"/>
    </xf>
    <xf numFmtId="164" fontId="20" fillId="2" borderId="3" xfId="2" applyNumberFormat="1" applyFont="1" applyFill="1" applyBorder="1" applyAlignment="1">
      <alignment horizontal="center"/>
    </xf>
    <xf numFmtId="165" fontId="20" fillId="2" borderId="3" xfId="1" applyNumberFormat="1" applyFont="1" applyFill="1" applyBorder="1" applyAlignment="1">
      <alignment horizontal="center" wrapText="1"/>
    </xf>
    <xf numFmtId="166" fontId="18" fillId="0" borderId="0" xfId="1" applyNumberFormat="1" applyFont="1"/>
    <xf numFmtId="164" fontId="18" fillId="3" borderId="0" xfId="2" applyNumberFormat="1" applyFont="1" applyFill="1"/>
    <xf numFmtId="166" fontId="18" fillId="3" borderId="0" xfId="1" applyNumberFormat="1" applyFont="1" applyFill="1"/>
    <xf numFmtId="166" fontId="18" fillId="0" borderId="0" xfId="2" applyNumberFormat="1" applyFont="1"/>
    <xf numFmtId="166" fontId="22" fillId="0" borderId="0" xfId="1" applyNumberFormat="1" applyFont="1"/>
    <xf numFmtId="164" fontId="21" fillId="0" borderId="0" xfId="2" applyNumberFormat="1" applyFont="1" applyBorder="1"/>
    <xf numFmtId="165" fontId="21" fillId="0" borderId="0" xfId="1" applyNumberFormat="1" applyFont="1" applyBorder="1"/>
    <xf numFmtId="164" fontId="18" fillId="0" borderId="0" xfId="0" applyNumberFormat="1" applyFont="1"/>
    <xf numFmtId="164" fontId="18" fillId="4" borderId="0" xfId="2" applyNumberFormat="1" applyFont="1" applyFill="1"/>
    <xf numFmtId="166" fontId="18" fillId="4" borderId="0" xfId="1" applyNumberFormat="1" applyFont="1" applyFill="1"/>
    <xf numFmtId="164" fontId="11" fillId="0" borderId="0" xfId="2" applyNumberFormat="1" applyFont="1"/>
    <xf numFmtId="166" fontId="11" fillId="0" borderId="0" xfId="2" applyNumberFormat="1" applyFont="1"/>
    <xf numFmtId="166" fontId="18" fillId="4" borderId="0" xfId="2" applyNumberFormat="1" applyFont="1" applyFill="1"/>
    <xf numFmtId="164" fontId="22" fillId="3" borderId="0" xfId="2" applyNumberFormat="1" applyFont="1" applyFill="1"/>
    <xf numFmtId="166" fontId="22" fillId="3" borderId="0" xfId="1" applyNumberFormat="1" applyFont="1" applyFill="1"/>
    <xf numFmtId="165" fontId="22" fillId="0" borderId="0" xfId="1" applyNumberFormat="1" applyFont="1"/>
    <xf numFmtId="166" fontId="22" fillId="0" borderId="0" xfId="2" applyNumberFormat="1" applyFont="1"/>
    <xf numFmtId="166" fontId="22" fillId="3" borderId="0" xfId="2" applyNumberFormat="1" applyFont="1" applyFill="1"/>
    <xf numFmtId="165" fontId="11" fillId="0" borderId="0" xfId="1" applyNumberFormat="1" applyFont="1"/>
    <xf numFmtId="165" fontId="22" fillId="3" borderId="0" xfId="1" applyNumberFormat="1" applyFont="1" applyFill="1"/>
    <xf numFmtId="164" fontId="23" fillId="0" borderId="0" xfId="2" applyNumberFormat="1" applyFont="1" applyAlignment="1">
      <alignment horizontal="left" vertical="center" indent="1"/>
    </xf>
    <xf numFmtId="165" fontId="23" fillId="0" borderId="0" xfId="1" applyNumberFormat="1" applyFont="1" applyAlignment="1">
      <alignment horizontal="left" vertical="center" indent="1"/>
    </xf>
    <xf numFmtId="167" fontId="18" fillId="0" borderId="0" xfId="2" applyNumberFormat="1" applyFont="1"/>
    <xf numFmtId="167" fontId="22" fillId="0" borderId="0" xfId="1" applyNumberFormat="1" applyFont="1"/>
    <xf numFmtId="167" fontId="11" fillId="0" borderId="0" xfId="2" applyNumberFormat="1" applyFont="1"/>
    <xf numFmtId="164" fontId="11" fillId="0" borderId="0" xfId="2" applyNumberFormat="1" applyFont="1" applyFill="1" applyBorder="1"/>
    <xf numFmtId="165" fontId="11" fillId="0" borderId="0" xfId="1" applyNumberFormat="1" applyFont="1" applyFill="1" applyBorder="1"/>
    <xf numFmtId="167" fontId="22" fillId="0" borderId="0" xfId="2" applyNumberFormat="1" applyFont="1"/>
    <xf numFmtId="0" fontId="24" fillId="0" borderId="0" xfId="5" applyFont="1" applyBorder="1" applyAlignment="1">
      <alignment vertical="top" wrapText="1"/>
    </xf>
    <xf numFmtId="0" fontId="24" fillId="0" borderId="0" xfId="5" applyFont="1" applyFill="1" applyBorder="1" applyAlignment="1">
      <alignment vertical="top" wrapText="1"/>
    </xf>
    <xf numFmtId="164" fontId="24" fillId="0" borderId="0" xfId="2" applyNumberFormat="1" applyFont="1" applyBorder="1" applyAlignment="1">
      <alignment vertical="top"/>
    </xf>
    <xf numFmtId="165" fontId="24" fillId="0" borderId="0" xfId="1" applyNumberFormat="1" applyFont="1" applyBorder="1" applyAlignment="1">
      <alignment vertical="top"/>
    </xf>
    <xf numFmtId="167" fontId="18" fillId="3" borderId="0" xfId="2" applyNumberFormat="1" applyFont="1" applyFill="1"/>
    <xf numFmtId="164" fontId="25" fillId="3" borderId="0" xfId="2" applyNumberFormat="1" applyFont="1" applyFill="1"/>
    <xf numFmtId="167" fontId="25" fillId="3" borderId="0" xfId="2" applyNumberFormat="1" applyFont="1" applyFill="1"/>
    <xf numFmtId="164" fontId="18" fillId="4" borderId="0" xfId="0" applyNumberFormat="1" applyFont="1" applyFill="1"/>
    <xf numFmtId="167" fontId="18" fillId="4" borderId="0" xfId="2" applyNumberFormat="1" applyFont="1" applyFill="1"/>
    <xf numFmtId="167" fontId="11" fillId="3" borderId="0" xfId="2" applyNumberFormat="1" applyFont="1" applyFill="1"/>
    <xf numFmtId="165" fontId="11" fillId="4" borderId="0" xfId="1" applyNumberFormat="1" applyFont="1" applyFill="1"/>
    <xf numFmtId="166" fontId="25" fillId="3" borderId="0" xfId="1" applyNumberFormat="1" applyFont="1" applyFill="1"/>
    <xf numFmtId="0" fontId="26" fillId="0" borderId="0" xfId="0" applyFont="1"/>
    <xf numFmtId="0" fontId="0" fillId="0" borderId="0" xfId="0" applyAlignment="1">
      <alignment horizontal="left" wrapText="1"/>
    </xf>
  </cellXfs>
  <cellStyles count="6">
    <cellStyle name="Comma" xfId="1" builtinId="3"/>
    <cellStyle name="Currency" xfId="2" builtinId="4"/>
    <cellStyle name="Hyperlink" xfId="3" builtinId="8"/>
    <cellStyle name="Normal" xfId="0" builtinId="0"/>
    <cellStyle name="Normal_2_2011 EES sector view 2" xfId="5"/>
    <cellStyle name="Normal_2_2011 EES sector view_Revised 11-18-2010" xfId="4"/>
  </cellStyles>
  <dxfs count="0"/>
  <tableStyles count="0" defaultTableStyle="TableStyleMedium2" defaultPivotStyle="PivotStyleLight16"/>
  <colors>
    <mruColors>
      <color rgb="FFBDFAFF"/>
      <color rgb="FF71F5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Budget%20&amp;%20Administration/Reporting/WUTC/2022%20Reporting/Data%20and%20Tables/2022_SpendingbyCostElement_2023-01-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rottg\AppData\Local\Microsoft\Windows\INetCache\Content.Outlook\IW6DLRRL\2022%20Energy%20Efficiency%20Program%20Tracking%20-%20MAST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_summary"/>
      <sheetName val="3_pivot"/>
      <sheetName val="2_data"/>
      <sheetName val="1_sql"/>
    </sheetNames>
    <sheetDataSet>
      <sheetData sheetId="0">
        <row r="8">
          <cell r="C8" t="str">
            <v>ORDERNUM</v>
          </cell>
          <cell r="D8" t="str">
            <v>ORDERNAME</v>
          </cell>
          <cell r="E8" t="str">
            <v>Labor</v>
          </cell>
          <cell r="F8" t="str">
            <v>Overhead</v>
          </cell>
          <cell r="G8" t="str">
            <v>Marketing</v>
          </cell>
          <cell r="H8" t="str">
            <v>Employee Expense</v>
          </cell>
          <cell r="I8" t="str">
            <v>Outside Services</v>
          </cell>
          <cell r="J8" t="str">
            <v>Materials</v>
          </cell>
          <cell r="K8" t="str">
            <v>Miscellaneous</v>
          </cell>
          <cell r="L8" t="str">
            <v>Direct Benefit to Customer</v>
          </cell>
          <cell r="M8" t="str">
            <v>Revenue</v>
          </cell>
          <cell r="N8" t="str">
            <v>Grand Total</v>
          </cell>
        </row>
        <row r="9">
          <cell r="C9">
            <v>18230128</v>
          </cell>
          <cell r="D9" t="str">
            <v>Net Metering {E}</v>
          </cell>
          <cell r="E9">
            <v>376647.57</v>
          </cell>
          <cell r="F9">
            <v>330377.03000000003</v>
          </cell>
          <cell r="G9">
            <v>0</v>
          </cell>
          <cell r="H9">
            <v>1562.92</v>
          </cell>
          <cell r="I9">
            <v>0</v>
          </cell>
          <cell r="J9">
            <v>214513.65</v>
          </cell>
          <cell r="K9">
            <v>2723347.82</v>
          </cell>
          <cell r="L9">
            <v>0</v>
          </cell>
          <cell r="M9">
            <v>0</v>
          </cell>
          <cell r="N9">
            <v>3646448.99</v>
          </cell>
        </row>
        <row r="10">
          <cell r="C10">
            <v>18230611</v>
          </cell>
          <cell r="D10" t="str">
            <v>Low Income Weatherization {E}</v>
          </cell>
          <cell r="E10">
            <v>136016.84</v>
          </cell>
          <cell r="F10">
            <v>120419.55</v>
          </cell>
          <cell r="G10">
            <v>18573.560000000001</v>
          </cell>
          <cell r="H10">
            <v>233.33</v>
          </cell>
          <cell r="I10">
            <v>2829.88</v>
          </cell>
          <cell r="J10">
            <v>0</v>
          </cell>
          <cell r="K10">
            <v>0</v>
          </cell>
          <cell r="L10">
            <v>4408551.68</v>
          </cell>
          <cell r="M10">
            <v>0</v>
          </cell>
          <cell r="N10">
            <v>4686624.8399999989</v>
          </cell>
        </row>
        <row r="11">
          <cell r="C11">
            <v>18230023</v>
          </cell>
          <cell r="D11" t="str">
            <v>Smart Thermostats {E}</v>
          </cell>
          <cell r="E11">
            <v>70807.39</v>
          </cell>
          <cell r="F11">
            <v>62700.22</v>
          </cell>
          <cell r="G11">
            <v>34733.03</v>
          </cell>
          <cell r="H11">
            <v>141.22</v>
          </cell>
          <cell r="I11">
            <v>121764.44</v>
          </cell>
          <cell r="J11">
            <v>733.37</v>
          </cell>
          <cell r="K11">
            <v>0</v>
          </cell>
          <cell r="L11">
            <v>707612.22</v>
          </cell>
          <cell r="M11">
            <v>0</v>
          </cell>
          <cell r="N11">
            <v>998491.8899999999</v>
          </cell>
        </row>
        <row r="12">
          <cell r="C12">
            <v>18230434</v>
          </cell>
          <cell r="D12" t="str">
            <v>Home Appliances {E}</v>
          </cell>
          <cell r="E12">
            <v>63105.78</v>
          </cell>
          <cell r="F12">
            <v>55936.800000000003</v>
          </cell>
          <cell r="G12">
            <v>45778.87</v>
          </cell>
          <cell r="H12">
            <v>211.6</v>
          </cell>
          <cell r="I12">
            <v>77208.929999999993</v>
          </cell>
          <cell r="J12">
            <v>0</v>
          </cell>
          <cell r="K12">
            <v>0</v>
          </cell>
          <cell r="L12">
            <v>306033.40999999997</v>
          </cell>
          <cell r="M12">
            <v>0</v>
          </cell>
          <cell r="N12">
            <v>548275.3899999999</v>
          </cell>
        </row>
        <row r="13">
          <cell r="C13">
            <v>18230435</v>
          </cell>
          <cell r="D13" t="str">
            <v>Residential Showerheads {E}</v>
          </cell>
          <cell r="E13">
            <v>1876.9</v>
          </cell>
          <cell r="F13">
            <v>1687.32</v>
          </cell>
          <cell r="G13">
            <v>0</v>
          </cell>
          <cell r="H13">
            <v>0</v>
          </cell>
          <cell r="I13">
            <v>0</v>
          </cell>
          <cell r="J13">
            <v>0</v>
          </cell>
          <cell r="K13">
            <v>0</v>
          </cell>
          <cell r="L13">
            <v>-233.25</v>
          </cell>
          <cell r="M13">
            <v>0</v>
          </cell>
          <cell r="N13">
            <v>3330.9700000000003</v>
          </cell>
        </row>
        <row r="14">
          <cell r="C14">
            <v>18230440</v>
          </cell>
          <cell r="D14" t="str">
            <v>Residential Lighting {E}</v>
          </cell>
          <cell r="E14">
            <v>57480.67</v>
          </cell>
          <cell r="F14">
            <v>50924.12</v>
          </cell>
          <cell r="G14">
            <v>79254.509999999995</v>
          </cell>
          <cell r="H14">
            <v>330.36</v>
          </cell>
          <cell r="I14">
            <v>69219.179999999993</v>
          </cell>
          <cell r="J14">
            <v>82.09</v>
          </cell>
          <cell r="K14">
            <v>0</v>
          </cell>
          <cell r="L14">
            <v>892065</v>
          </cell>
          <cell r="M14">
            <v>0</v>
          </cell>
          <cell r="N14">
            <v>1149355.9300000002</v>
          </cell>
        </row>
        <row r="15">
          <cell r="C15">
            <v>18230461</v>
          </cell>
          <cell r="D15" t="str">
            <v>Home Energy Reports {E}</v>
          </cell>
          <cell r="E15">
            <v>61108.61</v>
          </cell>
          <cell r="F15">
            <v>54135.67</v>
          </cell>
          <cell r="G15">
            <v>0</v>
          </cell>
          <cell r="H15">
            <v>44.03</v>
          </cell>
          <cell r="I15">
            <v>731082.53</v>
          </cell>
          <cell r="J15">
            <v>0</v>
          </cell>
          <cell r="K15">
            <v>0</v>
          </cell>
          <cell r="L15">
            <v>731082.58</v>
          </cell>
          <cell r="M15">
            <v>0</v>
          </cell>
          <cell r="N15">
            <v>1577453.42</v>
          </cell>
        </row>
        <row r="16">
          <cell r="C16">
            <v>18230626</v>
          </cell>
          <cell r="D16" t="str">
            <v>SF Existing Water Heat {E}</v>
          </cell>
          <cell r="E16">
            <v>83944.78</v>
          </cell>
          <cell r="F16">
            <v>74354.320000000007</v>
          </cell>
          <cell r="G16">
            <v>112435.8</v>
          </cell>
          <cell r="H16">
            <v>255.81</v>
          </cell>
          <cell r="I16">
            <v>38044.35</v>
          </cell>
          <cell r="J16">
            <v>68.94</v>
          </cell>
          <cell r="K16">
            <v>0</v>
          </cell>
          <cell r="L16">
            <v>396671.27</v>
          </cell>
          <cell r="M16">
            <v>0</v>
          </cell>
          <cell r="N16">
            <v>705775.27</v>
          </cell>
        </row>
        <row r="17">
          <cell r="C17">
            <v>18230627</v>
          </cell>
          <cell r="D17" t="str">
            <v>SF Existing Weatherization {E}</v>
          </cell>
          <cell r="E17">
            <v>61788.86</v>
          </cell>
          <cell r="F17">
            <v>54584.01</v>
          </cell>
          <cell r="G17">
            <v>118660.1</v>
          </cell>
          <cell r="H17">
            <v>293.26</v>
          </cell>
          <cell r="I17">
            <v>4.9400000000000004</v>
          </cell>
          <cell r="J17">
            <v>115.76</v>
          </cell>
          <cell r="K17">
            <v>0</v>
          </cell>
          <cell r="L17">
            <v>941150.6</v>
          </cell>
          <cell r="M17">
            <v>0</v>
          </cell>
          <cell r="N17">
            <v>1176597.53</v>
          </cell>
        </row>
        <row r="18">
          <cell r="C18">
            <v>18230628</v>
          </cell>
          <cell r="D18" t="str">
            <v>SF Existing Space Heat {E}</v>
          </cell>
          <cell r="E18">
            <v>64343.040000000001</v>
          </cell>
          <cell r="F18">
            <v>57038.78</v>
          </cell>
          <cell r="G18">
            <v>209975.7</v>
          </cell>
          <cell r="H18">
            <v>227.56</v>
          </cell>
          <cell r="I18">
            <v>8847.73</v>
          </cell>
          <cell r="J18">
            <v>0</v>
          </cell>
          <cell r="K18">
            <v>0</v>
          </cell>
          <cell r="L18">
            <v>3502864.65</v>
          </cell>
          <cell r="M18">
            <v>0</v>
          </cell>
          <cell r="N18">
            <v>3843297.46</v>
          </cell>
        </row>
        <row r="19">
          <cell r="C19">
            <v>18230751</v>
          </cell>
          <cell r="D19" t="str">
            <v>Efficiency Boost {E}</v>
          </cell>
          <cell r="E19">
            <v>22715.279999999999</v>
          </cell>
          <cell r="F19">
            <v>20132.34</v>
          </cell>
          <cell r="G19">
            <v>22933.08</v>
          </cell>
          <cell r="H19">
            <v>0</v>
          </cell>
          <cell r="I19">
            <v>1867</v>
          </cell>
          <cell r="J19">
            <v>0</v>
          </cell>
          <cell r="K19">
            <v>0</v>
          </cell>
          <cell r="L19">
            <v>0</v>
          </cell>
          <cell r="M19">
            <v>0</v>
          </cell>
          <cell r="N19">
            <v>67647.7</v>
          </cell>
        </row>
        <row r="20">
          <cell r="C20">
            <v>18230162</v>
          </cell>
          <cell r="D20" t="str">
            <v>Residential Midstream HVAC and Water Heat {E}</v>
          </cell>
          <cell r="E20">
            <v>48207.83</v>
          </cell>
          <cell r="F20">
            <v>42648.77</v>
          </cell>
          <cell r="G20">
            <v>0</v>
          </cell>
          <cell r="H20">
            <v>979.13</v>
          </cell>
          <cell r="I20">
            <v>1115317.01</v>
          </cell>
          <cell r="J20">
            <v>15.93</v>
          </cell>
          <cell r="K20">
            <v>546.25</v>
          </cell>
          <cell r="L20">
            <v>7136469.6699999999</v>
          </cell>
          <cell r="M20">
            <v>0</v>
          </cell>
          <cell r="N20">
            <v>8344184.5899999989</v>
          </cell>
        </row>
        <row r="21">
          <cell r="C21">
            <v>18230405</v>
          </cell>
          <cell r="D21" t="str">
            <v>Single Family New Construction {E}</v>
          </cell>
          <cell r="E21">
            <v>33926.49</v>
          </cell>
          <cell r="F21">
            <v>30042.720000000001</v>
          </cell>
          <cell r="G21">
            <v>9428.8799999999992</v>
          </cell>
          <cell r="H21">
            <v>931.21</v>
          </cell>
          <cell r="I21">
            <v>3479.85</v>
          </cell>
          <cell r="J21">
            <v>726.07</v>
          </cell>
          <cell r="K21">
            <v>4500</v>
          </cell>
          <cell r="L21">
            <v>56118.71</v>
          </cell>
          <cell r="M21">
            <v>0</v>
          </cell>
          <cell r="N21">
            <v>139153.93000000002</v>
          </cell>
        </row>
        <row r="22">
          <cell r="C22">
            <v>18230071</v>
          </cell>
          <cell r="D22" t="str">
            <v>Manufactured Home New Construction {E}</v>
          </cell>
          <cell r="E22">
            <v>20360.580000000002</v>
          </cell>
          <cell r="F22">
            <v>18032.68</v>
          </cell>
          <cell r="G22">
            <v>4086.15</v>
          </cell>
          <cell r="H22">
            <v>10.84</v>
          </cell>
          <cell r="I22">
            <v>13102.37</v>
          </cell>
          <cell r="J22">
            <v>0</v>
          </cell>
          <cell r="K22">
            <v>0</v>
          </cell>
          <cell r="L22">
            <v>109448.08</v>
          </cell>
          <cell r="M22">
            <v>0</v>
          </cell>
          <cell r="N22">
            <v>165040.69999999998</v>
          </cell>
        </row>
        <row r="23">
          <cell r="C23">
            <v>18230407</v>
          </cell>
          <cell r="D23" t="str">
            <v>Multi Family Retrofit {E}</v>
          </cell>
          <cell r="E23">
            <v>134496.93</v>
          </cell>
          <cell r="F23">
            <v>119131.26</v>
          </cell>
          <cell r="G23">
            <v>38782.86</v>
          </cell>
          <cell r="H23">
            <v>1513.2</v>
          </cell>
          <cell r="I23">
            <v>751745.01</v>
          </cell>
          <cell r="J23">
            <v>1275.3699999999999</v>
          </cell>
          <cell r="K23">
            <v>1439.25</v>
          </cell>
          <cell r="L23">
            <v>4286145.32</v>
          </cell>
          <cell r="M23">
            <v>0</v>
          </cell>
          <cell r="N23">
            <v>5334529.2</v>
          </cell>
        </row>
        <row r="24">
          <cell r="C24">
            <v>18230747</v>
          </cell>
          <cell r="D24" t="str">
            <v>State Grants {E}</v>
          </cell>
          <cell r="E24">
            <v>0</v>
          </cell>
          <cell r="F24">
            <v>0</v>
          </cell>
          <cell r="G24">
            <v>0</v>
          </cell>
          <cell r="H24">
            <v>0</v>
          </cell>
          <cell r="I24">
            <v>0</v>
          </cell>
          <cell r="J24">
            <v>0</v>
          </cell>
          <cell r="K24">
            <v>0</v>
          </cell>
          <cell r="L24">
            <v>0</v>
          </cell>
          <cell r="M24">
            <v>0</v>
          </cell>
          <cell r="N24">
            <v>0</v>
          </cell>
        </row>
        <row r="25">
          <cell r="C25">
            <v>18230486</v>
          </cell>
          <cell r="D25" t="str">
            <v>Multi Family New Construction {E}</v>
          </cell>
          <cell r="E25">
            <v>61134.74</v>
          </cell>
          <cell r="F25">
            <v>54156.1</v>
          </cell>
          <cell r="G25">
            <v>10678.48</v>
          </cell>
          <cell r="H25">
            <v>473.08</v>
          </cell>
          <cell r="I25">
            <v>289567.11</v>
          </cell>
          <cell r="J25">
            <v>0</v>
          </cell>
          <cell r="K25">
            <v>2000</v>
          </cell>
          <cell r="L25">
            <v>1013612.6</v>
          </cell>
          <cell r="M25">
            <v>0</v>
          </cell>
          <cell r="N25">
            <v>1431622.1099999999</v>
          </cell>
        </row>
        <row r="26">
          <cell r="C26">
            <v>18230749</v>
          </cell>
          <cell r="D26" t="str">
            <v>Home Energy Display Pilot {E}</v>
          </cell>
          <cell r="E26">
            <v>36977</v>
          </cell>
          <cell r="F26">
            <v>32725.42</v>
          </cell>
          <cell r="G26">
            <v>0</v>
          </cell>
          <cell r="H26">
            <v>6.25</v>
          </cell>
          <cell r="I26">
            <v>56135.3</v>
          </cell>
          <cell r="J26">
            <v>0</v>
          </cell>
          <cell r="K26">
            <v>0</v>
          </cell>
          <cell r="L26">
            <v>121819.79</v>
          </cell>
          <cell r="M26">
            <v>0</v>
          </cell>
          <cell r="N26">
            <v>247663.75999999995</v>
          </cell>
        </row>
        <row r="27">
          <cell r="C27">
            <v>18230750</v>
          </cell>
          <cell r="D27" t="str">
            <v>Retail Choice {E}</v>
          </cell>
          <cell r="E27">
            <v>36438.629999999997</v>
          </cell>
          <cell r="F27">
            <v>32269.87</v>
          </cell>
          <cell r="G27">
            <v>0</v>
          </cell>
          <cell r="H27">
            <v>0</v>
          </cell>
          <cell r="I27">
            <v>93750</v>
          </cell>
          <cell r="J27">
            <v>0</v>
          </cell>
          <cell r="K27">
            <v>0</v>
          </cell>
          <cell r="L27">
            <v>0</v>
          </cell>
          <cell r="M27">
            <v>0</v>
          </cell>
          <cell r="N27">
            <v>162458.5</v>
          </cell>
        </row>
        <row r="28">
          <cell r="C28">
            <v>18230526</v>
          </cell>
          <cell r="D28" t="str">
            <v>Hybrid Heating Pilot {E}</v>
          </cell>
          <cell r="E28">
            <v>0</v>
          </cell>
          <cell r="F28">
            <v>0</v>
          </cell>
          <cell r="G28">
            <v>0</v>
          </cell>
          <cell r="H28">
            <v>0</v>
          </cell>
          <cell r="I28">
            <v>0</v>
          </cell>
          <cell r="J28">
            <v>0</v>
          </cell>
          <cell r="K28">
            <v>0</v>
          </cell>
          <cell r="L28">
            <v>0</v>
          </cell>
          <cell r="M28">
            <v>0</v>
          </cell>
          <cell r="N28">
            <v>0</v>
          </cell>
        </row>
        <row r="29">
          <cell r="C29">
            <v>18230711</v>
          </cell>
          <cell r="D29" t="str">
            <v>Commercial Industrial Retrofit {E}</v>
          </cell>
          <cell r="E29">
            <v>703966.69</v>
          </cell>
          <cell r="F29">
            <v>924714.84</v>
          </cell>
          <cell r="G29">
            <v>8492.35</v>
          </cell>
          <cell r="H29">
            <v>45601.34</v>
          </cell>
          <cell r="I29">
            <v>49384.45</v>
          </cell>
          <cell r="J29">
            <v>6977.92</v>
          </cell>
          <cell r="K29">
            <v>11047</v>
          </cell>
          <cell r="L29">
            <v>3697942.4</v>
          </cell>
          <cell r="M29">
            <v>0</v>
          </cell>
          <cell r="N29">
            <v>5448126.9899999993</v>
          </cell>
        </row>
        <row r="30">
          <cell r="C30">
            <v>18230724</v>
          </cell>
          <cell r="D30" t="str">
            <v>Business Lighting - Grants {E}</v>
          </cell>
          <cell r="E30">
            <v>1350718.09</v>
          </cell>
          <cell r="F30">
            <v>1196518.1399999999</v>
          </cell>
          <cell r="G30">
            <v>6939.42</v>
          </cell>
          <cell r="H30">
            <v>28664.48</v>
          </cell>
          <cell r="I30">
            <v>4605.38</v>
          </cell>
          <cell r="J30">
            <v>2692.77</v>
          </cell>
          <cell r="K30">
            <v>6600</v>
          </cell>
          <cell r="L30">
            <v>8884519.5500000007</v>
          </cell>
          <cell r="M30">
            <v>0</v>
          </cell>
          <cell r="N30">
            <v>11481257.830000002</v>
          </cell>
        </row>
        <row r="31">
          <cell r="C31">
            <v>18231133</v>
          </cell>
          <cell r="D31" t="str">
            <v>Industrial System Optimization {E}</v>
          </cell>
          <cell r="E31">
            <v>0</v>
          </cell>
          <cell r="F31">
            <v>0</v>
          </cell>
          <cell r="G31">
            <v>0</v>
          </cell>
          <cell r="H31">
            <v>0</v>
          </cell>
          <cell r="I31">
            <v>-5960.04</v>
          </cell>
          <cell r="J31">
            <v>0</v>
          </cell>
          <cell r="K31">
            <v>0</v>
          </cell>
          <cell r="L31">
            <v>-36611.67</v>
          </cell>
          <cell r="M31">
            <v>0</v>
          </cell>
          <cell r="N31">
            <v>-42571.71</v>
          </cell>
        </row>
        <row r="32">
          <cell r="C32">
            <v>18231137</v>
          </cell>
          <cell r="D32" t="str">
            <v>Industrial Energy Management {E}</v>
          </cell>
          <cell r="E32">
            <v>246143.49</v>
          </cell>
          <cell r="F32">
            <v>217851.36</v>
          </cell>
          <cell r="G32">
            <v>7361.13</v>
          </cell>
          <cell r="H32">
            <v>4105.83</v>
          </cell>
          <cell r="I32">
            <v>114863.67999999999</v>
          </cell>
          <cell r="J32">
            <v>515.47</v>
          </cell>
          <cell r="K32">
            <v>0</v>
          </cell>
          <cell r="L32">
            <v>870818.96</v>
          </cell>
          <cell r="M32">
            <v>0</v>
          </cell>
          <cell r="N32">
            <v>1461659.9199999995</v>
          </cell>
        </row>
        <row r="33">
          <cell r="C33">
            <v>18230013</v>
          </cell>
          <cell r="D33" t="str">
            <v>Clean Buildings Accelerator {E}</v>
          </cell>
          <cell r="E33">
            <v>0</v>
          </cell>
          <cell r="F33">
            <v>0</v>
          </cell>
          <cell r="G33">
            <v>10093.049999999999</v>
          </cell>
          <cell r="H33">
            <v>0</v>
          </cell>
          <cell r="I33">
            <v>113465.87</v>
          </cell>
          <cell r="J33">
            <v>196.91</v>
          </cell>
          <cell r="K33">
            <v>0</v>
          </cell>
          <cell r="L33">
            <v>0</v>
          </cell>
          <cell r="M33">
            <v>0</v>
          </cell>
          <cell r="N33">
            <v>123755.82999999999</v>
          </cell>
        </row>
        <row r="34">
          <cell r="C34">
            <v>18230015</v>
          </cell>
          <cell r="D34" t="str">
            <v>SMB Virtual Commissioning {E}</v>
          </cell>
          <cell r="E34">
            <v>1542.75</v>
          </cell>
          <cell r="F34">
            <v>1365.18</v>
          </cell>
          <cell r="G34">
            <v>0</v>
          </cell>
          <cell r="H34">
            <v>0</v>
          </cell>
          <cell r="I34">
            <v>598203.31999999995</v>
          </cell>
          <cell r="J34">
            <v>0</v>
          </cell>
          <cell r="K34">
            <v>0</v>
          </cell>
          <cell r="L34">
            <v>0</v>
          </cell>
          <cell r="M34">
            <v>0</v>
          </cell>
          <cell r="N34">
            <v>601111.25</v>
          </cell>
        </row>
        <row r="35">
          <cell r="C35">
            <v>18239043</v>
          </cell>
          <cell r="D35" t="str">
            <v>Telecommunications Efficiency {E}</v>
          </cell>
          <cell r="E35">
            <v>47534.19</v>
          </cell>
          <cell r="F35">
            <v>41984.35</v>
          </cell>
          <cell r="G35">
            <v>0</v>
          </cell>
          <cell r="H35">
            <v>126.13</v>
          </cell>
          <cell r="I35">
            <v>218084.44</v>
          </cell>
          <cell r="J35">
            <v>43.59</v>
          </cell>
          <cell r="K35">
            <v>0</v>
          </cell>
          <cell r="L35">
            <v>0</v>
          </cell>
          <cell r="M35">
            <v>0</v>
          </cell>
          <cell r="N35">
            <v>307772.69999999995</v>
          </cell>
        </row>
        <row r="36">
          <cell r="C36">
            <v>18230715</v>
          </cell>
          <cell r="D36" t="str">
            <v>Commercial Industrial New Construction {E}</v>
          </cell>
          <cell r="E36">
            <v>149678.73000000001</v>
          </cell>
          <cell r="F36">
            <v>132583.69</v>
          </cell>
          <cell r="G36">
            <v>223.1</v>
          </cell>
          <cell r="H36">
            <v>28827.79</v>
          </cell>
          <cell r="I36">
            <v>28722.09</v>
          </cell>
          <cell r="J36">
            <v>362.53</v>
          </cell>
          <cell r="K36">
            <v>2400</v>
          </cell>
          <cell r="L36">
            <v>2857521</v>
          </cell>
          <cell r="M36">
            <v>0</v>
          </cell>
          <cell r="N36">
            <v>3200318.9299999997</v>
          </cell>
        </row>
        <row r="37">
          <cell r="C37">
            <v>18231136</v>
          </cell>
          <cell r="D37" t="str">
            <v>ESG New Construction {E}</v>
          </cell>
          <cell r="E37">
            <v>0</v>
          </cell>
          <cell r="F37">
            <v>0</v>
          </cell>
          <cell r="G37">
            <v>0</v>
          </cell>
          <cell r="H37">
            <v>0</v>
          </cell>
          <cell r="I37">
            <v>0</v>
          </cell>
          <cell r="J37">
            <v>0</v>
          </cell>
          <cell r="K37">
            <v>0</v>
          </cell>
          <cell r="L37">
            <v>0</v>
          </cell>
          <cell r="M37">
            <v>0</v>
          </cell>
          <cell r="N37">
            <v>0</v>
          </cell>
        </row>
        <row r="38">
          <cell r="C38">
            <v>18230502</v>
          </cell>
          <cell r="D38" t="str">
            <v>Resource Accounting Software {E}</v>
          </cell>
          <cell r="E38">
            <v>0</v>
          </cell>
          <cell r="F38">
            <v>0</v>
          </cell>
          <cell r="G38">
            <v>0</v>
          </cell>
          <cell r="H38">
            <v>0</v>
          </cell>
          <cell r="I38">
            <v>0</v>
          </cell>
          <cell r="J38">
            <v>0</v>
          </cell>
          <cell r="K38">
            <v>0</v>
          </cell>
          <cell r="L38">
            <v>0</v>
          </cell>
          <cell r="M38">
            <v>0</v>
          </cell>
          <cell r="N38">
            <v>0</v>
          </cell>
        </row>
        <row r="39">
          <cell r="C39">
            <v>18230723</v>
          </cell>
          <cell r="D39" t="str">
            <v>Commercial Strategic Energy Management {E}</v>
          </cell>
          <cell r="E39">
            <v>484211.18</v>
          </cell>
          <cell r="F39">
            <v>371240.83</v>
          </cell>
          <cell r="G39">
            <v>213.08</v>
          </cell>
          <cell r="H39">
            <v>10994.27</v>
          </cell>
          <cell r="I39">
            <v>294227.34999999998</v>
          </cell>
          <cell r="J39">
            <v>3739.44</v>
          </cell>
          <cell r="K39">
            <v>57747.25</v>
          </cell>
          <cell r="L39">
            <v>352831</v>
          </cell>
          <cell r="M39">
            <v>0</v>
          </cell>
          <cell r="N39">
            <v>1575204.4</v>
          </cell>
        </row>
        <row r="40">
          <cell r="C40">
            <v>18236102</v>
          </cell>
          <cell r="D40" t="str">
            <v>Pay for Performance {E}</v>
          </cell>
          <cell r="E40">
            <v>19330.88</v>
          </cell>
          <cell r="F40">
            <v>17096.009999999998</v>
          </cell>
          <cell r="G40">
            <v>0</v>
          </cell>
          <cell r="H40">
            <v>93.43</v>
          </cell>
          <cell r="I40">
            <v>7984.38</v>
          </cell>
          <cell r="J40">
            <v>1081.04</v>
          </cell>
          <cell r="K40">
            <v>0</v>
          </cell>
          <cell r="L40">
            <v>261789</v>
          </cell>
          <cell r="M40">
            <v>0</v>
          </cell>
          <cell r="N40">
            <v>307374.74</v>
          </cell>
        </row>
        <row r="41">
          <cell r="C41">
            <v>18230421</v>
          </cell>
          <cell r="D41" t="str">
            <v>NW Energy Efficiency Alliance {E}</v>
          </cell>
          <cell r="E41">
            <v>0</v>
          </cell>
          <cell r="F41">
            <v>0</v>
          </cell>
          <cell r="G41">
            <v>0</v>
          </cell>
          <cell r="H41">
            <v>0</v>
          </cell>
          <cell r="I41">
            <v>1072519.4099999999</v>
          </cell>
          <cell r="J41">
            <v>0</v>
          </cell>
          <cell r="K41">
            <v>0</v>
          </cell>
          <cell r="L41">
            <v>3203533.79</v>
          </cell>
          <cell r="M41">
            <v>0</v>
          </cell>
          <cell r="N41">
            <v>4276053.2</v>
          </cell>
        </row>
        <row r="42">
          <cell r="C42">
            <v>18230720</v>
          </cell>
          <cell r="D42" t="str">
            <v>High Voltage Program 449 {E}</v>
          </cell>
          <cell r="E42">
            <v>205939.17</v>
          </cell>
          <cell r="F42">
            <v>0</v>
          </cell>
          <cell r="G42">
            <v>0</v>
          </cell>
          <cell r="H42">
            <v>0</v>
          </cell>
          <cell r="I42">
            <v>25107</v>
          </cell>
          <cell r="J42">
            <v>0</v>
          </cell>
          <cell r="K42">
            <v>0</v>
          </cell>
          <cell r="L42">
            <v>4518993.5599999996</v>
          </cell>
          <cell r="M42">
            <v>0</v>
          </cell>
          <cell r="N42">
            <v>4750039.7299999995</v>
          </cell>
        </row>
        <row r="43">
          <cell r="C43">
            <v>18230721</v>
          </cell>
          <cell r="D43" t="str">
            <v>High Voltage Program 40 46 49 {E}</v>
          </cell>
          <cell r="E43">
            <v>162085.62</v>
          </cell>
          <cell r="F43">
            <v>0</v>
          </cell>
          <cell r="G43">
            <v>0</v>
          </cell>
          <cell r="H43">
            <v>0</v>
          </cell>
          <cell r="I43">
            <v>23112</v>
          </cell>
          <cell r="J43">
            <v>0</v>
          </cell>
          <cell r="K43">
            <v>0</v>
          </cell>
          <cell r="L43">
            <v>2538766.34</v>
          </cell>
          <cell r="M43">
            <v>0</v>
          </cell>
          <cell r="N43">
            <v>2723963.96</v>
          </cell>
        </row>
        <row r="44">
          <cell r="C44">
            <v>18230714</v>
          </cell>
          <cell r="D44" t="str">
            <v>Lighting to Go {E}</v>
          </cell>
          <cell r="E44">
            <v>80865.149999999994</v>
          </cell>
          <cell r="F44">
            <v>71675.570000000007</v>
          </cell>
          <cell r="G44">
            <v>5757.36</v>
          </cell>
          <cell r="H44">
            <v>239.35</v>
          </cell>
          <cell r="I44">
            <v>210905.57</v>
          </cell>
          <cell r="J44">
            <v>196.91</v>
          </cell>
          <cell r="K44">
            <v>0</v>
          </cell>
          <cell r="L44">
            <v>2526872.29</v>
          </cell>
          <cell r="M44">
            <v>0</v>
          </cell>
          <cell r="N44">
            <v>2896512.1999999997</v>
          </cell>
        </row>
        <row r="45">
          <cell r="C45">
            <v>18230716</v>
          </cell>
          <cell r="D45" t="str">
            <v>Commercial Foodservice {E}</v>
          </cell>
          <cell r="E45">
            <v>25133.54</v>
          </cell>
          <cell r="F45">
            <v>22276.11</v>
          </cell>
          <cell r="G45">
            <v>3459.38</v>
          </cell>
          <cell r="H45">
            <v>293.88</v>
          </cell>
          <cell r="I45">
            <v>63671.7</v>
          </cell>
          <cell r="J45">
            <v>10.1</v>
          </cell>
          <cell r="K45">
            <v>0</v>
          </cell>
          <cell r="L45">
            <v>394601.94</v>
          </cell>
          <cell r="M45">
            <v>0</v>
          </cell>
          <cell r="N45">
            <v>509446.64999999997</v>
          </cell>
        </row>
        <row r="46">
          <cell r="C46">
            <v>18230718</v>
          </cell>
          <cell r="D46" t="str">
            <v>Commercial HVAC Rebates {E}</v>
          </cell>
          <cell r="E46">
            <v>45247.24</v>
          </cell>
          <cell r="F46">
            <v>40163.949999999997</v>
          </cell>
          <cell r="G46">
            <v>6785.9</v>
          </cell>
          <cell r="H46">
            <v>596.4</v>
          </cell>
          <cell r="I46">
            <v>166.64</v>
          </cell>
          <cell r="J46">
            <v>55.14</v>
          </cell>
          <cell r="K46">
            <v>0</v>
          </cell>
          <cell r="L46">
            <v>139882.81</v>
          </cell>
          <cell r="M46">
            <v>0</v>
          </cell>
          <cell r="N46">
            <v>232898.08000000002</v>
          </cell>
        </row>
        <row r="47">
          <cell r="C47">
            <v>18231134</v>
          </cell>
          <cell r="D47" t="str">
            <v>Small Business Direct Install {E}</v>
          </cell>
          <cell r="E47">
            <v>102732.47</v>
          </cell>
          <cell r="F47">
            <v>91091.37</v>
          </cell>
          <cell r="G47">
            <v>5190.1000000000004</v>
          </cell>
          <cell r="H47">
            <v>309.60000000000002</v>
          </cell>
          <cell r="I47">
            <v>1109550.6599999999</v>
          </cell>
          <cell r="J47">
            <v>1011.89</v>
          </cell>
          <cell r="K47">
            <v>16231.5</v>
          </cell>
          <cell r="L47">
            <v>6566414.9299999997</v>
          </cell>
          <cell r="M47">
            <v>0</v>
          </cell>
          <cell r="N47">
            <v>7892532.5199999986</v>
          </cell>
        </row>
        <row r="48">
          <cell r="C48">
            <v>18230524</v>
          </cell>
          <cell r="D48" t="str">
            <v>Commercial Midstream HVAC and Water Heat {E}</v>
          </cell>
          <cell r="E48">
            <v>27686.63</v>
          </cell>
          <cell r="F48">
            <v>24529.040000000001</v>
          </cell>
          <cell r="G48">
            <v>0</v>
          </cell>
          <cell r="H48">
            <v>52.08</v>
          </cell>
          <cell r="I48">
            <v>43469.39</v>
          </cell>
          <cell r="J48">
            <v>0</v>
          </cell>
          <cell r="K48">
            <v>0</v>
          </cell>
          <cell r="L48">
            <v>495804.07</v>
          </cell>
          <cell r="M48">
            <v>0</v>
          </cell>
          <cell r="N48">
            <v>591541.21000000008</v>
          </cell>
        </row>
        <row r="49">
          <cell r="C49">
            <v>18230014</v>
          </cell>
          <cell r="D49" t="str">
            <v>Lodging Rebates {E}</v>
          </cell>
          <cell r="E49">
            <v>46411.21</v>
          </cell>
          <cell r="F49">
            <v>41029.4</v>
          </cell>
          <cell r="G49">
            <v>9081.0400000000009</v>
          </cell>
          <cell r="H49">
            <v>0</v>
          </cell>
          <cell r="I49">
            <v>163.35</v>
          </cell>
          <cell r="J49">
            <v>0</v>
          </cell>
          <cell r="K49">
            <v>0</v>
          </cell>
          <cell r="L49">
            <v>1556076.52</v>
          </cell>
          <cell r="M49">
            <v>0</v>
          </cell>
          <cell r="N49">
            <v>1652761.52</v>
          </cell>
        </row>
        <row r="50">
          <cell r="C50">
            <v>18230713</v>
          </cell>
          <cell r="D50" t="str">
            <v>Generation Transmission and Distribution {E}</v>
          </cell>
          <cell r="E50">
            <v>0</v>
          </cell>
          <cell r="F50">
            <v>0</v>
          </cell>
          <cell r="G50">
            <v>0</v>
          </cell>
          <cell r="H50">
            <v>0</v>
          </cell>
          <cell r="I50">
            <v>0</v>
          </cell>
          <cell r="J50">
            <v>0</v>
          </cell>
          <cell r="K50">
            <v>0</v>
          </cell>
          <cell r="L50">
            <v>0</v>
          </cell>
          <cell r="M50">
            <v>0</v>
          </cell>
          <cell r="N50">
            <v>0</v>
          </cell>
        </row>
        <row r="51">
          <cell r="C51">
            <v>18230809</v>
          </cell>
          <cell r="D51" t="str">
            <v>Conservation Supply Curves {E}</v>
          </cell>
          <cell r="E51">
            <v>90940.5</v>
          </cell>
          <cell r="F51">
            <v>80547.039999999994</v>
          </cell>
          <cell r="G51">
            <v>0</v>
          </cell>
          <cell r="H51">
            <v>0</v>
          </cell>
          <cell r="I51">
            <v>501910.98</v>
          </cell>
          <cell r="J51">
            <v>0</v>
          </cell>
          <cell r="K51">
            <v>0</v>
          </cell>
          <cell r="L51">
            <v>0</v>
          </cell>
          <cell r="M51">
            <v>0</v>
          </cell>
          <cell r="N51">
            <v>673398.52</v>
          </cell>
        </row>
        <row r="52">
          <cell r="C52">
            <v>18230469</v>
          </cell>
          <cell r="D52" t="str">
            <v>Strategic Planning {E}</v>
          </cell>
          <cell r="E52">
            <v>246407.92</v>
          </cell>
          <cell r="F52">
            <v>218312.91</v>
          </cell>
          <cell r="G52">
            <v>0</v>
          </cell>
          <cell r="H52">
            <v>7028.48</v>
          </cell>
          <cell r="I52">
            <v>0</v>
          </cell>
          <cell r="J52">
            <v>349.77</v>
          </cell>
          <cell r="K52">
            <v>0</v>
          </cell>
          <cell r="L52">
            <v>0</v>
          </cell>
          <cell r="M52">
            <v>0</v>
          </cell>
          <cell r="N52">
            <v>472099.08</v>
          </cell>
        </row>
        <row r="53">
          <cell r="C53">
            <v>18230413</v>
          </cell>
          <cell r="D53" t="str">
            <v>Market Research {E}</v>
          </cell>
          <cell r="E53">
            <v>85378.01</v>
          </cell>
          <cell r="F53">
            <v>75656.820000000007</v>
          </cell>
          <cell r="G53">
            <v>0</v>
          </cell>
          <cell r="H53">
            <v>0</v>
          </cell>
          <cell r="I53">
            <v>0</v>
          </cell>
          <cell r="J53">
            <v>0</v>
          </cell>
          <cell r="K53">
            <v>0</v>
          </cell>
          <cell r="L53">
            <v>0</v>
          </cell>
          <cell r="M53">
            <v>0</v>
          </cell>
          <cell r="N53">
            <v>161034.83000000002</v>
          </cell>
        </row>
        <row r="54">
          <cell r="C54">
            <v>18230802</v>
          </cell>
          <cell r="D54" t="str">
            <v>Program Evaluation {E}</v>
          </cell>
          <cell r="E54">
            <v>168222.53</v>
          </cell>
          <cell r="F54">
            <v>149018.65</v>
          </cell>
          <cell r="G54">
            <v>0</v>
          </cell>
          <cell r="H54">
            <v>3569.63</v>
          </cell>
          <cell r="I54">
            <v>893004.17</v>
          </cell>
          <cell r="J54">
            <v>110.29</v>
          </cell>
          <cell r="K54">
            <v>312417</v>
          </cell>
          <cell r="L54">
            <v>0</v>
          </cell>
          <cell r="M54">
            <v>0</v>
          </cell>
          <cell r="N54">
            <v>1526342.27</v>
          </cell>
        </row>
        <row r="55">
          <cell r="C55">
            <v>18230624</v>
          </cell>
          <cell r="D55" t="str">
            <v>Biennial Conservation Acquisition Review {E}</v>
          </cell>
          <cell r="E55">
            <v>0</v>
          </cell>
          <cell r="F55">
            <v>0</v>
          </cell>
          <cell r="G55">
            <v>0</v>
          </cell>
          <cell r="H55">
            <v>0</v>
          </cell>
          <cell r="I55">
            <v>64162</v>
          </cell>
          <cell r="J55">
            <v>0</v>
          </cell>
          <cell r="K55">
            <v>0</v>
          </cell>
          <cell r="L55">
            <v>0</v>
          </cell>
          <cell r="M55">
            <v>0</v>
          </cell>
          <cell r="N55">
            <v>64162</v>
          </cell>
        </row>
        <row r="56">
          <cell r="C56">
            <v>18230400</v>
          </cell>
          <cell r="D56" t="str">
            <v>Digital Experience {E}</v>
          </cell>
          <cell r="E56">
            <v>30470.74</v>
          </cell>
          <cell r="F56">
            <v>26992.67</v>
          </cell>
          <cell r="G56">
            <v>0</v>
          </cell>
          <cell r="H56">
            <v>0</v>
          </cell>
          <cell r="I56">
            <v>0</v>
          </cell>
          <cell r="J56">
            <v>0</v>
          </cell>
          <cell r="K56">
            <v>0</v>
          </cell>
          <cell r="L56">
            <v>0</v>
          </cell>
          <cell r="M56">
            <v>0</v>
          </cell>
          <cell r="N56">
            <v>57463.41</v>
          </cell>
        </row>
        <row r="57">
          <cell r="C57">
            <v>18230408</v>
          </cell>
          <cell r="D57" t="str">
            <v>Customer Digital Experience {E}</v>
          </cell>
          <cell r="E57">
            <v>18795.240000000002</v>
          </cell>
          <cell r="F57">
            <v>16643.400000000001</v>
          </cell>
          <cell r="G57">
            <v>0</v>
          </cell>
          <cell r="H57">
            <v>0</v>
          </cell>
          <cell r="I57">
            <v>439134.17</v>
          </cell>
          <cell r="J57">
            <v>0</v>
          </cell>
          <cell r="K57">
            <v>0</v>
          </cell>
          <cell r="L57">
            <v>0</v>
          </cell>
          <cell r="M57">
            <v>0</v>
          </cell>
          <cell r="N57">
            <v>474572.81</v>
          </cell>
        </row>
        <row r="58">
          <cell r="C58">
            <v>18230508</v>
          </cell>
          <cell r="D58" t="str">
            <v>Customer Awareness Tools {E}</v>
          </cell>
          <cell r="E58">
            <v>36967.449999999997</v>
          </cell>
          <cell r="F58">
            <v>32740.37</v>
          </cell>
          <cell r="G58">
            <v>0</v>
          </cell>
          <cell r="H58">
            <v>6.25</v>
          </cell>
          <cell r="I58">
            <v>680859.32</v>
          </cell>
          <cell r="J58">
            <v>0</v>
          </cell>
          <cell r="K58">
            <v>0</v>
          </cell>
          <cell r="L58">
            <v>0</v>
          </cell>
          <cell r="M58">
            <v>0</v>
          </cell>
          <cell r="N58">
            <v>750573.3899999999</v>
          </cell>
        </row>
        <row r="59">
          <cell r="C59">
            <v>18230509</v>
          </cell>
          <cell r="D59" t="str">
            <v>PSE Marketplace {E}</v>
          </cell>
          <cell r="E59">
            <v>58073.05</v>
          </cell>
          <cell r="F59">
            <v>51379.26</v>
          </cell>
          <cell r="G59">
            <v>96541.8</v>
          </cell>
          <cell r="H59">
            <v>22.21</v>
          </cell>
          <cell r="I59">
            <v>8580</v>
          </cell>
          <cell r="J59">
            <v>0</v>
          </cell>
          <cell r="K59">
            <v>0</v>
          </cell>
          <cell r="L59">
            <v>68.25</v>
          </cell>
          <cell r="M59">
            <v>0</v>
          </cell>
          <cell r="N59">
            <v>214664.57</v>
          </cell>
        </row>
        <row r="60">
          <cell r="C60">
            <v>18230411</v>
          </cell>
          <cell r="D60" t="str">
            <v>Automated Benchmarking System {E}</v>
          </cell>
          <cell r="E60">
            <v>456579.92</v>
          </cell>
          <cell r="F60">
            <v>404969.69</v>
          </cell>
          <cell r="G60">
            <v>0</v>
          </cell>
          <cell r="H60">
            <v>0</v>
          </cell>
          <cell r="I60">
            <v>2455452.83</v>
          </cell>
          <cell r="J60">
            <v>28033.95</v>
          </cell>
          <cell r="K60">
            <v>-634.6</v>
          </cell>
          <cell r="L60">
            <v>0</v>
          </cell>
          <cell r="M60">
            <v>0</v>
          </cell>
          <cell r="N60">
            <v>3344401.79</v>
          </cell>
        </row>
        <row r="61">
          <cell r="C61">
            <v>18230745</v>
          </cell>
          <cell r="D61" t="str">
            <v>Data and Systems Services {E}</v>
          </cell>
          <cell r="E61">
            <v>392967.84</v>
          </cell>
          <cell r="F61">
            <v>348145.37</v>
          </cell>
          <cell r="G61">
            <v>0</v>
          </cell>
          <cell r="H61">
            <v>1306.48</v>
          </cell>
          <cell r="I61">
            <v>234900</v>
          </cell>
          <cell r="J61">
            <v>0</v>
          </cell>
          <cell r="K61">
            <v>0</v>
          </cell>
          <cell r="L61">
            <v>0</v>
          </cell>
          <cell r="M61">
            <v>0</v>
          </cell>
          <cell r="N61">
            <v>977319.69000000006</v>
          </cell>
        </row>
        <row r="62">
          <cell r="C62">
            <v>18230418</v>
          </cell>
          <cell r="D62" t="str">
            <v>EES Verification {E}</v>
          </cell>
          <cell r="E62">
            <v>292964.78999999998</v>
          </cell>
          <cell r="F62">
            <v>259609.42</v>
          </cell>
          <cell r="G62">
            <v>0</v>
          </cell>
          <cell r="H62">
            <v>126.92</v>
          </cell>
          <cell r="I62">
            <v>0</v>
          </cell>
          <cell r="J62">
            <v>233.32</v>
          </cell>
          <cell r="K62">
            <v>0</v>
          </cell>
          <cell r="L62">
            <v>0</v>
          </cell>
          <cell r="M62">
            <v>0</v>
          </cell>
          <cell r="N62">
            <v>552934.44999999995</v>
          </cell>
        </row>
        <row r="63">
          <cell r="C63">
            <v>18230466</v>
          </cell>
          <cell r="D63" t="str">
            <v>Market Integration {E}</v>
          </cell>
          <cell r="E63">
            <v>216396.01</v>
          </cell>
          <cell r="F63">
            <v>191703.54</v>
          </cell>
          <cell r="G63">
            <v>823031.69</v>
          </cell>
          <cell r="H63">
            <v>0</v>
          </cell>
          <cell r="I63">
            <v>41826.879999999997</v>
          </cell>
          <cell r="J63">
            <v>30898.02</v>
          </cell>
          <cell r="K63">
            <v>0</v>
          </cell>
          <cell r="L63">
            <v>0</v>
          </cell>
          <cell r="M63">
            <v>0</v>
          </cell>
          <cell r="N63">
            <v>1303856.1399999999</v>
          </cell>
        </row>
        <row r="64">
          <cell r="C64">
            <v>18230487</v>
          </cell>
          <cell r="D64" t="str">
            <v>Events {E}</v>
          </cell>
          <cell r="E64">
            <v>243756.69</v>
          </cell>
          <cell r="F64">
            <v>215996.61</v>
          </cell>
          <cell r="G64">
            <v>8180.01</v>
          </cell>
          <cell r="H64">
            <v>3152.54</v>
          </cell>
          <cell r="I64">
            <v>128048.48</v>
          </cell>
          <cell r="J64">
            <v>21257.33</v>
          </cell>
          <cell r="K64">
            <v>903.8</v>
          </cell>
          <cell r="L64">
            <v>0</v>
          </cell>
          <cell r="M64">
            <v>0</v>
          </cell>
          <cell r="N64">
            <v>621295.46</v>
          </cell>
        </row>
        <row r="65">
          <cell r="C65">
            <v>18230507</v>
          </cell>
          <cell r="D65" t="str">
            <v>Rebates Processing {E}</v>
          </cell>
          <cell r="E65">
            <v>355641.32</v>
          </cell>
          <cell r="F65">
            <v>315083.73</v>
          </cell>
          <cell r="G65">
            <v>0</v>
          </cell>
          <cell r="H65">
            <v>229.74</v>
          </cell>
          <cell r="I65">
            <v>166070</v>
          </cell>
          <cell r="J65">
            <v>726.55</v>
          </cell>
          <cell r="K65">
            <v>0</v>
          </cell>
          <cell r="L65">
            <v>15</v>
          </cell>
          <cell r="M65">
            <v>0</v>
          </cell>
          <cell r="N65">
            <v>837766.34</v>
          </cell>
        </row>
        <row r="66">
          <cell r="C66">
            <v>18230610</v>
          </cell>
          <cell r="D66" t="str">
            <v>Energy Advisors {E}</v>
          </cell>
          <cell r="E66">
            <v>560359.73</v>
          </cell>
          <cell r="F66">
            <v>493331.89</v>
          </cell>
          <cell r="G66">
            <v>0</v>
          </cell>
          <cell r="H66">
            <v>2481.4899999999998</v>
          </cell>
          <cell r="I66">
            <v>1039.0999999999999</v>
          </cell>
          <cell r="J66">
            <v>4852.26</v>
          </cell>
          <cell r="K66">
            <v>0</v>
          </cell>
          <cell r="L66">
            <v>0</v>
          </cell>
          <cell r="M66">
            <v>0</v>
          </cell>
          <cell r="N66">
            <v>1062064.47</v>
          </cell>
        </row>
        <row r="67">
          <cell r="C67">
            <v>18230730</v>
          </cell>
          <cell r="D67" t="str">
            <v>Trade Ally Memberships {E}</v>
          </cell>
          <cell r="E67">
            <v>0</v>
          </cell>
          <cell r="F67">
            <v>0</v>
          </cell>
          <cell r="G67">
            <v>0</v>
          </cell>
          <cell r="H67">
            <v>0</v>
          </cell>
          <cell r="I67">
            <v>138249.38</v>
          </cell>
          <cell r="J67">
            <v>0</v>
          </cell>
          <cell r="K67">
            <v>95684</v>
          </cell>
          <cell r="L67">
            <v>0</v>
          </cell>
          <cell r="M67">
            <v>0</v>
          </cell>
          <cell r="N67">
            <v>233933.38</v>
          </cell>
        </row>
        <row r="68">
          <cell r="C68">
            <v>18230746</v>
          </cell>
          <cell r="D68" t="str">
            <v>Trade Ally Network {E}</v>
          </cell>
          <cell r="E68">
            <v>43488.08</v>
          </cell>
          <cell r="F68">
            <v>38500.47</v>
          </cell>
          <cell r="G68">
            <v>20055.580000000002</v>
          </cell>
          <cell r="H68">
            <v>60.76</v>
          </cell>
          <cell r="I68">
            <v>37500</v>
          </cell>
          <cell r="J68">
            <v>49.06</v>
          </cell>
          <cell r="K68">
            <v>0</v>
          </cell>
          <cell r="L68">
            <v>0</v>
          </cell>
          <cell r="M68">
            <v>-238719.21</v>
          </cell>
          <cell r="N68">
            <v>-99065.25999999998</v>
          </cell>
        </row>
        <row r="69">
          <cell r="C69">
            <v>18230810</v>
          </cell>
          <cell r="D69" t="str">
            <v>Programs Support {E}</v>
          </cell>
          <cell r="E69">
            <v>262101.44</v>
          </cell>
          <cell r="F69">
            <v>159649.23000000001</v>
          </cell>
          <cell r="G69">
            <v>0</v>
          </cell>
          <cell r="H69">
            <v>564.67999999999995</v>
          </cell>
          <cell r="I69">
            <v>76706.16</v>
          </cell>
          <cell r="J69">
            <v>1078.47</v>
          </cell>
          <cell r="K69">
            <v>0</v>
          </cell>
          <cell r="L69">
            <v>0</v>
          </cell>
          <cell r="M69">
            <v>0</v>
          </cell>
          <cell r="N69">
            <v>500099.98</v>
          </cell>
        </row>
        <row r="70">
          <cell r="C70">
            <v>18230811</v>
          </cell>
          <cell r="D70" t="str">
            <v>Energy Efficient Communities {E}</v>
          </cell>
          <cell r="E70">
            <v>423779.15</v>
          </cell>
          <cell r="F70">
            <v>375210.15</v>
          </cell>
          <cell r="G70">
            <v>1468.27</v>
          </cell>
          <cell r="H70">
            <v>8200.7099999999991</v>
          </cell>
          <cell r="I70">
            <v>75438.490000000005</v>
          </cell>
          <cell r="J70">
            <v>4403.34</v>
          </cell>
          <cell r="K70">
            <v>15861.4</v>
          </cell>
          <cell r="L70">
            <v>59.5</v>
          </cell>
          <cell r="M70">
            <v>0</v>
          </cell>
          <cell r="N70">
            <v>904421.01000000013</v>
          </cell>
        </row>
        <row r="71">
          <cell r="C71">
            <v>18230133</v>
          </cell>
          <cell r="D71" t="str">
            <v>Targeted Demand Response {E}</v>
          </cell>
          <cell r="E71">
            <v>0</v>
          </cell>
          <cell r="F71">
            <v>0</v>
          </cell>
          <cell r="G71">
            <v>0</v>
          </cell>
          <cell r="H71">
            <v>0</v>
          </cell>
          <cell r="I71">
            <v>5107.63</v>
          </cell>
          <cell r="J71">
            <v>38535</v>
          </cell>
          <cell r="K71">
            <v>0</v>
          </cell>
          <cell r="L71">
            <v>3675</v>
          </cell>
          <cell r="M71">
            <v>0</v>
          </cell>
          <cell r="N71">
            <v>47317.63</v>
          </cell>
        </row>
        <row r="72">
          <cell r="C72">
            <v>18230134</v>
          </cell>
          <cell r="D72" t="str">
            <v>Targeted DSM {E}</v>
          </cell>
          <cell r="E72">
            <v>85849.74</v>
          </cell>
          <cell r="F72">
            <v>76038.52</v>
          </cell>
          <cell r="G72">
            <v>2121.5100000000002</v>
          </cell>
          <cell r="H72">
            <v>1342.81</v>
          </cell>
          <cell r="I72">
            <v>77672.490000000005</v>
          </cell>
          <cell r="J72">
            <v>102.65</v>
          </cell>
          <cell r="K72">
            <v>0</v>
          </cell>
          <cell r="L72">
            <v>0</v>
          </cell>
          <cell r="M72">
            <v>0</v>
          </cell>
          <cell r="N72">
            <v>243127.72000000003</v>
          </cell>
        </row>
        <row r="73">
          <cell r="C73">
            <v>18230140</v>
          </cell>
          <cell r="D73" t="str">
            <v>Commercial Pay for Performance Pilot {E}</v>
          </cell>
          <cell r="E73">
            <v>0</v>
          </cell>
          <cell r="F73">
            <v>0</v>
          </cell>
          <cell r="G73">
            <v>550</v>
          </cell>
          <cell r="H73">
            <v>572.1</v>
          </cell>
          <cell r="I73">
            <v>0</v>
          </cell>
          <cell r="J73">
            <v>330.62</v>
          </cell>
          <cell r="K73">
            <v>0</v>
          </cell>
          <cell r="L73">
            <v>0</v>
          </cell>
          <cell r="M73">
            <v>0</v>
          </cell>
          <cell r="N73">
            <v>1452.7199999999998</v>
          </cell>
        </row>
        <row r="74">
          <cell r="C74">
            <v>18231128</v>
          </cell>
          <cell r="D74" t="str">
            <v>SMB Virtual Commissioning Pilot {E}</v>
          </cell>
          <cell r="E74">
            <v>545.71</v>
          </cell>
          <cell r="F74">
            <v>468.77</v>
          </cell>
          <cell r="G74">
            <v>0</v>
          </cell>
          <cell r="H74">
            <v>0</v>
          </cell>
          <cell r="I74">
            <v>0</v>
          </cell>
          <cell r="J74">
            <v>0</v>
          </cell>
          <cell r="K74">
            <v>0</v>
          </cell>
          <cell r="L74">
            <v>0</v>
          </cell>
          <cell r="M74">
            <v>0</v>
          </cell>
          <cell r="N74">
            <v>1014.48</v>
          </cell>
        </row>
        <row r="75">
          <cell r="C75">
            <v>18230753</v>
          </cell>
          <cell r="D75" t="str">
            <v>Targeted Demand Response Admin {E}</v>
          </cell>
          <cell r="I75">
            <v>13317.9</v>
          </cell>
          <cell r="N75">
            <v>13317.9</v>
          </cell>
        </row>
        <row r="76">
          <cell r="C76">
            <v>18230661</v>
          </cell>
          <cell r="D76" t="str">
            <v>Low Income Weatherization {G}</v>
          </cell>
          <cell r="E76">
            <v>36578.97</v>
          </cell>
          <cell r="F76">
            <v>32395.74</v>
          </cell>
          <cell r="G76">
            <v>1985.5</v>
          </cell>
          <cell r="H76">
            <v>47.03</v>
          </cell>
          <cell r="I76">
            <v>707.06</v>
          </cell>
          <cell r="J76">
            <v>0</v>
          </cell>
          <cell r="K76">
            <v>0</v>
          </cell>
          <cell r="L76">
            <v>1282467.5</v>
          </cell>
          <cell r="M76">
            <v>0</v>
          </cell>
          <cell r="N76">
            <v>1354181.8</v>
          </cell>
        </row>
        <row r="77">
          <cell r="C77">
            <v>18230637</v>
          </cell>
          <cell r="D77" t="str">
            <v>SF Existing Weatherization {G}</v>
          </cell>
          <cell r="E77">
            <v>72830.44</v>
          </cell>
          <cell r="F77">
            <v>64355.7</v>
          </cell>
          <cell r="G77">
            <v>42514.69</v>
          </cell>
          <cell r="H77">
            <v>61.69</v>
          </cell>
          <cell r="I77">
            <v>1.64</v>
          </cell>
          <cell r="J77">
            <v>115.75</v>
          </cell>
          <cell r="K77">
            <v>0</v>
          </cell>
          <cell r="L77">
            <v>2428509.48</v>
          </cell>
          <cell r="M77">
            <v>0</v>
          </cell>
          <cell r="N77">
            <v>2608389.39</v>
          </cell>
        </row>
        <row r="78">
          <cell r="C78">
            <v>18230638</v>
          </cell>
          <cell r="D78" t="str">
            <v>SF Existing Space Heat {G}</v>
          </cell>
          <cell r="E78">
            <v>44050.57</v>
          </cell>
          <cell r="F78">
            <v>39029.760000000002</v>
          </cell>
          <cell r="G78">
            <v>205784.05</v>
          </cell>
          <cell r="H78">
            <v>378.1</v>
          </cell>
          <cell r="I78">
            <v>0</v>
          </cell>
          <cell r="J78">
            <v>0</v>
          </cell>
          <cell r="K78">
            <v>0</v>
          </cell>
          <cell r="L78">
            <v>3054600</v>
          </cell>
          <cell r="M78">
            <v>0</v>
          </cell>
          <cell r="N78">
            <v>3343842.4799999995</v>
          </cell>
        </row>
        <row r="79">
          <cell r="C79">
            <v>18230687</v>
          </cell>
          <cell r="D79" t="str">
            <v>Smart Thermostats {G}</v>
          </cell>
          <cell r="E79">
            <v>71847.89</v>
          </cell>
          <cell r="F79">
            <v>63631.86</v>
          </cell>
          <cell r="G79">
            <v>79238.8</v>
          </cell>
          <cell r="H79">
            <v>219.56</v>
          </cell>
          <cell r="I79">
            <v>168602.51</v>
          </cell>
          <cell r="J79">
            <v>0</v>
          </cell>
          <cell r="K79">
            <v>16738.53</v>
          </cell>
          <cell r="L79">
            <v>1156208.98</v>
          </cell>
          <cell r="M79">
            <v>0</v>
          </cell>
          <cell r="N79">
            <v>1556488.1300000001</v>
          </cell>
        </row>
        <row r="80">
          <cell r="C80">
            <v>18230700</v>
          </cell>
          <cell r="D80" t="str">
            <v>Residential Showerheads {G}</v>
          </cell>
          <cell r="E80">
            <v>684.3</v>
          </cell>
          <cell r="F80">
            <v>615.19000000000005</v>
          </cell>
          <cell r="G80">
            <v>0</v>
          </cell>
          <cell r="H80">
            <v>0</v>
          </cell>
          <cell r="I80">
            <v>0</v>
          </cell>
          <cell r="J80">
            <v>0</v>
          </cell>
          <cell r="K80">
            <v>-16738.53</v>
          </cell>
          <cell r="L80">
            <v>16469.28</v>
          </cell>
          <cell r="M80">
            <v>0</v>
          </cell>
          <cell r="N80">
            <v>1030.2399999999993</v>
          </cell>
        </row>
        <row r="81">
          <cell r="C81">
            <v>18230738</v>
          </cell>
          <cell r="D81" t="str">
            <v>Home Energy Reports {G}</v>
          </cell>
          <cell r="E81">
            <v>28034.82</v>
          </cell>
          <cell r="F81">
            <v>24832.61</v>
          </cell>
          <cell r="G81">
            <v>0</v>
          </cell>
          <cell r="H81">
            <v>44.03</v>
          </cell>
          <cell r="I81">
            <v>662516</v>
          </cell>
          <cell r="J81">
            <v>0</v>
          </cell>
          <cell r="K81">
            <v>0</v>
          </cell>
          <cell r="L81">
            <v>662516</v>
          </cell>
          <cell r="M81">
            <v>0</v>
          </cell>
          <cell r="N81">
            <v>1377943.4600000002</v>
          </cell>
        </row>
        <row r="82">
          <cell r="C82">
            <v>18230249</v>
          </cell>
          <cell r="D82" t="str">
            <v>SF Existing Water Heat {G}</v>
          </cell>
          <cell r="E82">
            <v>39053.089999999997</v>
          </cell>
          <cell r="F82">
            <v>34595</v>
          </cell>
          <cell r="G82">
            <v>35910.89</v>
          </cell>
          <cell r="H82">
            <v>3.43</v>
          </cell>
          <cell r="I82">
            <v>0</v>
          </cell>
          <cell r="J82">
            <v>0</v>
          </cell>
          <cell r="K82">
            <v>0</v>
          </cell>
          <cell r="L82">
            <v>255300</v>
          </cell>
          <cell r="M82">
            <v>0</v>
          </cell>
          <cell r="N82">
            <v>364862.41000000003</v>
          </cell>
        </row>
        <row r="83">
          <cell r="C83">
            <v>18230254</v>
          </cell>
          <cell r="D83" t="str">
            <v>Efficiency Boost {G}</v>
          </cell>
          <cell r="E83">
            <v>25936.75</v>
          </cell>
          <cell r="F83">
            <v>22984.36</v>
          </cell>
          <cell r="G83">
            <v>10612.07</v>
          </cell>
          <cell r="H83">
            <v>0</v>
          </cell>
          <cell r="I83">
            <v>786.75</v>
          </cell>
          <cell r="J83">
            <v>0</v>
          </cell>
          <cell r="K83">
            <v>0</v>
          </cell>
          <cell r="L83">
            <v>0</v>
          </cell>
          <cell r="M83">
            <v>0</v>
          </cell>
          <cell r="N83">
            <v>60319.93</v>
          </cell>
        </row>
        <row r="84">
          <cell r="C84">
            <v>18230161</v>
          </cell>
          <cell r="D84" t="str">
            <v>Residential Midstream HVAC and Water Heat {G}</v>
          </cell>
          <cell r="E84">
            <v>0</v>
          </cell>
          <cell r="F84">
            <v>0</v>
          </cell>
          <cell r="G84">
            <v>0</v>
          </cell>
          <cell r="H84">
            <v>0</v>
          </cell>
          <cell r="I84">
            <v>0</v>
          </cell>
          <cell r="J84">
            <v>0</v>
          </cell>
          <cell r="K84">
            <v>0</v>
          </cell>
          <cell r="L84">
            <v>0</v>
          </cell>
          <cell r="M84">
            <v>0</v>
          </cell>
          <cell r="N84">
            <v>0</v>
          </cell>
        </row>
        <row r="85">
          <cell r="C85">
            <v>18230684</v>
          </cell>
          <cell r="D85" t="str">
            <v>Single Family New Construction {G}</v>
          </cell>
          <cell r="E85">
            <v>9539.2000000000007</v>
          </cell>
          <cell r="F85">
            <v>8448.6</v>
          </cell>
          <cell r="G85">
            <v>0</v>
          </cell>
          <cell r="H85">
            <v>5.4</v>
          </cell>
          <cell r="I85">
            <v>180</v>
          </cell>
          <cell r="J85">
            <v>0</v>
          </cell>
          <cell r="K85">
            <v>4000</v>
          </cell>
          <cell r="L85">
            <v>26500</v>
          </cell>
          <cell r="M85">
            <v>0</v>
          </cell>
          <cell r="N85">
            <v>48673.200000000004</v>
          </cell>
        </row>
        <row r="86">
          <cell r="C86">
            <v>18230752</v>
          </cell>
          <cell r="D86" t="str">
            <v>Manufactured Home New Construction {G}</v>
          </cell>
          <cell r="E86">
            <v>11180.73</v>
          </cell>
          <cell r="F86">
            <v>9898.0400000000009</v>
          </cell>
          <cell r="G86">
            <v>0</v>
          </cell>
          <cell r="H86">
            <v>5.4</v>
          </cell>
          <cell r="I86">
            <v>0</v>
          </cell>
          <cell r="J86">
            <v>0</v>
          </cell>
          <cell r="K86">
            <v>0</v>
          </cell>
          <cell r="L86">
            <v>1000</v>
          </cell>
          <cell r="M86">
            <v>0</v>
          </cell>
          <cell r="N86">
            <v>22084.17</v>
          </cell>
        </row>
        <row r="87">
          <cell r="C87">
            <v>18230736</v>
          </cell>
          <cell r="D87" t="str">
            <v>Multi Family Retrofit {G}</v>
          </cell>
          <cell r="E87">
            <v>27756.71</v>
          </cell>
          <cell r="F87">
            <v>24622.14</v>
          </cell>
          <cell r="G87">
            <v>2609.35</v>
          </cell>
          <cell r="H87">
            <v>125.36</v>
          </cell>
          <cell r="I87">
            <v>23653.34</v>
          </cell>
          <cell r="J87">
            <v>62.4</v>
          </cell>
          <cell r="K87">
            <v>104.5</v>
          </cell>
          <cell r="L87">
            <v>245517.75</v>
          </cell>
          <cell r="M87">
            <v>0</v>
          </cell>
          <cell r="N87">
            <v>324451.55000000005</v>
          </cell>
        </row>
        <row r="88">
          <cell r="C88">
            <v>18230673</v>
          </cell>
          <cell r="D88" t="str">
            <v>Multi Family New Construction {G}</v>
          </cell>
          <cell r="E88">
            <v>21349.95</v>
          </cell>
          <cell r="F88">
            <v>18913.169999999998</v>
          </cell>
          <cell r="G88">
            <v>5724.55</v>
          </cell>
          <cell r="H88">
            <v>50.18</v>
          </cell>
          <cell r="I88">
            <v>41551.82</v>
          </cell>
          <cell r="J88">
            <v>0</v>
          </cell>
          <cell r="K88">
            <v>2000</v>
          </cell>
          <cell r="L88">
            <v>96767</v>
          </cell>
          <cell r="M88">
            <v>0</v>
          </cell>
          <cell r="N88">
            <v>186356.66999999998</v>
          </cell>
        </row>
        <row r="89">
          <cell r="C89">
            <v>18230731</v>
          </cell>
          <cell r="D89" t="str">
            <v>Commercial Industrial Retrofit {G}</v>
          </cell>
          <cell r="E89">
            <v>317360.90999999997</v>
          </cell>
          <cell r="F89">
            <v>278370.96000000002</v>
          </cell>
          <cell r="G89">
            <v>818.37</v>
          </cell>
          <cell r="H89">
            <v>4902.43</v>
          </cell>
          <cell r="I89">
            <v>7066.11</v>
          </cell>
          <cell r="J89">
            <v>1099.6500000000001</v>
          </cell>
          <cell r="K89">
            <v>4538</v>
          </cell>
          <cell r="L89">
            <v>4312323</v>
          </cell>
          <cell r="M89">
            <v>0</v>
          </cell>
          <cell r="N89">
            <v>4926479.4300000006</v>
          </cell>
        </row>
        <row r="90">
          <cell r="C90">
            <v>18231037</v>
          </cell>
          <cell r="D90" t="str">
            <v>Industrial Energy Management {G}</v>
          </cell>
          <cell r="E90">
            <v>1259.76</v>
          </cell>
          <cell r="F90">
            <v>1110.5</v>
          </cell>
          <cell r="G90">
            <v>0</v>
          </cell>
          <cell r="H90">
            <v>0</v>
          </cell>
          <cell r="I90">
            <v>3132.72</v>
          </cell>
          <cell r="J90">
            <v>0</v>
          </cell>
          <cell r="K90">
            <v>0</v>
          </cell>
          <cell r="L90">
            <v>60594.51</v>
          </cell>
          <cell r="M90">
            <v>0</v>
          </cell>
          <cell r="N90">
            <v>66097.490000000005</v>
          </cell>
        </row>
        <row r="91">
          <cell r="C91">
            <v>18230220</v>
          </cell>
          <cell r="D91" t="str">
            <v>Clean Buildings Accelerator {G}</v>
          </cell>
          <cell r="E91">
            <v>0</v>
          </cell>
          <cell r="F91">
            <v>0</v>
          </cell>
          <cell r="G91">
            <v>39.799999999999997</v>
          </cell>
          <cell r="H91">
            <v>0</v>
          </cell>
          <cell r="I91">
            <v>112687.5</v>
          </cell>
          <cell r="J91">
            <v>0</v>
          </cell>
          <cell r="K91">
            <v>0</v>
          </cell>
          <cell r="L91">
            <v>0</v>
          </cell>
          <cell r="M91">
            <v>0</v>
          </cell>
          <cell r="N91">
            <v>112727.3</v>
          </cell>
        </row>
        <row r="92">
          <cell r="C92">
            <v>18230223</v>
          </cell>
          <cell r="D92" t="str">
            <v>SMB Virtual Commissioning {G}</v>
          </cell>
          <cell r="E92">
            <v>0</v>
          </cell>
          <cell r="F92">
            <v>0</v>
          </cell>
          <cell r="G92">
            <v>0</v>
          </cell>
          <cell r="H92">
            <v>0</v>
          </cell>
          <cell r="I92">
            <v>0</v>
          </cell>
          <cell r="J92">
            <v>0</v>
          </cell>
          <cell r="K92">
            <v>0</v>
          </cell>
          <cell r="L92">
            <v>0</v>
          </cell>
          <cell r="M92">
            <v>0</v>
          </cell>
          <cell r="N92">
            <v>0</v>
          </cell>
        </row>
        <row r="93">
          <cell r="C93">
            <v>18230706</v>
          </cell>
          <cell r="D93" t="str">
            <v>Commercial Industrial New Construction {G}</v>
          </cell>
          <cell r="E93">
            <v>22506.18</v>
          </cell>
          <cell r="F93">
            <v>19925.18</v>
          </cell>
          <cell r="G93">
            <v>95.4</v>
          </cell>
          <cell r="H93">
            <v>11778.82</v>
          </cell>
          <cell r="I93">
            <v>12080.22</v>
          </cell>
          <cell r="J93">
            <v>153.78</v>
          </cell>
          <cell r="K93">
            <v>1200</v>
          </cell>
          <cell r="L93">
            <v>206348</v>
          </cell>
          <cell r="M93">
            <v>0</v>
          </cell>
          <cell r="N93">
            <v>274087.58</v>
          </cell>
        </row>
        <row r="94">
          <cell r="C94">
            <v>18230691</v>
          </cell>
          <cell r="D94" t="str">
            <v>Commercial Strategic Energy Management {G}</v>
          </cell>
          <cell r="E94">
            <v>224460.13</v>
          </cell>
          <cell r="F94">
            <v>198890.33</v>
          </cell>
          <cell r="G94">
            <v>31.33</v>
          </cell>
          <cell r="H94">
            <v>5101.13</v>
          </cell>
          <cell r="I94">
            <v>97204.29</v>
          </cell>
          <cell r="J94">
            <v>1802.35</v>
          </cell>
          <cell r="K94">
            <v>16</v>
          </cell>
          <cell r="L94">
            <v>58915</v>
          </cell>
          <cell r="M94">
            <v>0</v>
          </cell>
          <cell r="N94">
            <v>586420.55999999994</v>
          </cell>
        </row>
        <row r="95">
          <cell r="C95">
            <v>18231033</v>
          </cell>
          <cell r="D95" t="str">
            <v>Resource Accounting Software {G}</v>
          </cell>
          <cell r="E95">
            <v>0</v>
          </cell>
          <cell r="F95">
            <v>0</v>
          </cell>
          <cell r="G95">
            <v>0</v>
          </cell>
          <cell r="H95">
            <v>0</v>
          </cell>
          <cell r="I95">
            <v>0</v>
          </cell>
          <cell r="J95">
            <v>0</v>
          </cell>
          <cell r="K95">
            <v>0</v>
          </cell>
          <cell r="L95">
            <v>0</v>
          </cell>
          <cell r="M95">
            <v>0</v>
          </cell>
          <cell r="N95">
            <v>0</v>
          </cell>
        </row>
        <row r="96">
          <cell r="C96">
            <v>18231039</v>
          </cell>
          <cell r="D96" t="str">
            <v>Pay for Performance {G}</v>
          </cell>
          <cell r="E96">
            <v>4832.03</v>
          </cell>
          <cell r="F96">
            <v>4292.3</v>
          </cell>
          <cell r="G96">
            <v>0</v>
          </cell>
          <cell r="H96">
            <v>0</v>
          </cell>
          <cell r="I96">
            <v>0</v>
          </cell>
          <cell r="J96">
            <v>0</v>
          </cell>
          <cell r="K96">
            <v>0</v>
          </cell>
          <cell r="L96">
            <v>35470</v>
          </cell>
          <cell r="M96">
            <v>0</v>
          </cell>
          <cell r="N96">
            <v>44594.33</v>
          </cell>
        </row>
        <row r="97">
          <cell r="C97">
            <v>18230250</v>
          </cell>
          <cell r="D97" t="str">
            <v>Lodging Direct Install {G}</v>
          </cell>
          <cell r="E97">
            <v>0</v>
          </cell>
          <cell r="F97">
            <v>0</v>
          </cell>
          <cell r="G97">
            <v>0</v>
          </cell>
          <cell r="H97">
            <v>0</v>
          </cell>
          <cell r="I97">
            <v>0</v>
          </cell>
          <cell r="J97">
            <v>0</v>
          </cell>
          <cell r="K97">
            <v>0</v>
          </cell>
          <cell r="L97">
            <v>0</v>
          </cell>
          <cell r="M97">
            <v>0</v>
          </cell>
          <cell r="N97">
            <v>0</v>
          </cell>
        </row>
        <row r="98">
          <cell r="C98">
            <v>18231022</v>
          </cell>
          <cell r="D98" t="str">
            <v>Small Business Direct Install {G}</v>
          </cell>
          <cell r="E98">
            <v>0</v>
          </cell>
          <cell r="F98">
            <v>0</v>
          </cell>
          <cell r="G98">
            <v>38.869999999999997</v>
          </cell>
          <cell r="H98">
            <v>0</v>
          </cell>
          <cell r="I98">
            <v>544.45000000000005</v>
          </cell>
          <cell r="J98">
            <v>0</v>
          </cell>
          <cell r="K98">
            <v>0</v>
          </cell>
          <cell r="L98">
            <v>26761.98</v>
          </cell>
          <cell r="M98">
            <v>0</v>
          </cell>
          <cell r="N98">
            <v>27345.3</v>
          </cell>
        </row>
        <row r="99">
          <cell r="C99">
            <v>18231027</v>
          </cell>
          <cell r="D99" t="str">
            <v>Commercial Foodservice {G}</v>
          </cell>
          <cell r="E99">
            <v>94894.080000000002</v>
          </cell>
          <cell r="F99">
            <v>84060.74</v>
          </cell>
          <cell r="G99">
            <v>27690</v>
          </cell>
          <cell r="H99">
            <v>2846.66</v>
          </cell>
          <cell r="I99">
            <v>103025.78</v>
          </cell>
          <cell r="J99">
            <v>143</v>
          </cell>
          <cell r="K99">
            <v>0</v>
          </cell>
          <cell r="L99">
            <v>815688.98</v>
          </cell>
          <cell r="M99">
            <v>0</v>
          </cell>
          <cell r="N99">
            <v>1128349.24</v>
          </cell>
        </row>
        <row r="100">
          <cell r="C100">
            <v>18231029</v>
          </cell>
          <cell r="D100" t="str">
            <v>Commercial HVAC Rebates {G}</v>
          </cell>
          <cell r="E100">
            <v>20649.66</v>
          </cell>
          <cell r="F100">
            <v>18311.38</v>
          </cell>
          <cell r="G100">
            <v>0</v>
          </cell>
          <cell r="H100">
            <v>0</v>
          </cell>
          <cell r="I100">
            <v>163.35</v>
          </cell>
          <cell r="J100">
            <v>0</v>
          </cell>
          <cell r="K100">
            <v>0</v>
          </cell>
          <cell r="L100">
            <v>0</v>
          </cell>
          <cell r="M100">
            <v>0</v>
          </cell>
          <cell r="N100">
            <v>39124.39</v>
          </cell>
        </row>
        <row r="101">
          <cell r="C101">
            <v>18230248</v>
          </cell>
          <cell r="D101" t="str">
            <v>Commercial Midstream HVAC and Water Heat {G}</v>
          </cell>
          <cell r="E101">
            <v>32799.9</v>
          </cell>
          <cell r="F101">
            <v>29050.41</v>
          </cell>
          <cell r="G101">
            <v>0</v>
          </cell>
          <cell r="H101">
            <v>145</v>
          </cell>
          <cell r="I101">
            <v>414116.8</v>
          </cell>
          <cell r="J101">
            <v>0</v>
          </cell>
          <cell r="K101">
            <v>0</v>
          </cell>
          <cell r="L101">
            <v>1861085.17</v>
          </cell>
          <cell r="M101">
            <v>0</v>
          </cell>
          <cell r="N101">
            <v>2337197.2799999998</v>
          </cell>
        </row>
        <row r="102">
          <cell r="C102">
            <v>18230221</v>
          </cell>
          <cell r="D102" t="str">
            <v>Lodging Rebates {G}</v>
          </cell>
          <cell r="E102">
            <v>0</v>
          </cell>
          <cell r="F102">
            <v>0</v>
          </cell>
          <cell r="G102">
            <v>0</v>
          </cell>
          <cell r="H102">
            <v>0</v>
          </cell>
          <cell r="I102">
            <v>0</v>
          </cell>
          <cell r="J102">
            <v>0</v>
          </cell>
          <cell r="K102">
            <v>0</v>
          </cell>
          <cell r="L102">
            <v>0</v>
          </cell>
          <cell r="M102">
            <v>0</v>
          </cell>
          <cell r="N102">
            <v>0</v>
          </cell>
        </row>
        <row r="103">
          <cell r="C103">
            <v>18230703</v>
          </cell>
          <cell r="D103" t="str">
            <v>Conservation Supply Curves {G}</v>
          </cell>
          <cell r="E103">
            <v>12991.5</v>
          </cell>
          <cell r="F103">
            <v>11506.73</v>
          </cell>
          <cell r="G103">
            <v>0</v>
          </cell>
          <cell r="H103">
            <v>0</v>
          </cell>
          <cell r="I103">
            <v>74998.2</v>
          </cell>
          <cell r="J103">
            <v>0</v>
          </cell>
          <cell r="K103">
            <v>0</v>
          </cell>
          <cell r="L103">
            <v>0</v>
          </cell>
          <cell r="M103">
            <v>0</v>
          </cell>
          <cell r="N103">
            <v>99496.43</v>
          </cell>
        </row>
        <row r="104">
          <cell r="C104">
            <v>18230679</v>
          </cell>
          <cell r="D104" t="str">
            <v>Strategic Planning {G}</v>
          </cell>
          <cell r="E104">
            <v>37189.65</v>
          </cell>
          <cell r="F104">
            <v>32949.57</v>
          </cell>
          <cell r="G104">
            <v>0</v>
          </cell>
          <cell r="H104">
            <v>1272.8499999999999</v>
          </cell>
          <cell r="I104">
            <v>0</v>
          </cell>
          <cell r="J104">
            <v>6.45</v>
          </cell>
          <cell r="K104">
            <v>0</v>
          </cell>
          <cell r="L104">
            <v>0</v>
          </cell>
          <cell r="M104">
            <v>0</v>
          </cell>
          <cell r="N104">
            <v>71418.51999999999</v>
          </cell>
        </row>
        <row r="105">
          <cell r="C105">
            <v>18230669</v>
          </cell>
          <cell r="D105" t="str">
            <v>Market Research {G}</v>
          </cell>
          <cell r="E105">
            <v>12966.86</v>
          </cell>
          <cell r="F105">
            <v>11490.47</v>
          </cell>
          <cell r="G105">
            <v>0</v>
          </cell>
          <cell r="H105">
            <v>0</v>
          </cell>
          <cell r="I105">
            <v>0</v>
          </cell>
          <cell r="J105">
            <v>0</v>
          </cell>
          <cell r="K105">
            <v>0</v>
          </cell>
          <cell r="L105">
            <v>0</v>
          </cell>
          <cell r="M105">
            <v>0</v>
          </cell>
          <cell r="N105">
            <v>24457.33</v>
          </cell>
        </row>
        <row r="106">
          <cell r="C106">
            <v>18230699</v>
          </cell>
          <cell r="D106" t="str">
            <v>Program Evaluation {G}</v>
          </cell>
          <cell r="E106">
            <v>24793.759999999998</v>
          </cell>
          <cell r="F106">
            <v>21963.39</v>
          </cell>
          <cell r="G106">
            <v>0</v>
          </cell>
          <cell r="H106">
            <v>667.26</v>
          </cell>
          <cell r="I106">
            <v>133437.42000000001</v>
          </cell>
          <cell r="J106">
            <v>0</v>
          </cell>
          <cell r="K106">
            <v>46683</v>
          </cell>
          <cell r="L106">
            <v>0</v>
          </cell>
          <cell r="M106">
            <v>0</v>
          </cell>
          <cell r="N106">
            <v>227544.83000000002</v>
          </cell>
        </row>
        <row r="107">
          <cell r="C107">
            <v>18230660</v>
          </cell>
          <cell r="D107" t="str">
            <v>NEEA Gas Market Transformation {G}</v>
          </cell>
          <cell r="E107">
            <v>288.7</v>
          </cell>
          <cell r="F107">
            <v>259.52999999999997</v>
          </cell>
          <cell r="G107">
            <v>0</v>
          </cell>
          <cell r="H107">
            <v>0</v>
          </cell>
          <cell r="I107">
            <v>329869.06</v>
          </cell>
          <cell r="J107">
            <v>0</v>
          </cell>
          <cell r="K107">
            <v>0</v>
          </cell>
          <cell r="L107">
            <v>769694.44</v>
          </cell>
          <cell r="M107">
            <v>0</v>
          </cell>
          <cell r="N107">
            <v>1100111.73</v>
          </cell>
        </row>
        <row r="108">
          <cell r="C108">
            <v>18230256</v>
          </cell>
          <cell r="D108" t="str">
            <v>Retail Choice {G}</v>
          </cell>
          <cell r="E108">
            <v>0</v>
          </cell>
          <cell r="F108">
            <v>0</v>
          </cell>
          <cell r="G108">
            <v>0</v>
          </cell>
          <cell r="H108">
            <v>0</v>
          </cell>
          <cell r="I108">
            <v>0</v>
          </cell>
          <cell r="J108">
            <v>0</v>
          </cell>
          <cell r="K108">
            <v>0</v>
          </cell>
          <cell r="L108">
            <v>0</v>
          </cell>
          <cell r="M108">
            <v>0</v>
          </cell>
          <cell r="N108">
            <v>0</v>
          </cell>
        </row>
        <row r="109">
          <cell r="C109">
            <v>18230222</v>
          </cell>
          <cell r="D109" t="str">
            <v>Hybrid Heating Pilot {G}</v>
          </cell>
          <cell r="E109">
            <v>0</v>
          </cell>
          <cell r="F109">
            <v>0</v>
          </cell>
          <cell r="G109">
            <v>0</v>
          </cell>
          <cell r="H109">
            <v>0</v>
          </cell>
          <cell r="I109">
            <v>0</v>
          </cell>
          <cell r="J109">
            <v>0</v>
          </cell>
          <cell r="K109">
            <v>0</v>
          </cell>
          <cell r="L109">
            <v>0</v>
          </cell>
          <cell r="M109">
            <v>0</v>
          </cell>
          <cell r="N109">
            <v>0</v>
          </cell>
        </row>
        <row r="110">
          <cell r="C110">
            <v>18230657</v>
          </cell>
          <cell r="D110" t="str">
            <v>Energy Efficient Communities {G}</v>
          </cell>
          <cell r="E110">
            <v>64507.13</v>
          </cell>
          <cell r="F110">
            <v>57117.22</v>
          </cell>
          <cell r="G110">
            <v>197.56</v>
          </cell>
          <cell r="H110">
            <v>185.72</v>
          </cell>
          <cell r="I110">
            <v>12999.17</v>
          </cell>
          <cell r="J110">
            <v>1028.81</v>
          </cell>
          <cell r="K110">
            <v>2370.1</v>
          </cell>
          <cell r="L110">
            <v>0</v>
          </cell>
          <cell r="M110">
            <v>0</v>
          </cell>
          <cell r="N110">
            <v>138405.71000000002</v>
          </cell>
        </row>
        <row r="111">
          <cell r="C111">
            <v>18230659</v>
          </cell>
          <cell r="D111" t="str">
            <v>Rebates Processing {G}</v>
          </cell>
          <cell r="E111">
            <v>28566.05</v>
          </cell>
          <cell r="F111">
            <v>25366.97</v>
          </cell>
          <cell r="G111">
            <v>0</v>
          </cell>
          <cell r="H111">
            <v>0</v>
          </cell>
          <cell r="I111">
            <v>1170</v>
          </cell>
          <cell r="J111">
            <v>0</v>
          </cell>
          <cell r="K111">
            <v>0</v>
          </cell>
          <cell r="L111">
            <v>0</v>
          </cell>
          <cell r="M111">
            <v>0</v>
          </cell>
          <cell r="N111">
            <v>55103.020000000004</v>
          </cell>
        </row>
        <row r="112">
          <cell r="C112">
            <v>18230662</v>
          </cell>
          <cell r="D112" t="str">
            <v>PSE Marketplace {G}</v>
          </cell>
          <cell r="E112">
            <v>41385.14</v>
          </cell>
          <cell r="F112">
            <v>36597.980000000003</v>
          </cell>
          <cell r="G112">
            <v>53515.360000000001</v>
          </cell>
          <cell r="H112">
            <v>22.21</v>
          </cell>
          <cell r="I112">
            <v>4620</v>
          </cell>
          <cell r="J112">
            <v>0</v>
          </cell>
          <cell r="K112">
            <v>0</v>
          </cell>
          <cell r="L112">
            <v>0</v>
          </cell>
          <cell r="M112">
            <v>0</v>
          </cell>
          <cell r="N112">
            <v>136140.69</v>
          </cell>
        </row>
        <row r="113">
          <cell r="C113">
            <v>18230665</v>
          </cell>
          <cell r="D113" t="str">
            <v>Digital Experience {G}</v>
          </cell>
          <cell r="E113">
            <v>30470.74</v>
          </cell>
          <cell r="F113">
            <v>26992.67</v>
          </cell>
          <cell r="G113">
            <v>0</v>
          </cell>
          <cell r="H113">
            <v>0</v>
          </cell>
          <cell r="I113">
            <v>0</v>
          </cell>
          <cell r="J113">
            <v>0</v>
          </cell>
          <cell r="K113">
            <v>0</v>
          </cell>
          <cell r="L113">
            <v>0</v>
          </cell>
          <cell r="M113">
            <v>0</v>
          </cell>
          <cell r="N113">
            <v>57463.41</v>
          </cell>
        </row>
        <row r="114">
          <cell r="C114">
            <v>18230690</v>
          </cell>
          <cell r="D114" t="str">
            <v>Customer Awareness Tools {G}</v>
          </cell>
          <cell r="E114">
            <v>20118.419999999998</v>
          </cell>
          <cell r="F114">
            <v>17812.330000000002</v>
          </cell>
          <cell r="G114">
            <v>0</v>
          </cell>
          <cell r="H114">
            <v>0</v>
          </cell>
          <cell r="I114">
            <v>109341.99</v>
          </cell>
          <cell r="J114">
            <v>0</v>
          </cell>
          <cell r="K114">
            <v>0</v>
          </cell>
          <cell r="L114">
            <v>0</v>
          </cell>
          <cell r="M114">
            <v>0</v>
          </cell>
          <cell r="N114">
            <v>147272.74</v>
          </cell>
        </row>
        <row r="115">
          <cell r="C115">
            <v>18230737</v>
          </cell>
          <cell r="D115" t="str">
            <v>Customer Digital Experience {G}</v>
          </cell>
          <cell r="E115">
            <v>10264.5</v>
          </cell>
          <cell r="F115">
            <v>9092.2099999999991</v>
          </cell>
          <cell r="G115">
            <v>0</v>
          </cell>
          <cell r="H115">
            <v>0</v>
          </cell>
          <cell r="I115">
            <v>56739.38</v>
          </cell>
          <cell r="J115">
            <v>0</v>
          </cell>
          <cell r="K115">
            <v>0</v>
          </cell>
          <cell r="L115">
            <v>0</v>
          </cell>
          <cell r="M115">
            <v>0</v>
          </cell>
          <cell r="N115">
            <v>76096.09</v>
          </cell>
        </row>
        <row r="116">
          <cell r="C116">
            <v>18230667</v>
          </cell>
          <cell r="D116" t="str">
            <v>Automated Benchmarking System {G}</v>
          </cell>
          <cell r="E116">
            <v>202076.23</v>
          </cell>
          <cell r="F116">
            <v>179065.74</v>
          </cell>
          <cell r="G116">
            <v>0</v>
          </cell>
          <cell r="H116">
            <v>0</v>
          </cell>
          <cell r="I116">
            <v>467355.23</v>
          </cell>
          <cell r="J116">
            <v>7008.48</v>
          </cell>
          <cell r="K116">
            <v>-158.65</v>
          </cell>
          <cell r="L116">
            <v>0</v>
          </cell>
          <cell r="M116">
            <v>0</v>
          </cell>
          <cell r="N116">
            <v>855347.03</v>
          </cell>
        </row>
        <row r="117">
          <cell r="C117">
            <v>18230668</v>
          </cell>
          <cell r="D117" t="str">
            <v>EES Verification {G}</v>
          </cell>
          <cell r="E117">
            <v>26374.49</v>
          </cell>
          <cell r="F117">
            <v>23379.96</v>
          </cell>
          <cell r="G117">
            <v>0</v>
          </cell>
          <cell r="H117">
            <v>0</v>
          </cell>
          <cell r="I117">
            <v>775</v>
          </cell>
          <cell r="J117">
            <v>0</v>
          </cell>
          <cell r="K117">
            <v>0</v>
          </cell>
          <cell r="L117">
            <v>0</v>
          </cell>
          <cell r="M117">
            <v>0</v>
          </cell>
          <cell r="N117">
            <v>50529.45</v>
          </cell>
        </row>
        <row r="118">
          <cell r="C118">
            <v>18230675</v>
          </cell>
          <cell r="D118" t="str">
            <v>Events {G}</v>
          </cell>
          <cell r="E118">
            <v>53740.27</v>
          </cell>
          <cell r="F118">
            <v>47619</v>
          </cell>
          <cell r="G118">
            <v>2109.8000000000002</v>
          </cell>
          <cell r="H118">
            <v>598.65</v>
          </cell>
          <cell r="I118">
            <v>19130.3</v>
          </cell>
          <cell r="J118">
            <v>4481.5200000000004</v>
          </cell>
          <cell r="K118">
            <v>175.2</v>
          </cell>
          <cell r="L118">
            <v>0</v>
          </cell>
          <cell r="M118">
            <v>0</v>
          </cell>
          <cell r="N118">
            <v>127854.74</v>
          </cell>
        </row>
        <row r="119">
          <cell r="C119">
            <v>18230688</v>
          </cell>
          <cell r="D119" t="str">
            <v>Programs Support {G}</v>
          </cell>
          <cell r="E119">
            <v>39162.339999999997</v>
          </cell>
          <cell r="F119">
            <v>23853.62</v>
          </cell>
          <cell r="G119">
            <v>0</v>
          </cell>
          <cell r="H119">
            <v>118.75</v>
          </cell>
          <cell r="I119">
            <v>11461.84</v>
          </cell>
          <cell r="J119">
            <v>239.71</v>
          </cell>
          <cell r="K119">
            <v>0</v>
          </cell>
          <cell r="L119">
            <v>0</v>
          </cell>
          <cell r="M119">
            <v>0</v>
          </cell>
          <cell r="N119">
            <v>74836.259999999995</v>
          </cell>
        </row>
        <row r="120">
          <cell r="C120">
            <v>18230698</v>
          </cell>
          <cell r="D120" t="str">
            <v>Trade Ally Memberships {G}</v>
          </cell>
          <cell r="E120">
            <v>0</v>
          </cell>
          <cell r="F120">
            <v>0</v>
          </cell>
          <cell r="G120">
            <v>0</v>
          </cell>
          <cell r="H120">
            <v>0</v>
          </cell>
          <cell r="I120">
            <v>20657.95</v>
          </cell>
          <cell r="J120">
            <v>0</v>
          </cell>
          <cell r="K120">
            <v>9816.02</v>
          </cell>
          <cell r="L120">
            <v>0</v>
          </cell>
          <cell r="M120">
            <v>0</v>
          </cell>
          <cell r="N120">
            <v>30473.97</v>
          </cell>
        </row>
        <row r="121">
          <cell r="C121">
            <v>18230704</v>
          </cell>
          <cell r="D121" t="str">
            <v>Energy Advisors {G}</v>
          </cell>
          <cell r="E121">
            <v>44192.2</v>
          </cell>
          <cell r="F121">
            <v>39137.06</v>
          </cell>
          <cell r="G121">
            <v>0</v>
          </cell>
          <cell r="H121">
            <v>0</v>
          </cell>
          <cell r="I121">
            <v>0</v>
          </cell>
          <cell r="J121">
            <v>0</v>
          </cell>
          <cell r="K121">
            <v>0</v>
          </cell>
          <cell r="L121">
            <v>0</v>
          </cell>
          <cell r="M121">
            <v>0</v>
          </cell>
          <cell r="N121">
            <v>83329.259999999995</v>
          </cell>
        </row>
        <row r="122">
          <cell r="C122">
            <v>18230732</v>
          </cell>
          <cell r="D122" t="str">
            <v>Market Integration {G}</v>
          </cell>
          <cell r="E122">
            <v>32801.79</v>
          </cell>
          <cell r="F122">
            <v>29058.880000000001</v>
          </cell>
          <cell r="G122">
            <v>101474.85</v>
          </cell>
          <cell r="H122">
            <v>0</v>
          </cell>
          <cell r="I122">
            <v>6250</v>
          </cell>
          <cell r="J122">
            <v>4717.1499999999996</v>
          </cell>
          <cell r="K122">
            <v>0</v>
          </cell>
          <cell r="L122">
            <v>0</v>
          </cell>
          <cell r="M122">
            <v>0</v>
          </cell>
          <cell r="N122">
            <v>174302.67</v>
          </cell>
        </row>
        <row r="123">
          <cell r="C123">
            <v>18231005</v>
          </cell>
          <cell r="D123" t="str">
            <v>Data and Systems Services {G}</v>
          </cell>
          <cell r="E123">
            <v>58714.32</v>
          </cell>
          <cell r="F123">
            <v>52017.279999999999</v>
          </cell>
          <cell r="G123">
            <v>0</v>
          </cell>
          <cell r="H123">
            <v>191.5</v>
          </cell>
          <cell r="I123">
            <v>35100</v>
          </cell>
          <cell r="J123">
            <v>0</v>
          </cell>
          <cell r="K123">
            <v>0</v>
          </cell>
          <cell r="L123">
            <v>0</v>
          </cell>
          <cell r="M123">
            <v>0</v>
          </cell>
          <cell r="N123">
            <v>146023.1</v>
          </cell>
        </row>
        <row r="124">
          <cell r="C124">
            <v>18231031</v>
          </cell>
          <cell r="D124" t="str">
            <v>Trade Ally Network {G}</v>
          </cell>
          <cell r="E124">
            <v>42557.5</v>
          </cell>
          <cell r="F124">
            <v>37682.480000000003</v>
          </cell>
          <cell r="G124">
            <v>20060.259999999998</v>
          </cell>
          <cell r="H124">
            <v>60.76</v>
          </cell>
          <cell r="I124">
            <v>37500</v>
          </cell>
          <cell r="J124">
            <v>171.71</v>
          </cell>
          <cell r="K124">
            <v>0</v>
          </cell>
          <cell r="L124">
            <v>0</v>
          </cell>
          <cell r="M124">
            <v>-215134.47</v>
          </cell>
          <cell r="N124">
            <v>-77101.75999999998</v>
          </cell>
        </row>
        <row r="125">
          <cell r="C125">
            <v>18230217</v>
          </cell>
          <cell r="D125" t="str">
            <v>Targeted Demand Response {G}</v>
          </cell>
          <cell r="E125">
            <v>0</v>
          </cell>
          <cell r="F125">
            <v>0</v>
          </cell>
          <cell r="G125">
            <v>0</v>
          </cell>
          <cell r="H125">
            <v>0</v>
          </cell>
          <cell r="I125">
            <v>0</v>
          </cell>
          <cell r="J125">
            <v>0</v>
          </cell>
          <cell r="K125">
            <v>0</v>
          </cell>
          <cell r="L125">
            <v>5100</v>
          </cell>
          <cell r="M125">
            <v>0</v>
          </cell>
          <cell r="N125">
            <v>5100</v>
          </cell>
        </row>
        <row r="126">
          <cell r="C126">
            <v>18230218</v>
          </cell>
          <cell r="D126" t="str">
            <v>Targeted DSM {G}</v>
          </cell>
          <cell r="E126">
            <v>42561.1</v>
          </cell>
          <cell r="F126">
            <v>37695.94</v>
          </cell>
          <cell r="G126">
            <v>1648.45</v>
          </cell>
          <cell r="H126">
            <v>1145.96</v>
          </cell>
          <cell r="I126">
            <v>28670.06</v>
          </cell>
          <cell r="J126">
            <v>102.6</v>
          </cell>
          <cell r="K126">
            <v>0</v>
          </cell>
          <cell r="L126">
            <v>0</v>
          </cell>
          <cell r="M126">
            <v>0</v>
          </cell>
          <cell r="N126">
            <v>111824.11</v>
          </cell>
        </row>
        <row r="127">
          <cell r="C127">
            <v>18230640</v>
          </cell>
          <cell r="D127" t="str">
            <v>Commercial Pay for Performance Pilot {G}</v>
          </cell>
          <cell r="E127">
            <v>0</v>
          </cell>
          <cell r="F127">
            <v>0</v>
          </cell>
          <cell r="G127">
            <v>0</v>
          </cell>
          <cell r="H127">
            <v>0</v>
          </cell>
          <cell r="I127">
            <v>0</v>
          </cell>
          <cell r="J127">
            <v>0</v>
          </cell>
          <cell r="K127">
            <v>0</v>
          </cell>
          <cell r="L127">
            <v>0</v>
          </cell>
          <cell r="M127">
            <v>0</v>
          </cell>
          <cell r="N127">
            <v>0</v>
          </cell>
        </row>
        <row r="128">
          <cell r="C128">
            <v>18231038</v>
          </cell>
          <cell r="D128" t="str">
            <v>SMB Virtual Commissioning Pilot {G}</v>
          </cell>
          <cell r="E128">
            <v>81.510000000000005</v>
          </cell>
          <cell r="F128">
            <v>70.010000000000005</v>
          </cell>
          <cell r="G128">
            <v>0</v>
          </cell>
          <cell r="H128">
            <v>0</v>
          </cell>
          <cell r="I128">
            <v>0</v>
          </cell>
          <cell r="J128">
            <v>0</v>
          </cell>
          <cell r="K128">
            <v>0</v>
          </cell>
          <cell r="L128">
            <v>0</v>
          </cell>
          <cell r="M128">
            <v>0</v>
          </cell>
          <cell r="N128">
            <v>151.52000000000001</v>
          </cell>
        </row>
        <row r="129">
          <cell r="C129">
            <v>42650195</v>
          </cell>
          <cell r="D129" t="str">
            <v>Low Income Weatherization {SH}</v>
          </cell>
          <cell r="E129">
            <v>0</v>
          </cell>
          <cell r="F129">
            <v>0</v>
          </cell>
          <cell r="G129">
            <v>0</v>
          </cell>
          <cell r="H129">
            <v>0</v>
          </cell>
          <cell r="I129">
            <v>0</v>
          </cell>
          <cell r="J129">
            <v>0</v>
          </cell>
          <cell r="K129">
            <v>0</v>
          </cell>
          <cell r="L129">
            <v>381790.12</v>
          </cell>
          <cell r="M129">
            <v>0</v>
          </cell>
          <cell r="N129">
            <v>381790.12</v>
          </cell>
        </row>
        <row r="130">
          <cell r="C130">
            <v>42650207</v>
          </cell>
          <cell r="D130" t="str">
            <v>LIW Macquarie {SH}</v>
          </cell>
          <cell r="E130">
            <v>0</v>
          </cell>
          <cell r="F130">
            <v>0</v>
          </cell>
          <cell r="G130">
            <v>0</v>
          </cell>
          <cell r="H130">
            <v>0</v>
          </cell>
          <cell r="I130">
            <v>0</v>
          </cell>
          <cell r="J130">
            <v>0</v>
          </cell>
          <cell r="K130">
            <v>0</v>
          </cell>
          <cell r="L130">
            <v>448107.8</v>
          </cell>
          <cell r="M130">
            <v>0</v>
          </cell>
          <cell r="N130">
            <v>448107.8</v>
          </cell>
        </row>
        <row r="131">
          <cell r="C131">
            <v>42651700</v>
          </cell>
          <cell r="D131" t="str">
            <v>LIW Microsoft Settlement {SH}</v>
          </cell>
          <cell r="E131">
            <v>0</v>
          </cell>
          <cell r="F131">
            <v>0</v>
          </cell>
          <cell r="G131">
            <v>0</v>
          </cell>
          <cell r="H131">
            <v>0</v>
          </cell>
          <cell r="I131">
            <v>300000</v>
          </cell>
          <cell r="J131">
            <v>0</v>
          </cell>
          <cell r="K131">
            <v>0</v>
          </cell>
          <cell r="L131">
            <v>0</v>
          </cell>
          <cell r="M131">
            <v>0</v>
          </cell>
          <cell r="N131">
            <v>300000</v>
          </cell>
        </row>
      </sheetData>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L May"/>
      <sheetName val="JUNE"/>
      <sheetName val="Aug 2009"/>
      <sheetName val="1-2010 DL"/>
      <sheetName val="Elec Cost "/>
      <sheetName val="kWh Data Entry"/>
      <sheetName val="Gas Cost "/>
      <sheetName val="Therms Data Entry"/>
      <sheetName val="Jan 2022"/>
      <sheetName val="Feb 2022"/>
      <sheetName val="Mar 2022"/>
      <sheetName val="Apr 2022"/>
      <sheetName val="21May"/>
      <sheetName val="21Jun"/>
      <sheetName val="21Jul"/>
      <sheetName val="21Aug"/>
      <sheetName val="21Sep"/>
      <sheetName val="21Oct"/>
      <sheetName val="21Nov"/>
      <sheetName val="21Dec"/>
      <sheetName val="May 2022"/>
      <sheetName val="Jun 2022"/>
      <sheetName val="Jul 2022"/>
      <sheetName val="Aug 2022"/>
      <sheetName val="Sep 2022"/>
      <sheetName val="Oct 2022"/>
      <sheetName val="Nov 2022"/>
      <sheetName val="Dec 2022"/>
      <sheetName val="Peak Capacity Impact"/>
      <sheetName val="Elec Cons Pgm Costs"/>
      <sheetName val="Gas Cons Pgm Costs"/>
      <sheetName val="Elec Cons kWh Savings"/>
      <sheetName val="Gas Cons Therm Savings"/>
      <sheetName val="PTD  Summary"/>
      <sheetName val="YTD Summary &amp; Forecast"/>
      <sheetName val="Data Graphs"/>
      <sheetName val="Exhibit 1_CURRENT-year View"/>
      <sheetName val="AR_Sector tables"/>
      <sheetName val="AR_Exec Summary Tables"/>
      <sheetName val="AR_Intro Tables"/>
      <sheetName val="AR_5-year views tables"/>
      <sheetName val="AR_5-yr elec spending"/>
      <sheetName val="AR_5-yr elec svgs"/>
      <sheetName val="AR_5-yr gas spending"/>
      <sheetName val="AR_5-yr gas svgs"/>
      <sheetName val="Cumulative Elect savings"/>
      <sheetName val="Cumulative Gas savings"/>
      <sheetName val="AR_Compare prev yr to current"/>
      <sheetName val="AR_Sector Pie Charts"/>
      <sheetName val="Fact Sheet"/>
      <sheetName val="-RETIRED-Peak Capacity Impact "/>
      <sheetName val="-RETIRED- YTD Summary"/>
      <sheetName val="CRAG Meeting Updates"/>
    </sheetNames>
    <sheetDataSet>
      <sheetData sheetId="0"/>
      <sheetData sheetId="1"/>
      <sheetData sheetId="2"/>
      <sheetData sheetId="3"/>
      <sheetData sheetId="4"/>
      <sheetData sheetId="5">
        <row r="9">
          <cell r="C9">
            <v>18230611</v>
          </cell>
        </row>
      </sheetData>
      <sheetData sheetId="6"/>
      <sheetData sheetId="7">
        <row r="9">
          <cell r="C9">
            <v>18230661</v>
          </cell>
          <cell r="D9">
            <v>0</v>
          </cell>
          <cell r="E9">
            <v>509</v>
          </cell>
          <cell r="F9">
            <v>105</v>
          </cell>
          <cell r="G9">
            <v>2423</v>
          </cell>
          <cell r="H9">
            <v>8220</v>
          </cell>
          <cell r="I9">
            <v>1222</v>
          </cell>
          <cell r="J9">
            <v>919</v>
          </cell>
          <cell r="K9">
            <v>755</v>
          </cell>
          <cell r="L9">
            <v>2284</v>
          </cell>
          <cell r="M9">
            <v>1360</v>
          </cell>
          <cell r="N9">
            <v>1351</v>
          </cell>
          <cell r="O9">
            <v>8523</v>
          </cell>
          <cell r="P9">
            <v>27671</v>
          </cell>
        </row>
        <row r="10">
          <cell r="P10">
            <v>0</v>
          </cell>
        </row>
        <row r="11">
          <cell r="D11">
            <v>112407</v>
          </cell>
          <cell r="E11">
            <v>83463</v>
          </cell>
          <cell r="F11">
            <v>96490</v>
          </cell>
          <cell r="G11">
            <v>89054</v>
          </cell>
          <cell r="H11">
            <v>91021</v>
          </cell>
          <cell r="I11">
            <v>93814</v>
          </cell>
          <cell r="J11">
            <v>309092</v>
          </cell>
          <cell r="K11">
            <v>317161</v>
          </cell>
          <cell r="L11">
            <v>336657</v>
          </cell>
          <cell r="M11">
            <v>402719</v>
          </cell>
          <cell r="N11">
            <v>320414</v>
          </cell>
          <cell r="O11">
            <v>395624</v>
          </cell>
          <cell r="P11">
            <v>2647916</v>
          </cell>
        </row>
        <row r="12">
          <cell r="C12">
            <v>18230161</v>
          </cell>
          <cell r="D12">
            <v>0</v>
          </cell>
          <cell r="E12">
            <v>0</v>
          </cell>
          <cell r="F12">
            <v>0</v>
          </cell>
          <cell r="G12">
            <v>0</v>
          </cell>
          <cell r="H12">
            <v>0</v>
          </cell>
          <cell r="I12">
            <v>0</v>
          </cell>
          <cell r="J12">
            <v>0</v>
          </cell>
          <cell r="K12">
            <v>0</v>
          </cell>
          <cell r="L12">
            <v>0</v>
          </cell>
          <cell r="M12">
            <v>0</v>
          </cell>
          <cell r="N12">
            <v>0</v>
          </cell>
          <cell r="O12">
            <v>0</v>
          </cell>
          <cell r="P12">
            <v>0</v>
          </cell>
        </row>
        <row r="13">
          <cell r="C13">
            <v>18230249</v>
          </cell>
          <cell r="D13">
            <v>3096</v>
          </cell>
          <cell r="E13">
            <v>2828</v>
          </cell>
          <cell r="F13">
            <v>7566</v>
          </cell>
          <cell r="G13">
            <v>5905</v>
          </cell>
          <cell r="H13">
            <v>6522</v>
          </cell>
          <cell r="I13">
            <v>5221</v>
          </cell>
          <cell r="J13">
            <v>4376</v>
          </cell>
          <cell r="K13">
            <v>3944</v>
          </cell>
          <cell r="L13">
            <v>3924</v>
          </cell>
          <cell r="M13">
            <v>4788</v>
          </cell>
          <cell r="N13">
            <v>3489</v>
          </cell>
          <cell r="O13">
            <v>3717</v>
          </cell>
          <cell r="P13">
            <v>55376</v>
          </cell>
        </row>
        <row r="14">
          <cell r="C14">
            <v>18230637</v>
          </cell>
          <cell r="D14">
            <v>26759</v>
          </cell>
          <cell r="E14">
            <v>24962</v>
          </cell>
          <cell r="F14">
            <v>35028</v>
          </cell>
          <cell r="G14">
            <v>16452</v>
          </cell>
          <cell r="H14">
            <v>21204</v>
          </cell>
          <cell r="I14">
            <v>19766</v>
          </cell>
          <cell r="J14">
            <v>17990</v>
          </cell>
          <cell r="K14">
            <v>21737</v>
          </cell>
          <cell r="L14">
            <v>17546</v>
          </cell>
          <cell r="M14">
            <v>18436</v>
          </cell>
          <cell r="N14">
            <v>21847</v>
          </cell>
          <cell r="O14">
            <v>23296</v>
          </cell>
          <cell r="P14">
            <v>265023</v>
          </cell>
        </row>
        <row r="15">
          <cell r="C15">
            <v>18230638</v>
          </cell>
          <cell r="D15">
            <v>45202</v>
          </cell>
          <cell r="E15">
            <v>37975</v>
          </cell>
          <cell r="F15">
            <v>40292</v>
          </cell>
          <cell r="G15">
            <v>52589</v>
          </cell>
          <cell r="H15">
            <v>42737</v>
          </cell>
          <cell r="I15">
            <v>55994</v>
          </cell>
          <cell r="J15">
            <v>30427</v>
          </cell>
          <cell r="K15">
            <v>35028</v>
          </cell>
          <cell r="L15">
            <v>21144</v>
          </cell>
          <cell r="M15">
            <v>53342</v>
          </cell>
          <cell r="N15">
            <v>41155</v>
          </cell>
          <cell r="O15">
            <v>45673</v>
          </cell>
          <cell r="P15">
            <v>501558</v>
          </cell>
        </row>
        <row r="16">
          <cell r="C16">
            <v>18230434</v>
          </cell>
          <cell r="D16">
            <v>670</v>
          </cell>
          <cell r="E16">
            <v>670</v>
          </cell>
          <cell r="F16">
            <v>470</v>
          </cell>
          <cell r="G16">
            <v>347</v>
          </cell>
          <cell r="H16">
            <v>263</v>
          </cell>
          <cell r="I16">
            <v>392</v>
          </cell>
          <cell r="J16">
            <v>326</v>
          </cell>
          <cell r="K16">
            <v>347</v>
          </cell>
          <cell r="L16">
            <v>252</v>
          </cell>
          <cell r="M16">
            <v>286</v>
          </cell>
          <cell r="N16">
            <v>293</v>
          </cell>
          <cell r="O16">
            <v>173</v>
          </cell>
          <cell r="P16">
            <v>4489</v>
          </cell>
        </row>
        <row r="17">
          <cell r="C17">
            <v>18230687</v>
          </cell>
          <cell r="D17">
            <v>36663</v>
          </cell>
          <cell r="E17">
            <v>17028</v>
          </cell>
          <cell r="F17">
            <v>13134</v>
          </cell>
          <cell r="G17">
            <v>13761</v>
          </cell>
          <cell r="H17">
            <v>20295</v>
          </cell>
          <cell r="I17">
            <v>12441</v>
          </cell>
          <cell r="J17">
            <v>10956</v>
          </cell>
          <cell r="K17">
            <v>11088</v>
          </cell>
          <cell r="L17">
            <v>48774</v>
          </cell>
          <cell r="M17">
            <v>80850</v>
          </cell>
          <cell r="N17">
            <v>8613</v>
          </cell>
          <cell r="O17">
            <v>77748</v>
          </cell>
          <cell r="P17">
            <v>351351</v>
          </cell>
        </row>
        <row r="18">
          <cell r="C18">
            <v>18230700</v>
          </cell>
          <cell r="D18">
            <v>17</v>
          </cell>
          <cell r="E18">
            <v>0</v>
          </cell>
          <cell r="F18">
            <v>0</v>
          </cell>
          <cell r="G18">
            <v>0</v>
          </cell>
          <cell r="H18">
            <v>0</v>
          </cell>
          <cell r="I18">
            <v>0</v>
          </cell>
          <cell r="J18">
            <v>0</v>
          </cell>
          <cell r="K18">
            <v>0</v>
          </cell>
          <cell r="L18">
            <v>0</v>
          </cell>
          <cell r="M18">
            <v>0</v>
          </cell>
          <cell r="N18">
            <v>0</v>
          </cell>
          <cell r="O18">
            <v>0</v>
          </cell>
          <cell r="P18">
            <v>17</v>
          </cell>
        </row>
        <row r="19">
          <cell r="C19">
            <v>18230738</v>
          </cell>
          <cell r="D19">
            <v>0</v>
          </cell>
          <cell r="E19">
            <v>0</v>
          </cell>
          <cell r="F19">
            <v>0</v>
          </cell>
          <cell r="G19">
            <v>0</v>
          </cell>
          <cell r="H19">
            <v>0</v>
          </cell>
          <cell r="I19">
            <v>0</v>
          </cell>
          <cell r="J19">
            <v>245017</v>
          </cell>
          <cell r="K19">
            <v>245017</v>
          </cell>
          <cell r="L19">
            <v>245017</v>
          </cell>
          <cell r="M19">
            <v>245017</v>
          </cell>
          <cell r="N19">
            <v>245017</v>
          </cell>
          <cell r="O19">
            <v>245017</v>
          </cell>
          <cell r="P19">
            <v>1470102</v>
          </cell>
        </row>
        <row r="21">
          <cell r="D21">
            <v>0</v>
          </cell>
          <cell r="E21">
            <v>0</v>
          </cell>
          <cell r="F21">
            <v>0</v>
          </cell>
          <cell r="G21">
            <v>1267</v>
          </cell>
          <cell r="H21">
            <v>169</v>
          </cell>
          <cell r="I21">
            <v>0</v>
          </cell>
          <cell r="J21">
            <v>609</v>
          </cell>
          <cell r="K21">
            <v>0</v>
          </cell>
          <cell r="L21">
            <v>0</v>
          </cell>
          <cell r="M21">
            <v>1652</v>
          </cell>
          <cell r="N21">
            <v>0</v>
          </cell>
          <cell r="O21">
            <v>854</v>
          </cell>
          <cell r="P21">
            <v>4551</v>
          </cell>
        </row>
        <row r="22">
          <cell r="C22">
            <v>18230684</v>
          </cell>
          <cell r="D22">
            <v>0</v>
          </cell>
          <cell r="E22">
            <v>0</v>
          </cell>
          <cell r="F22">
            <v>0</v>
          </cell>
          <cell r="G22">
            <v>1267</v>
          </cell>
          <cell r="H22">
            <v>169</v>
          </cell>
          <cell r="I22">
            <v>0</v>
          </cell>
          <cell r="J22">
            <v>609</v>
          </cell>
          <cell r="K22">
            <v>0</v>
          </cell>
          <cell r="L22">
            <v>0</v>
          </cell>
          <cell r="M22">
            <v>1652</v>
          </cell>
          <cell r="N22">
            <v>0</v>
          </cell>
          <cell r="O22">
            <v>748</v>
          </cell>
          <cell r="P22">
            <v>4445</v>
          </cell>
        </row>
        <row r="23">
          <cell r="C23">
            <v>18230752</v>
          </cell>
          <cell r="D23">
            <v>0</v>
          </cell>
          <cell r="E23">
            <v>0</v>
          </cell>
          <cell r="F23">
            <v>0</v>
          </cell>
          <cell r="G23">
            <v>0</v>
          </cell>
          <cell r="H23">
            <v>0</v>
          </cell>
          <cell r="I23">
            <v>0</v>
          </cell>
          <cell r="J23">
            <v>0</v>
          </cell>
          <cell r="K23">
            <v>0</v>
          </cell>
          <cell r="L23">
            <v>0</v>
          </cell>
          <cell r="M23">
            <v>0</v>
          </cell>
          <cell r="N23">
            <v>0</v>
          </cell>
          <cell r="O23">
            <v>106</v>
          </cell>
          <cell r="P23">
            <v>106</v>
          </cell>
        </row>
        <row r="25">
          <cell r="D25">
            <v>230</v>
          </cell>
          <cell r="E25">
            <v>8583</v>
          </cell>
          <cell r="F25">
            <v>0</v>
          </cell>
          <cell r="G25">
            <v>1300</v>
          </cell>
          <cell r="H25">
            <v>274</v>
          </cell>
          <cell r="I25">
            <v>270</v>
          </cell>
          <cell r="J25">
            <v>104</v>
          </cell>
          <cell r="K25">
            <v>189</v>
          </cell>
          <cell r="L25">
            <v>0</v>
          </cell>
          <cell r="M25">
            <v>104</v>
          </cell>
          <cell r="N25">
            <v>0</v>
          </cell>
          <cell r="O25">
            <v>1377</v>
          </cell>
          <cell r="P25">
            <v>12431</v>
          </cell>
        </row>
        <row r="26">
          <cell r="C26">
            <v>18230736</v>
          </cell>
          <cell r="D26">
            <v>230</v>
          </cell>
          <cell r="E26">
            <v>8583</v>
          </cell>
          <cell r="F26">
            <v>0</v>
          </cell>
          <cell r="G26">
            <v>1300</v>
          </cell>
          <cell r="H26">
            <v>274</v>
          </cell>
          <cell r="I26">
            <v>270</v>
          </cell>
          <cell r="J26">
            <v>104</v>
          </cell>
          <cell r="K26">
            <v>189</v>
          </cell>
          <cell r="L26">
            <v>0</v>
          </cell>
          <cell r="M26">
            <v>104</v>
          </cell>
          <cell r="N26">
            <v>0</v>
          </cell>
          <cell r="O26">
            <v>1377</v>
          </cell>
          <cell r="P26">
            <v>12431</v>
          </cell>
        </row>
        <row r="28">
          <cell r="D28">
            <v>2759</v>
          </cell>
          <cell r="E28">
            <v>6711</v>
          </cell>
          <cell r="F28">
            <v>1036</v>
          </cell>
          <cell r="G28">
            <v>4093</v>
          </cell>
          <cell r="H28">
            <v>290</v>
          </cell>
          <cell r="I28">
            <v>0</v>
          </cell>
          <cell r="J28">
            <v>0</v>
          </cell>
          <cell r="K28">
            <v>864</v>
          </cell>
          <cell r="L28">
            <v>2357</v>
          </cell>
          <cell r="M28">
            <v>791</v>
          </cell>
          <cell r="N28">
            <v>0</v>
          </cell>
          <cell r="O28">
            <v>0</v>
          </cell>
          <cell r="P28">
            <v>18901</v>
          </cell>
        </row>
        <row r="29">
          <cell r="C29">
            <v>18230673</v>
          </cell>
          <cell r="D29">
            <v>2759</v>
          </cell>
          <cell r="E29">
            <v>6711</v>
          </cell>
          <cell r="F29">
            <v>1036</v>
          </cell>
          <cell r="G29">
            <v>4093</v>
          </cell>
          <cell r="H29">
            <v>290</v>
          </cell>
          <cell r="I29">
            <v>0</v>
          </cell>
          <cell r="J29">
            <v>0</v>
          </cell>
          <cell r="K29">
            <v>864</v>
          </cell>
          <cell r="L29">
            <v>2357</v>
          </cell>
          <cell r="M29">
            <v>791</v>
          </cell>
          <cell r="N29">
            <v>0</v>
          </cell>
          <cell r="O29">
            <v>0</v>
          </cell>
          <cell r="P29">
            <v>18901</v>
          </cell>
        </row>
        <row r="33">
          <cell r="D33">
            <v>8297</v>
          </cell>
          <cell r="E33">
            <v>87759</v>
          </cell>
          <cell r="F33">
            <v>16695</v>
          </cell>
          <cell r="G33">
            <v>71997</v>
          </cell>
          <cell r="H33">
            <v>36626</v>
          </cell>
          <cell r="I33">
            <v>36567</v>
          </cell>
          <cell r="J33">
            <v>466142</v>
          </cell>
          <cell r="K33">
            <v>13913</v>
          </cell>
          <cell r="L33">
            <v>5984</v>
          </cell>
          <cell r="M33">
            <v>54608</v>
          </cell>
          <cell r="N33">
            <v>0</v>
          </cell>
          <cell r="O33">
            <v>52191</v>
          </cell>
          <cell r="P33">
            <v>850779</v>
          </cell>
        </row>
        <row r="34">
          <cell r="C34">
            <v>18230220</v>
          </cell>
          <cell r="D34">
            <v>0</v>
          </cell>
          <cell r="E34">
            <v>0</v>
          </cell>
          <cell r="F34">
            <v>859</v>
          </cell>
          <cell r="G34">
            <v>1224</v>
          </cell>
          <cell r="H34">
            <v>0</v>
          </cell>
          <cell r="I34">
            <v>0</v>
          </cell>
          <cell r="J34">
            <v>0</v>
          </cell>
          <cell r="K34">
            <v>0</v>
          </cell>
          <cell r="L34">
            <v>0</v>
          </cell>
          <cell r="M34">
            <v>2681</v>
          </cell>
          <cell r="N34">
            <v>0</v>
          </cell>
          <cell r="O34">
            <v>8047</v>
          </cell>
          <cell r="P34">
            <v>12811</v>
          </cell>
        </row>
        <row r="35">
          <cell r="C35">
            <v>18230223</v>
          </cell>
          <cell r="D35">
            <v>0</v>
          </cell>
          <cell r="E35">
            <v>0</v>
          </cell>
          <cell r="F35">
            <v>0</v>
          </cell>
          <cell r="G35">
            <v>0</v>
          </cell>
          <cell r="H35">
            <v>0</v>
          </cell>
          <cell r="I35">
            <v>0</v>
          </cell>
          <cell r="J35">
            <v>0</v>
          </cell>
          <cell r="K35">
            <v>0</v>
          </cell>
          <cell r="L35">
            <v>0</v>
          </cell>
          <cell r="M35">
            <v>0</v>
          </cell>
          <cell r="N35">
            <v>0</v>
          </cell>
          <cell r="O35">
            <v>0</v>
          </cell>
          <cell r="P35">
            <v>0</v>
          </cell>
        </row>
        <row r="36">
          <cell r="C36">
            <v>18230731</v>
          </cell>
          <cell r="D36">
            <v>8297</v>
          </cell>
          <cell r="E36">
            <v>65856</v>
          </cell>
          <cell r="F36">
            <v>15836</v>
          </cell>
          <cell r="G36">
            <v>70773</v>
          </cell>
          <cell r="H36">
            <v>36626</v>
          </cell>
          <cell r="I36">
            <v>34154</v>
          </cell>
          <cell r="J36">
            <v>466142</v>
          </cell>
          <cell r="K36">
            <v>13913</v>
          </cell>
          <cell r="L36">
            <v>5984</v>
          </cell>
          <cell r="M36">
            <v>51927</v>
          </cell>
          <cell r="N36">
            <v>0</v>
          </cell>
          <cell r="O36">
            <v>44144</v>
          </cell>
          <cell r="P36">
            <v>813652</v>
          </cell>
        </row>
        <row r="37">
          <cell r="C37">
            <v>18231037</v>
          </cell>
          <cell r="D37">
            <v>0</v>
          </cell>
          <cell r="E37">
            <v>21903</v>
          </cell>
          <cell r="F37">
            <v>0</v>
          </cell>
          <cell r="G37">
            <v>0</v>
          </cell>
          <cell r="H37">
            <v>0</v>
          </cell>
          <cell r="I37">
            <v>2413</v>
          </cell>
          <cell r="J37">
            <v>0</v>
          </cell>
          <cell r="K37">
            <v>0</v>
          </cell>
          <cell r="L37">
            <v>0</v>
          </cell>
          <cell r="M37">
            <v>0</v>
          </cell>
          <cell r="N37">
            <v>0</v>
          </cell>
          <cell r="O37">
            <v>0</v>
          </cell>
          <cell r="P37">
            <v>24316</v>
          </cell>
        </row>
        <row r="39">
          <cell r="D39">
            <v>0</v>
          </cell>
          <cell r="E39">
            <v>7955</v>
          </cell>
          <cell r="F39">
            <v>0</v>
          </cell>
          <cell r="G39">
            <v>0</v>
          </cell>
          <cell r="H39">
            <v>23336</v>
          </cell>
          <cell r="I39">
            <v>0</v>
          </cell>
          <cell r="J39">
            <v>0</v>
          </cell>
          <cell r="K39">
            <v>0</v>
          </cell>
          <cell r="L39">
            <v>0</v>
          </cell>
          <cell r="M39">
            <v>2083</v>
          </cell>
          <cell r="N39">
            <v>9249</v>
          </cell>
          <cell r="O39">
            <v>679</v>
          </cell>
          <cell r="P39">
            <v>43302</v>
          </cell>
        </row>
        <row r="40">
          <cell r="C40">
            <v>18230706</v>
          </cell>
          <cell r="D40">
            <v>0</v>
          </cell>
          <cell r="E40">
            <v>7955</v>
          </cell>
          <cell r="F40">
            <v>0</v>
          </cell>
          <cell r="G40">
            <v>0</v>
          </cell>
          <cell r="H40">
            <v>23336</v>
          </cell>
          <cell r="I40">
            <v>0</v>
          </cell>
          <cell r="J40">
            <v>0</v>
          </cell>
          <cell r="K40">
            <v>0</v>
          </cell>
          <cell r="L40">
            <v>0</v>
          </cell>
          <cell r="M40">
            <v>2083</v>
          </cell>
          <cell r="N40">
            <v>9249</v>
          </cell>
          <cell r="O40">
            <v>679</v>
          </cell>
          <cell r="P40">
            <v>43302</v>
          </cell>
        </row>
        <row r="42">
          <cell r="D42">
            <v>5024</v>
          </cell>
          <cell r="E42">
            <v>86030</v>
          </cell>
          <cell r="F42">
            <v>0</v>
          </cell>
          <cell r="G42">
            <v>74902</v>
          </cell>
          <cell r="H42">
            <v>6462</v>
          </cell>
          <cell r="I42">
            <v>0</v>
          </cell>
          <cell r="J42">
            <v>6545</v>
          </cell>
          <cell r="K42">
            <v>10169</v>
          </cell>
          <cell r="L42">
            <v>2210</v>
          </cell>
          <cell r="M42">
            <v>10233</v>
          </cell>
          <cell r="N42">
            <v>0</v>
          </cell>
          <cell r="O42">
            <v>2215</v>
          </cell>
          <cell r="P42">
            <v>203790</v>
          </cell>
        </row>
        <row r="43">
          <cell r="C43">
            <v>18230691</v>
          </cell>
          <cell r="D43">
            <v>5024</v>
          </cell>
          <cell r="E43">
            <v>86030</v>
          </cell>
          <cell r="F43">
            <v>0</v>
          </cell>
          <cell r="G43">
            <v>74902</v>
          </cell>
          <cell r="H43">
            <v>6462</v>
          </cell>
          <cell r="I43">
            <v>0</v>
          </cell>
          <cell r="J43">
            <v>6545</v>
          </cell>
          <cell r="K43">
            <v>10169</v>
          </cell>
          <cell r="L43">
            <v>2210</v>
          </cell>
          <cell r="M43">
            <v>3139</v>
          </cell>
          <cell r="N43">
            <v>0</v>
          </cell>
          <cell r="O43">
            <v>2215</v>
          </cell>
          <cell r="P43">
            <v>196696</v>
          </cell>
        </row>
        <row r="44">
          <cell r="C44">
            <v>18231039</v>
          </cell>
          <cell r="D44">
            <v>0</v>
          </cell>
          <cell r="E44">
            <v>0</v>
          </cell>
          <cell r="F44">
            <v>0</v>
          </cell>
          <cell r="G44">
            <v>0</v>
          </cell>
          <cell r="H44">
            <v>0</v>
          </cell>
          <cell r="I44">
            <v>0</v>
          </cell>
          <cell r="J44">
            <v>0</v>
          </cell>
          <cell r="K44">
            <v>0</v>
          </cell>
          <cell r="L44">
            <v>0</v>
          </cell>
          <cell r="M44">
            <v>7094</v>
          </cell>
          <cell r="N44">
            <v>0</v>
          </cell>
          <cell r="O44">
            <v>0</v>
          </cell>
          <cell r="P44">
            <v>7094</v>
          </cell>
        </row>
        <row r="46">
          <cell r="D46">
            <v>61146</v>
          </cell>
          <cell r="E46">
            <v>61237</v>
          </cell>
          <cell r="F46">
            <v>66193</v>
          </cell>
          <cell r="G46">
            <v>58434</v>
          </cell>
          <cell r="H46">
            <v>74754</v>
          </cell>
          <cell r="I46">
            <v>130215</v>
          </cell>
          <cell r="J46">
            <v>14102</v>
          </cell>
          <cell r="K46">
            <v>55073</v>
          </cell>
          <cell r="L46">
            <v>77563</v>
          </cell>
          <cell r="M46">
            <v>41778</v>
          </cell>
          <cell r="N46">
            <v>73367</v>
          </cell>
          <cell r="O46">
            <v>146808</v>
          </cell>
          <cell r="P46">
            <v>860670</v>
          </cell>
        </row>
        <row r="47">
          <cell r="C47">
            <v>18230248</v>
          </cell>
          <cell r="D47">
            <v>54307</v>
          </cell>
          <cell r="E47">
            <v>43632</v>
          </cell>
          <cell r="F47">
            <v>64636</v>
          </cell>
          <cell r="G47">
            <v>44913</v>
          </cell>
          <cell r="H47">
            <v>58902</v>
          </cell>
          <cell r="I47">
            <v>115576</v>
          </cell>
          <cell r="J47">
            <v>9240</v>
          </cell>
          <cell r="K47">
            <v>46753</v>
          </cell>
          <cell r="L47">
            <v>41171</v>
          </cell>
          <cell r="M47">
            <v>20522</v>
          </cell>
          <cell r="N47">
            <v>47235</v>
          </cell>
          <cell r="O47">
            <v>131437</v>
          </cell>
          <cell r="P47">
            <v>678324</v>
          </cell>
        </row>
        <row r="48">
          <cell r="C48">
            <v>18231022</v>
          </cell>
          <cell r="D48">
            <v>0</v>
          </cell>
          <cell r="E48">
            <v>0</v>
          </cell>
          <cell r="F48">
            <v>0</v>
          </cell>
          <cell r="G48">
            <v>0</v>
          </cell>
          <cell r="H48">
            <v>0</v>
          </cell>
          <cell r="I48">
            <v>255</v>
          </cell>
          <cell r="J48">
            <v>0</v>
          </cell>
          <cell r="K48">
            <v>0</v>
          </cell>
          <cell r="L48">
            <v>0</v>
          </cell>
          <cell r="M48">
            <v>0</v>
          </cell>
          <cell r="N48">
            <v>0</v>
          </cell>
          <cell r="O48">
            <v>0</v>
          </cell>
          <cell r="P48">
            <v>255</v>
          </cell>
        </row>
        <row r="49">
          <cell r="C49">
            <v>18231027</v>
          </cell>
          <cell r="D49">
            <v>6839</v>
          </cell>
          <cell r="E49">
            <v>8759</v>
          </cell>
          <cell r="F49">
            <v>1557</v>
          </cell>
          <cell r="G49">
            <v>13491</v>
          </cell>
          <cell r="H49">
            <v>15852</v>
          </cell>
          <cell r="I49">
            <v>14246</v>
          </cell>
          <cell r="J49">
            <v>4709</v>
          </cell>
          <cell r="K49">
            <v>8320</v>
          </cell>
          <cell r="L49">
            <v>36248</v>
          </cell>
          <cell r="M49">
            <v>21256</v>
          </cell>
          <cell r="N49">
            <v>26132</v>
          </cell>
          <cell r="O49">
            <v>15371</v>
          </cell>
          <cell r="P49">
            <v>172780</v>
          </cell>
        </row>
        <row r="50">
          <cell r="C50">
            <v>18231029</v>
          </cell>
          <cell r="D50">
            <v>0</v>
          </cell>
          <cell r="E50">
            <v>8846</v>
          </cell>
          <cell r="F50">
            <v>0</v>
          </cell>
          <cell r="G50">
            <v>30</v>
          </cell>
          <cell r="H50">
            <v>0</v>
          </cell>
          <cell r="I50">
            <v>138</v>
          </cell>
          <cell r="J50">
            <v>153</v>
          </cell>
          <cell r="K50">
            <v>0</v>
          </cell>
          <cell r="L50">
            <v>144</v>
          </cell>
          <cell r="M50">
            <v>0</v>
          </cell>
          <cell r="N50">
            <v>0</v>
          </cell>
          <cell r="O50">
            <v>0</v>
          </cell>
          <cell r="P50">
            <v>9311</v>
          </cell>
        </row>
        <row r="51">
          <cell r="C51">
            <v>18230221</v>
          </cell>
          <cell r="D51">
            <v>0</v>
          </cell>
          <cell r="E51">
            <v>0</v>
          </cell>
          <cell r="F51">
            <v>0</v>
          </cell>
          <cell r="G51">
            <v>0</v>
          </cell>
          <cell r="H51">
            <v>0</v>
          </cell>
          <cell r="I51">
            <v>0</v>
          </cell>
          <cell r="J51">
            <v>0</v>
          </cell>
          <cell r="K51">
            <v>0</v>
          </cell>
          <cell r="L51">
            <v>0</v>
          </cell>
          <cell r="M51">
            <v>0</v>
          </cell>
          <cell r="N51">
            <v>0</v>
          </cell>
          <cell r="O51">
            <v>0</v>
          </cell>
          <cell r="P51">
            <v>0</v>
          </cell>
        </row>
        <row r="55">
          <cell r="D55">
            <v>0</v>
          </cell>
          <cell r="E55">
            <v>0</v>
          </cell>
          <cell r="F55">
            <v>0</v>
          </cell>
          <cell r="G55">
            <v>0</v>
          </cell>
          <cell r="H55">
            <v>0</v>
          </cell>
          <cell r="I55">
            <v>0</v>
          </cell>
          <cell r="J55">
            <v>0</v>
          </cell>
          <cell r="K55">
            <v>0</v>
          </cell>
          <cell r="L55">
            <v>0</v>
          </cell>
          <cell r="M55">
            <v>0</v>
          </cell>
          <cell r="N55">
            <v>0</v>
          </cell>
          <cell r="O55">
            <v>0</v>
          </cell>
          <cell r="P55">
            <v>0</v>
          </cell>
        </row>
        <row r="58">
          <cell r="D58">
            <v>0</v>
          </cell>
          <cell r="E58">
            <v>0</v>
          </cell>
          <cell r="F58">
            <v>0</v>
          </cell>
          <cell r="G58">
            <v>0</v>
          </cell>
          <cell r="H58">
            <v>0</v>
          </cell>
          <cell r="I58">
            <v>0</v>
          </cell>
          <cell r="J58">
            <v>0</v>
          </cell>
          <cell r="K58">
            <v>0</v>
          </cell>
          <cell r="L58">
            <v>0</v>
          </cell>
          <cell r="M58">
            <v>0</v>
          </cell>
          <cell r="N58">
            <v>0</v>
          </cell>
          <cell r="O58">
            <v>0</v>
          </cell>
          <cell r="P58">
            <v>0</v>
          </cell>
        </row>
        <row r="59">
          <cell r="D59">
            <v>0</v>
          </cell>
          <cell r="E59">
            <v>0</v>
          </cell>
          <cell r="F59">
            <v>0</v>
          </cell>
          <cell r="G59">
            <v>0</v>
          </cell>
          <cell r="H59">
            <v>0</v>
          </cell>
          <cell r="I59">
            <v>0</v>
          </cell>
          <cell r="J59">
            <v>0</v>
          </cell>
          <cell r="K59">
            <v>0</v>
          </cell>
          <cell r="L59">
            <v>0</v>
          </cell>
          <cell r="M59">
            <v>0</v>
          </cell>
          <cell r="N59">
            <v>0</v>
          </cell>
          <cell r="O59">
            <v>0</v>
          </cell>
          <cell r="P59">
            <v>0</v>
          </cell>
        </row>
        <row r="61">
          <cell r="D61">
            <v>189863</v>
          </cell>
          <cell r="E61">
            <v>342247</v>
          </cell>
          <cell r="F61">
            <v>180519</v>
          </cell>
          <cell r="G61">
            <v>303470</v>
          </cell>
          <cell r="H61">
            <v>241152</v>
          </cell>
          <cell r="I61">
            <v>262088</v>
          </cell>
          <cell r="J61">
            <v>797513</v>
          </cell>
          <cell r="K61">
            <v>398124</v>
          </cell>
          <cell r="L61">
            <v>427055</v>
          </cell>
          <cell r="M61">
            <v>515328</v>
          </cell>
          <cell r="N61">
            <v>404381</v>
          </cell>
          <cell r="O61">
            <v>608271</v>
          </cell>
          <cell r="P61">
            <v>4670011</v>
          </cell>
        </row>
        <row r="63">
          <cell r="D63">
            <v>74467</v>
          </cell>
          <cell r="E63">
            <v>242982</v>
          </cell>
          <cell r="F63">
            <v>82888</v>
          </cell>
          <cell r="G63">
            <v>205333</v>
          </cell>
          <cell r="H63">
            <v>141179</v>
          </cell>
          <cell r="I63">
            <v>166782</v>
          </cell>
          <cell r="J63">
            <v>486789</v>
          </cell>
          <cell r="K63">
            <v>79155</v>
          </cell>
          <cell r="L63">
            <v>85756</v>
          </cell>
          <cell r="M63">
            <v>108701</v>
          </cell>
          <cell r="N63">
            <v>82616</v>
          </cell>
          <cell r="O63">
            <v>201893</v>
          </cell>
          <cell r="P63">
            <v>1958541</v>
          </cell>
        </row>
        <row r="64">
          <cell r="D64">
            <v>74467</v>
          </cell>
          <cell r="E64">
            <v>242982</v>
          </cell>
          <cell r="F64">
            <v>82888</v>
          </cell>
          <cell r="G64">
            <v>205333</v>
          </cell>
          <cell r="H64">
            <v>141179</v>
          </cell>
          <cell r="I64">
            <v>166782</v>
          </cell>
          <cell r="J64">
            <v>486789</v>
          </cell>
          <cell r="K64">
            <v>79155</v>
          </cell>
          <cell r="L64">
            <v>85756</v>
          </cell>
          <cell r="M64">
            <v>108701</v>
          </cell>
          <cell r="N64">
            <v>82616</v>
          </cell>
          <cell r="O64">
            <v>201893</v>
          </cell>
          <cell r="P64">
            <v>1958541</v>
          </cell>
        </row>
        <row r="65">
          <cell r="D65">
            <v>0</v>
          </cell>
          <cell r="E65">
            <v>0</v>
          </cell>
          <cell r="F65">
            <v>0</v>
          </cell>
          <cell r="G65">
            <v>0</v>
          </cell>
          <cell r="H65">
            <v>0</v>
          </cell>
          <cell r="I65">
            <v>0</v>
          </cell>
          <cell r="J65">
            <v>0</v>
          </cell>
          <cell r="K65">
            <v>0</v>
          </cell>
          <cell r="L65">
            <v>0</v>
          </cell>
          <cell r="M65">
            <v>0</v>
          </cell>
          <cell r="N65">
            <v>0</v>
          </cell>
          <cell r="O65">
            <v>0</v>
          </cell>
          <cell r="P65">
            <v>0</v>
          </cell>
        </row>
        <row r="67">
          <cell r="D67">
            <v>115396</v>
          </cell>
          <cell r="E67">
            <v>99266</v>
          </cell>
          <cell r="F67">
            <v>97631</v>
          </cell>
          <cell r="G67">
            <v>98137</v>
          </cell>
          <cell r="H67">
            <v>99973</v>
          </cell>
          <cell r="I67">
            <v>95305</v>
          </cell>
          <cell r="J67">
            <v>310724</v>
          </cell>
          <cell r="K67">
            <v>318968</v>
          </cell>
          <cell r="L67">
            <v>341297</v>
          </cell>
          <cell r="M67">
            <v>406625</v>
          </cell>
          <cell r="N67">
            <v>321764</v>
          </cell>
          <cell r="O67">
            <v>406377</v>
          </cell>
          <cell r="P67">
            <v>2711463</v>
          </cell>
        </row>
        <row r="68">
          <cell r="D68">
            <v>115396</v>
          </cell>
          <cell r="E68">
            <v>99266</v>
          </cell>
          <cell r="F68">
            <v>97631</v>
          </cell>
          <cell r="G68">
            <v>98137</v>
          </cell>
          <cell r="H68">
            <v>99973</v>
          </cell>
          <cell r="I68">
            <v>95305</v>
          </cell>
          <cell r="J68">
            <v>310724</v>
          </cell>
          <cell r="K68">
            <v>318968</v>
          </cell>
          <cell r="L68">
            <v>341297</v>
          </cell>
          <cell r="M68">
            <v>406625</v>
          </cell>
          <cell r="N68">
            <v>321764</v>
          </cell>
          <cell r="O68">
            <v>406377</v>
          </cell>
          <cell r="P68">
            <v>2711463</v>
          </cell>
        </row>
        <row r="69">
          <cell r="D69">
            <v>0</v>
          </cell>
          <cell r="E69">
            <v>0</v>
          </cell>
          <cell r="F69">
            <v>0</v>
          </cell>
          <cell r="G69">
            <v>0</v>
          </cell>
          <cell r="H69">
            <v>0</v>
          </cell>
          <cell r="I69">
            <v>0</v>
          </cell>
          <cell r="J69">
            <v>0</v>
          </cell>
          <cell r="K69">
            <v>0</v>
          </cell>
          <cell r="L69">
            <v>0</v>
          </cell>
          <cell r="M69">
            <v>0</v>
          </cell>
          <cell r="N69">
            <v>0</v>
          </cell>
          <cell r="O69">
            <v>0</v>
          </cell>
          <cell r="P69">
            <v>0</v>
          </cell>
        </row>
        <row r="71">
          <cell r="D71">
            <v>115396</v>
          </cell>
          <cell r="E71">
            <v>99266</v>
          </cell>
          <cell r="F71">
            <v>97631</v>
          </cell>
          <cell r="G71">
            <v>98137</v>
          </cell>
          <cell r="H71">
            <v>99974</v>
          </cell>
          <cell r="I71">
            <v>95306</v>
          </cell>
          <cell r="J71">
            <v>310724</v>
          </cell>
          <cell r="K71">
            <v>318969</v>
          </cell>
          <cell r="L71">
            <v>341298</v>
          </cell>
          <cell r="M71">
            <v>406626</v>
          </cell>
          <cell r="N71">
            <v>321765</v>
          </cell>
          <cell r="O71">
            <v>406378</v>
          </cell>
          <cell r="P71">
            <v>2711470</v>
          </cell>
        </row>
        <row r="72">
          <cell r="D72">
            <v>74467</v>
          </cell>
          <cell r="E72">
            <v>242981</v>
          </cell>
          <cell r="F72">
            <v>82888</v>
          </cell>
          <cell r="G72">
            <v>205333</v>
          </cell>
          <cell r="H72">
            <v>141178</v>
          </cell>
          <cell r="I72">
            <v>166782</v>
          </cell>
          <cell r="J72">
            <v>486789</v>
          </cell>
          <cell r="K72">
            <v>79155</v>
          </cell>
          <cell r="L72">
            <v>85757</v>
          </cell>
          <cell r="M72">
            <v>108702</v>
          </cell>
          <cell r="N72">
            <v>82616</v>
          </cell>
          <cell r="O72">
            <v>201893</v>
          </cell>
          <cell r="P72">
            <v>1958541</v>
          </cell>
        </row>
        <row r="73">
          <cell r="D73">
            <v>0</v>
          </cell>
          <cell r="E73">
            <v>0</v>
          </cell>
          <cell r="F73">
            <v>0</v>
          </cell>
          <cell r="G73">
            <v>0</v>
          </cell>
          <cell r="H73">
            <v>0</v>
          </cell>
          <cell r="I73">
            <v>0</v>
          </cell>
          <cell r="J73">
            <v>0</v>
          </cell>
          <cell r="K73">
            <v>0</v>
          </cell>
          <cell r="L73">
            <v>0</v>
          </cell>
          <cell r="M73">
            <v>0</v>
          </cell>
          <cell r="N73">
            <v>0</v>
          </cell>
          <cell r="P73">
            <v>0</v>
          </cell>
        </row>
        <row r="74">
          <cell r="D74">
            <v>189863</v>
          </cell>
          <cell r="E74">
            <v>342247</v>
          </cell>
          <cell r="F74">
            <v>180519</v>
          </cell>
          <cell r="G74">
            <v>303470</v>
          </cell>
          <cell r="H74">
            <v>241152</v>
          </cell>
          <cell r="I74">
            <v>262088</v>
          </cell>
          <cell r="J74">
            <v>797513</v>
          </cell>
          <cell r="K74">
            <v>398124</v>
          </cell>
          <cell r="L74">
            <v>427055</v>
          </cell>
          <cell r="M74">
            <v>515328</v>
          </cell>
          <cell r="N74">
            <v>404381</v>
          </cell>
          <cell r="O74">
            <v>608271</v>
          </cell>
          <cell r="P74">
            <v>4670011</v>
          </cell>
        </row>
        <row r="75">
          <cell r="D75">
            <v>0</v>
          </cell>
          <cell r="E75">
            <v>0</v>
          </cell>
          <cell r="F75">
            <v>0</v>
          </cell>
          <cell r="G75">
            <v>0</v>
          </cell>
          <cell r="H75">
            <v>0</v>
          </cell>
          <cell r="I75">
            <v>0</v>
          </cell>
          <cell r="J75">
            <v>0</v>
          </cell>
          <cell r="K75">
            <v>0</v>
          </cell>
          <cell r="L75">
            <v>0</v>
          </cell>
          <cell r="M75">
            <v>0</v>
          </cell>
          <cell r="N75">
            <v>0</v>
          </cell>
          <cell r="O75">
            <v>0</v>
          </cell>
          <cell r="P75">
            <v>0</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3"/>
  <sheetViews>
    <sheetView tabSelected="1" zoomScale="90" zoomScaleNormal="90" workbookViewId="0">
      <selection activeCell="R243" sqref="R243"/>
    </sheetView>
  </sheetViews>
  <sheetFormatPr defaultRowHeight="15" x14ac:dyDescent="0.25"/>
  <cols>
    <col min="1" max="1" width="1.140625" customWidth="1"/>
    <col min="2" max="2" width="12.42578125" customWidth="1"/>
    <col min="3" max="3" width="10" style="28" bestFit="1" customWidth="1"/>
    <col min="4" max="4" width="35.85546875" customWidth="1"/>
    <col min="6" max="6" width="7.140625" customWidth="1"/>
    <col min="7" max="17" width="16.5703125" style="28" customWidth="1"/>
  </cols>
  <sheetData>
    <row r="1" spans="2:17" x14ac:dyDescent="0.25">
      <c r="G1" s="28">
        <v>3</v>
      </c>
      <c r="H1" s="28">
        <v>4</v>
      </c>
      <c r="I1" s="28">
        <v>5</v>
      </c>
      <c r="J1" s="28">
        <v>6</v>
      </c>
      <c r="K1" s="28">
        <v>7</v>
      </c>
      <c r="L1" s="28">
        <v>8</v>
      </c>
      <c r="M1" s="28">
        <v>9</v>
      </c>
      <c r="N1" s="28">
        <v>10</v>
      </c>
      <c r="O1" s="28">
        <v>11</v>
      </c>
      <c r="P1" s="28">
        <v>12</v>
      </c>
    </row>
    <row r="2" spans="2:17" ht="28.5" x14ac:dyDescent="0.45">
      <c r="B2" s="24" t="s">
        <v>144</v>
      </c>
    </row>
    <row r="3" spans="2:17" x14ac:dyDescent="0.25">
      <c r="B3" s="25" t="s">
        <v>146</v>
      </c>
      <c r="G3" s="43" t="s">
        <v>141</v>
      </c>
      <c r="H3" s="44"/>
      <c r="I3" s="45"/>
    </row>
    <row r="4" spans="2:17" ht="15.75" x14ac:dyDescent="0.25">
      <c r="B4" s="26" t="s">
        <v>145</v>
      </c>
      <c r="G4" s="46" t="s">
        <v>142</v>
      </c>
      <c r="H4" s="47"/>
      <c r="I4" s="48"/>
    </row>
    <row r="5" spans="2:17" x14ac:dyDescent="0.25">
      <c r="G5" s="49" t="s">
        <v>143</v>
      </c>
      <c r="H5" s="49"/>
      <c r="I5" s="50"/>
    </row>
    <row r="7" spans="2:17" ht="15.75" thickBot="1" x14ac:dyDescent="0.3">
      <c r="C7" s="29"/>
      <c r="G7" s="51" t="s">
        <v>0</v>
      </c>
      <c r="H7" s="52"/>
      <c r="I7" s="52"/>
      <c r="J7" s="52"/>
      <c r="K7" s="52"/>
      <c r="L7" s="52"/>
      <c r="M7" s="52"/>
      <c r="N7" s="52"/>
      <c r="O7" s="52"/>
      <c r="P7" s="52"/>
      <c r="Q7" s="53"/>
    </row>
    <row r="8" spans="2:17" ht="27" customHeight="1" thickBot="1" x14ac:dyDescent="0.3">
      <c r="B8" t="s">
        <v>1</v>
      </c>
      <c r="C8" s="30"/>
      <c r="D8" s="1" t="s">
        <v>2</v>
      </c>
      <c r="F8" s="1"/>
      <c r="G8" s="54" t="s">
        <v>3</v>
      </c>
      <c r="H8" s="55" t="s">
        <v>4</v>
      </c>
      <c r="I8" s="55" t="s">
        <v>5</v>
      </c>
      <c r="J8" s="56" t="s">
        <v>6</v>
      </c>
      <c r="K8" s="55" t="s">
        <v>7</v>
      </c>
      <c r="L8" s="55" t="s">
        <v>8</v>
      </c>
      <c r="M8" s="55" t="s">
        <v>9</v>
      </c>
      <c r="N8" s="55" t="s">
        <v>10</v>
      </c>
      <c r="O8" s="55" t="s">
        <v>11</v>
      </c>
      <c r="P8" s="57" t="s">
        <v>12</v>
      </c>
      <c r="Q8" s="58" t="s">
        <v>13</v>
      </c>
    </row>
    <row r="9" spans="2:17" x14ac:dyDescent="0.25">
      <c r="B9" t="s">
        <v>14</v>
      </c>
      <c r="G9" s="52"/>
      <c r="H9" s="52"/>
      <c r="I9" s="52"/>
      <c r="J9" s="52"/>
      <c r="K9" s="52"/>
      <c r="L9" s="52"/>
      <c r="M9" s="52"/>
      <c r="N9" s="52"/>
      <c r="O9" s="52"/>
      <c r="P9" s="52"/>
      <c r="Q9" s="53"/>
    </row>
    <row r="10" spans="2:17" x14ac:dyDescent="0.25">
      <c r="B10" t="s">
        <v>15</v>
      </c>
      <c r="C10" s="31">
        <v>18230611</v>
      </c>
      <c r="D10" s="2" t="s">
        <v>16</v>
      </c>
      <c r="G10" s="52">
        <v>117112.5</v>
      </c>
      <c r="H10" s="52">
        <v>91464.862499999988</v>
      </c>
      <c r="I10" s="52">
        <v>97200</v>
      </c>
      <c r="J10" s="52">
        <v>4500</v>
      </c>
      <c r="K10" s="52">
        <v>22500</v>
      </c>
      <c r="L10" s="52">
        <v>1350</v>
      </c>
      <c r="M10" s="52">
        <v>0</v>
      </c>
      <c r="N10" s="52">
        <v>5774068.6029999992</v>
      </c>
      <c r="O10" s="52">
        <v>0</v>
      </c>
      <c r="P10" s="52">
        <v>6108195.965499999</v>
      </c>
      <c r="Q10" s="59">
        <v>1977441</v>
      </c>
    </row>
    <row r="11" spans="2:17" x14ac:dyDescent="0.25">
      <c r="C11" s="31"/>
      <c r="D11" s="2"/>
      <c r="G11" s="60">
        <v>136016.84</v>
      </c>
      <c r="H11" s="60">
        <v>120419.55</v>
      </c>
      <c r="I11" s="60">
        <v>18573.560000000001</v>
      </c>
      <c r="J11" s="60">
        <v>233.33</v>
      </c>
      <c r="K11" s="60">
        <v>2829.88</v>
      </c>
      <c r="L11" s="60">
        <v>0</v>
      </c>
      <c r="M11" s="60">
        <v>0</v>
      </c>
      <c r="N11" s="60">
        <v>4408551.68</v>
      </c>
      <c r="O11" s="60">
        <v>0</v>
      </c>
      <c r="P11" s="60">
        <v>4686624.8399999989</v>
      </c>
      <c r="Q11" s="61">
        <v>1372185</v>
      </c>
    </row>
    <row r="12" spans="2:17" x14ac:dyDescent="0.25">
      <c r="C12" s="31"/>
      <c r="D12" s="2"/>
      <c r="G12" s="52"/>
      <c r="H12" s="52"/>
      <c r="I12" s="52"/>
      <c r="J12" s="52"/>
      <c r="K12" s="52"/>
      <c r="L12" s="52"/>
      <c r="M12" s="52"/>
      <c r="N12" s="52"/>
      <c r="O12" s="52"/>
      <c r="P12" s="52"/>
      <c r="Q12" s="59"/>
    </row>
    <row r="13" spans="2:17" x14ac:dyDescent="0.25">
      <c r="B13" t="s">
        <v>17</v>
      </c>
      <c r="C13" s="31">
        <v>18230626</v>
      </c>
      <c r="D13" t="s">
        <v>18</v>
      </c>
      <c r="G13" s="52">
        <v>153750</v>
      </c>
      <c r="H13" s="52">
        <v>120078.74999999999</v>
      </c>
      <c r="I13" s="52">
        <v>140000</v>
      </c>
      <c r="J13" s="52">
        <v>500</v>
      </c>
      <c r="K13" s="52">
        <v>93520</v>
      </c>
      <c r="L13" s="52">
        <v>500</v>
      </c>
      <c r="M13" s="52">
        <v>500</v>
      </c>
      <c r="N13" s="52">
        <v>611000</v>
      </c>
      <c r="O13" s="52">
        <v>0</v>
      </c>
      <c r="P13" s="52">
        <v>1119848.75</v>
      </c>
      <c r="Q13" s="62">
        <v>1444695.45</v>
      </c>
    </row>
    <row r="14" spans="2:17" x14ac:dyDescent="0.25">
      <c r="C14" s="31"/>
      <c r="G14" s="60">
        <v>83944.78</v>
      </c>
      <c r="H14" s="60">
        <v>74354.320000000007</v>
      </c>
      <c r="I14" s="60">
        <v>112435.8</v>
      </c>
      <c r="J14" s="60">
        <v>255.81</v>
      </c>
      <c r="K14" s="60">
        <v>38044.35</v>
      </c>
      <c r="L14" s="60">
        <v>68.94</v>
      </c>
      <c r="M14" s="60">
        <v>0</v>
      </c>
      <c r="N14" s="60">
        <v>396671.27</v>
      </c>
      <c r="O14" s="60">
        <v>0</v>
      </c>
      <c r="P14" s="60">
        <v>705775.27</v>
      </c>
      <c r="Q14" s="61">
        <v>861351</v>
      </c>
    </row>
    <row r="15" spans="2:17" x14ac:dyDescent="0.25">
      <c r="C15" s="31"/>
      <c r="G15" s="52"/>
      <c r="H15" s="52"/>
      <c r="I15" s="52"/>
      <c r="J15" s="52"/>
      <c r="K15" s="52"/>
      <c r="L15" s="52"/>
      <c r="M15" s="52"/>
      <c r="N15" s="52"/>
      <c r="O15" s="52"/>
      <c r="P15" s="52"/>
      <c r="Q15" s="62"/>
    </row>
    <row r="16" spans="2:17" x14ac:dyDescent="0.25">
      <c r="B16" t="s">
        <v>17</v>
      </c>
      <c r="C16" s="31">
        <v>18230627</v>
      </c>
      <c r="D16" t="s">
        <v>19</v>
      </c>
      <c r="G16" s="52">
        <v>84500</v>
      </c>
      <c r="H16" s="52">
        <v>65994.5</v>
      </c>
      <c r="I16" s="52">
        <v>110000</v>
      </c>
      <c r="J16" s="52">
        <v>1000</v>
      </c>
      <c r="K16" s="52">
        <v>3500</v>
      </c>
      <c r="L16" s="52">
        <v>500</v>
      </c>
      <c r="M16" s="52">
        <v>2500</v>
      </c>
      <c r="N16" s="52">
        <v>831950</v>
      </c>
      <c r="O16" s="52">
        <v>0</v>
      </c>
      <c r="P16" s="52">
        <v>1099944.5</v>
      </c>
      <c r="Q16" s="62">
        <v>1217130.5249999994</v>
      </c>
    </row>
    <row r="17" spans="2:17" x14ac:dyDescent="0.25">
      <c r="C17" s="31"/>
      <c r="G17" s="60">
        <v>61788.86</v>
      </c>
      <c r="H17" s="60">
        <v>54584.01</v>
      </c>
      <c r="I17" s="60">
        <v>118660.1</v>
      </c>
      <c r="J17" s="60">
        <v>293.26</v>
      </c>
      <c r="K17" s="60">
        <v>4.9400000000000004</v>
      </c>
      <c r="L17" s="60">
        <v>115.76</v>
      </c>
      <c r="M17" s="60">
        <v>0</v>
      </c>
      <c r="N17" s="60">
        <v>941150.6</v>
      </c>
      <c r="O17" s="60">
        <v>0</v>
      </c>
      <c r="P17" s="60">
        <v>1176597.53</v>
      </c>
      <c r="Q17" s="61">
        <v>1356242</v>
      </c>
    </row>
    <row r="18" spans="2:17" x14ac:dyDescent="0.25">
      <c r="C18" s="31"/>
      <c r="G18" s="52"/>
      <c r="H18" s="52"/>
      <c r="I18" s="52"/>
      <c r="J18" s="52"/>
      <c r="K18" s="52"/>
      <c r="L18" s="52"/>
      <c r="M18" s="52"/>
      <c r="N18" s="52"/>
      <c r="O18" s="52"/>
      <c r="P18" s="52"/>
      <c r="Q18" s="62"/>
    </row>
    <row r="19" spans="2:17" x14ac:dyDescent="0.25">
      <c r="B19" t="s">
        <v>17</v>
      </c>
      <c r="C19" s="31">
        <v>18230628</v>
      </c>
      <c r="D19" t="s">
        <v>20</v>
      </c>
      <c r="G19" s="52">
        <v>78350</v>
      </c>
      <c r="H19" s="52">
        <v>61191.35</v>
      </c>
      <c r="I19" s="52">
        <v>225000</v>
      </c>
      <c r="J19" s="52">
        <v>1000</v>
      </c>
      <c r="K19" s="52">
        <v>40000</v>
      </c>
      <c r="L19" s="52">
        <v>1500</v>
      </c>
      <c r="M19" s="52">
        <v>0</v>
      </c>
      <c r="N19" s="52">
        <v>3968000</v>
      </c>
      <c r="O19" s="52">
        <v>0</v>
      </c>
      <c r="P19" s="52">
        <v>4375041.3499999996</v>
      </c>
      <c r="Q19" s="62">
        <v>8258670</v>
      </c>
    </row>
    <row r="20" spans="2:17" x14ac:dyDescent="0.25">
      <c r="C20" s="31"/>
      <c r="G20" s="60">
        <v>64343.040000000001</v>
      </c>
      <c r="H20" s="60">
        <v>57038.78</v>
      </c>
      <c r="I20" s="60">
        <v>209975.7</v>
      </c>
      <c r="J20" s="60">
        <v>227.56</v>
      </c>
      <c r="K20" s="60">
        <v>8847.73</v>
      </c>
      <c r="L20" s="60">
        <v>0</v>
      </c>
      <c r="M20" s="60">
        <v>0</v>
      </c>
      <c r="N20" s="60">
        <v>3502864.65</v>
      </c>
      <c r="O20" s="60">
        <v>0</v>
      </c>
      <c r="P20" s="60">
        <v>3843297.46</v>
      </c>
      <c r="Q20" s="61">
        <v>7583433</v>
      </c>
    </row>
    <row r="21" spans="2:17" x14ac:dyDescent="0.25">
      <c r="C21" s="31"/>
      <c r="G21" s="52"/>
      <c r="H21" s="52"/>
      <c r="I21" s="52"/>
      <c r="J21" s="52"/>
      <c r="K21" s="52"/>
      <c r="L21" s="52"/>
      <c r="M21" s="52"/>
      <c r="N21" s="52"/>
      <c r="O21" s="52"/>
      <c r="P21" s="52"/>
      <c r="Q21" s="62"/>
    </row>
    <row r="22" spans="2:17" x14ac:dyDescent="0.25">
      <c r="B22" t="s">
        <v>17</v>
      </c>
      <c r="C22" s="31">
        <v>18230162</v>
      </c>
      <c r="D22" t="s">
        <v>21</v>
      </c>
      <c r="G22" s="52">
        <v>105650</v>
      </c>
      <c r="H22" s="52">
        <v>82512.649999999994</v>
      </c>
      <c r="I22" s="52">
        <v>0</v>
      </c>
      <c r="J22" s="52">
        <v>1500</v>
      </c>
      <c r="K22" s="52">
        <v>3405000</v>
      </c>
      <c r="L22" s="52">
        <v>1500</v>
      </c>
      <c r="M22" s="52">
        <v>0</v>
      </c>
      <c r="N22" s="52">
        <v>7047251</v>
      </c>
      <c r="O22" s="52">
        <v>0</v>
      </c>
      <c r="P22" s="52">
        <v>10643413.65</v>
      </c>
      <c r="Q22" s="62">
        <v>16416736</v>
      </c>
    </row>
    <row r="23" spans="2:17" x14ac:dyDescent="0.25">
      <c r="C23" s="31"/>
      <c r="G23" s="60">
        <v>48207.83</v>
      </c>
      <c r="H23" s="60">
        <v>42648.77</v>
      </c>
      <c r="I23" s="60">
        <v>0</v>
      </c>
      <c r="J23" s="60">
        <v>979.13</v>
      </c>
      <c r="K23" s="60">
        <v>1115317.01</v>
      </c>
      <c r="L23" s="60">
        <v>15.93</v>
      </c>
      <c r="M23" s="60">
        <v>546.25</v>
      </c>
      <c r="N23" s="60">
        <v>7136469.6699999999</v>
      </c>
      <c r="O23" s="60">
        <v>0</v>
      </c>
      <c r="P23" s="60">
        <v>8344184.5899999989</v>
      </c>
      <c r="Q23" s="61">
        <v>18193730</v>
      </c>
    </row>
    <row r="24" spans="2:17" x14ac:dyDescent="0.25">
      <c r="C24" s="31"/>
      <c r="G24" s="52"/>
      <c r="H24" s="52"/>
      <c r="I24" s="52"/>
      <c r="J24" s="52"/>
      <c r="K24" s="52"/>
      <c r="L24" s="52"/>
      <c r="M24" s="52"/>
      <c r="N24" s="52"/>
      <c r="O24" s="52"/>
      <c r="P24" s="52"/>
      <c r="Q24" s="62"/>
    </row>
    <row r="25" spans="2:17" x14ac:dyDescent="0.25">
      <c r="B25" t="s">
        <v>17</v>
      </c>
      <c r="C25" s="31">
        <v>18230434</v>
      </c>
      <c r="D25" t="s">
        <v>22</v>
      </c>
      <c r="G25" s="52">
        <v>61850</v>
      </c>
      <c r="H25" s="52">
        <v>48304.85</v>
      </c>
      <c r="I25" s="52">
        <v>60000</v>
      </c>
      <c r="J25" s="52">
        <v>500</v>
      </c>
      <c r="K25" s="52">
        <v>240000</v>
      </c>
      <c r="L25" s="52">
        <v>500</v>
      </c>
      <c r="M25" s="52">
        <v>0</v>
      </c>
      <c r="N25" s="52">
        <v>300670</v>
      </c>
      <c r="O25" s="52">
        <v>0</v>
      </c>
      <c r="P25" s="52">
        <v>711824.85</v>
      </c>
      <c r="Q25" s="62">
        <v>639328</v>
      </c>
    </row>
    <row r="26" spans="2:17" x14ac:dyDescent="0.25">
      <c r="C26" s="31"/>
      <c r="G26" s="60">
        <v>63105.78</v>
      </c>
      <c r="H26" s="60">
        <v>55936.800000000003</v>
      </c>
      <c r="I26" s="60">
        <v>45778.87</v>
      </c>
      <c r="J26" s="60">
        <v>211.6</v>
      </c>
      <c r="K26" s="60">
        <v>77208.929999999993</v>
      </c>
      <c r="L26" s="60">
        <v>0</v>
      </c>
      <c r="M26" s="60">
        <v>0</v>
      </c>
      <c r="N26" s="60">
        <v>306033.40999999997</v>
      </c>
      <c r="O26" s="60">
        <v>0</v>
      </c>
      <c r="P26" s="60">
        <v>548275.3899999999</v>
      </c>
      <c r="Q26" s="61">
        <v>557414</v>
      </c>
    </row>
    <row r="27" spans="2:17" x14ac:dyDescent="0.25">
      <c r="C27" s="31"/>
      <c r="G27" s="52"/>
      <c r="H27" s="52"/>
      <c r="I27" s="52"/>
      <c r="J27" s="52"/>
      <c r="K27" s="52"/>
      <c r="L27" s="52"/>
      <c r="M27" s="52"/>
      <c r="N27" s="52"/>
      <c r="O27" s="52"/>
      <c r="P27" s="52"/>
      <c r="Q27" s="62"/>
    </row>
    <row r="28" spans="2:17" x14ac:dyDescent="0.25">
      <c r="B28" t="s">
        <v>17</v>
      </c>
      <c r="C28" s="31">
        <v>18230435</v>
      </c>
      <c r="D28" t="s">
        <v>23</v>
      </c>
      <c r="G28" s="52">
        <v>2850</v>
      </c>
      <c r="H28" s="52">
        <v>2225.85</v>
      </c>
      <c r="I28" s="52">
        <v>0</v>
      </c>
      <c r="J28" s="52">
        <v>0</v>
      </c>
      <c r="K28" s="52">
        <v>0</v>
      </c>
      <c r="L28" s="52">
        <v>0</v>
      </c>
      <c r="M28" s="52">
        <v>0</v>
      </c>
      <c r="N28" s="52">
        <v>32.5</v>
      </c>
      <c r="O28" s="52">
        <v>0</v>
      </c>
      <c r="P28" s="52">
        <v>5108.3500000000004</v>
      </c>
      <c r="Q28" s="62">
        <v>94.8</v>
      </c>
    </row>
    <row r="29" spans="2:17" x14ac:dyDescent="0.25">
      <c r="C29" s="31"/>
      <c r="G29" s="60">
        <v>1876.9</v>
      </c>
      <c r="H29" s="60">
        <v>1687.32</v>
      </c>
      <c r="I29" s="60">
        <v>0</v>
      </c>
      <c r="J29" s="60">
        <v>0</v>
      </c>
      <c r="K29" s="60">
        <v>0</v>
      </c>
      <c r="L29" s="60">
        <v>0</v>
      </c>
      <c r="M29" s="60">
        <v>0</v>
      </c>
      <c r="N29" s="60">
        <v>-233.25</v>
      </c>
      <c r="O29" s="60">
        <v>0</v>
      </c>
      <c r="P29" s="60">
        <v>3330.9700000000003</v>
      </c>
      <c r="Q29" s="61">
        <v>278</v>
      </c>
    </row>
    <row r="30" spans="2:17" x14ac:dyDescent="0.25">
      <c r="C30" s="31"/>
      <c r="G30" s="52"/>
      <c r="H30" s="52"/>
      <c r="I30" s="52"/>
      <c r="J30" s="52"/>
      <c r="K30" s="52"/>
      <c r="L30" s="52"/>
      <c r="M30" s="52"/>
      <c r="N30" s="52"/>
      <c r="O30" s="52"/>
      <c r="P30" s="52"/>
      <c r="Q30" s="62"/>
    </row>
    <row r="31" spans="2:17" x14ac:dyDescent="0.25">
      <c r="B31" t="s">
        <v>17</v>
      </c>
      <c r="C31" s="31">
        <v>18230440</v>
      </c>
      <c r="D31" t="s">
        <v>24</v>
      </c>
      <c r="G31" s="52">
        <v>93750</v>
      </c>
      <c r="H31" s="52">
        <v>73218.75</v>
      </c>
      <c r="I31" s="52">
        <v>80000</v>
      </c>
      <c r="J31" s="52">
        <v>2500</v>
      </c>
      <c r="K31" s="52">
        <v>225000</v>
      </c>
      <c r="L31" s="52">
        <v>2000</v>
      </c>
      <c r="M31" s="52">
        <v>0</v>
      </c>
      <c r="N31" s="52">
        <v>659660</v>
      </c>
      <c r="O31" s="52">
        <v>0</v>
      </c>
      <c r="P31" s="52">
        <v>1136128.75</v>
      </c>
      <c r="Q31" s="62">
        <v>1072952.2</v>
      </c>
    </row>
    <row r="32" spans="2:17" x14ac:dyDescent="0.25">
      <c r="C32" s="31"/>
      <c r="G32" s="60">
        <v>57480.67</v>
      </c>
      <c r="H32" s="60">
        <v>50924.12</v>
      </c>
      <c r="I32" s="60">
        <v>79254.509999999995</v>
      </c>
      <c r="J32" s="60">
        <v>330.36</v>
      </c>
      <c r="K32" s="60">
        <v>69219.179999999993</v>
      </c>
      <c r="L32" s="60">
        <v>82.09</v>
      </c>
      <c r="M32" s="60">
        <v>0</v>
      </c>
      <c r="N32" s="60">
        <v>892065</v>
      </c>
      <c r="O32" s="60">
        <v>0</v>
      </c>
      <c r="P32" s="60">
        <v>1149355.9300000002</v>
      </c>
      <c r="Q32" s="61">
        <v>922370</v>
      </c>
    </row>
    <row r="33" spans="2:17" x14ac:dyDescent="0.25">
      <c r="C33" s="31"/>
      <c r="G33" s="52"/>
      <c r="H33" s="52"/>
      <c r="I33" s="52"/>
      <c r="J33" s="52"/>
      <c r="K33" s="52"/>
      <c r="L33" s="52"/>
      <c r="M33" s="52"/>
      <c r="N33" s="52"/>
      <c r="O33" s="52"/>
      <c r="P33" s="52"/>
      <c r="Q33" s="62"/>
    </row>
    <row r="34" spans="2:17" x14ac:dyDescent="0.25">
      <c r="B34" t="s">
        <v>17</v>
      </c>
      <c r="C34" s="31">
        <v>18230461</v>
      </c>
      <c r="D34" t="s">
        <v>25</v>
      </c>
      <c r="G34" s="52">
        <v>62200</v>
      </c>
      <c r="H34" s="52">
        <v>48578.2</v>
      </c>
      <c r="I34" s="52">
        <v>0</v>
      </c>
      <c r="J34" s="52">
        <v>1450</v>
      </c>
      <c r="K34" s="52">
        <v>734704.48</v>
      </c>
      <c r="L34" s="52">
        <v>0</v>
      </c>
      <c r="M34" s="52">
        <v>0</v>
      </c>
      <c r="N34" s="52">
        <v>727600</v>
      </c>
      <c r="O34" s="52">
        <v>0</v>
      </c>
      <c r="P34" s="52">
        <v>1574532.68</v>
      </c>
      <c r="Q34" s="62">
        <v>49484000</v>
      </c>
    </row>
    <row r="35" spans="2:17" x14ac:dyDescent="0.25">
      <c r="C35" s="31"/>
      <c r="G35" s="60">
        <v>61108.61</v>
      </c>
      <c r="H35" s="60">
        <v>54135.67</v>
      </c>
      <c r="I35" s="60">
        <v>0</v>
      </c>
      <c r="J35" s="60">
        <v>44.03</v>
      </c>
      <c r="K35" s="60">
        <v>731082.53</v>
      </c>
      <c r="L35" s="60">
        <v>0</v>
      </c>
      <c r="M35" s="60">
        <v>0</v>
      </c>
      <c r="N35" s="60">
        <v>731082.58</v>
      </c>
      <c r="O35" s="60">
        <v>0</v>
      </c>
      <c r="P35" s="60">
        <v>1577453.42</v>
      </c>
      <c r="Q35" s="61">
        <v>50165130</v>
      </c>
    </row>
    <row r="36" spans="2:17" x14ac:dyDescent="0.25">
      <c r="C36" s="31"/>
      <c r="G36" s="52"/>
      <c r="H36" s="52"/>
      <c r="I36" s="52"/>
      <c r="J36" s="52"/>
      <c r="K36" s="52"/>
      <c r="L36" s="52"/>
      <c r="M36" s="52"/>
      <c r="N36" s="52"/>
      <c r="O36" s="52"/>
      <c r="P36" s="52"/>
      <c r="Q36" s="62"/>
    </row>
    <row r="37" spans="2:17" x14ac:dyDescent="0.25">
      <c r="B37" t="s">
        <v>17</v>
      </c>
      <c r="C37" s="31">
        <v>18230023</v>
      </c>
      <c r="D37" t="s">
        <v>26</v>
      </c>
      <c r="G37" s="52">
        <v>62000</v>
      </c>
      <c r="H37" s="52">
        <v>48422</v>
      </c>
      <c r="I37" s="52">
        <v>44000</v>
      </c>
      <c r="J37" s="52">
        <v>100</v>
      </c>
      <c r="K37" s="52">
        <v>452000</v>
      </c>
      <c r="L37" s="52">
        <v>1000</v>
      </c>
      <c r="M37" s="52">
        <v>0</v>
      </c>
      <c r="N37" s="52">
        <v>292675</v>
      </c>
      <c r="O37" s="52">
        <v>0</v>
      </c>
      <c r="P37" s="52">
        <v>900197</v>
      </c>
      <c r="Q37" s="62">
        <v>1235452</v>
      </c>
    </row>
    <row r="38" spans="2:17" x14ac:dyDescent="0.25">
      <c r="C38" s="31"/>
      <c r="G38" s="60">
        <v>70807.39</v>
      </c>
      <c r="H38" s="60">
        <v>62700.22</v>
      </c>
      <c r="I38" s="60">
        <v>34733.03</v>
      </c>
      <c r="J38" s="60">
        <v>141.22</v>
      </c>
      <c r="K38" s="60">
        <v>121764.44</v>
      </c>
      <c r="L38" s="60">
        <v>733.37</v>
      </c>
      <c r="M38" s="60">
        <v>0</v>
      </c>
      <c r="N38" s="60">
        <v>707612.22</v>
      </c>
      <c r="O38" s="60">
        <v>0</v>
      </c>
      <c r="P38" s="60">
        <v>998491.8899999999</v>
      </c>
      <c r="Q38" s="61">
        <v>1816088</v>
      </c>
    </row>
    <row r="39" spans="2:17" x14ac:dyDescent="0.25">
      <c r="C39" s="31"/>
      <c r="G39" s="52"/>
      <c r="H39" s="52"/>
      <c r="I39" s="52"/>
      <c r="J39" s="52"/>
      <c r="K39" s="52"/>
      <c r="L39" s="52"/>
      <c r="M39" s="52"/>
      <c r="N39" s="52"/>
      <c r="O39" s="52"/>
      <c r="P39" s="52"/>
      <c r="Q39" s="62"/>
    </row>
    <row r="40" spans="2:17" x14ac:dyDescent="0.25">
      <c r="B40" t="s">
        <v>27</v>
      </c>
      <c r="C40" s="31">
        <v>18230405</v>
      </c>
      <c r="D40" t="s">
        <v>28</v>
      </c>
      <c r="G40" s="52">
        <v>35875</v>
      </c>
      <c r="H40" s="52">
        <v>28018.375</v>
      </c>
      <c r="I40" s="52">
        <v>10000</v>
      </c>
      <c r="J40" s="52">
        <v>1000</v>
      </c>
      <c r="K40" s="52">
        <v>6000</v>
      </c>
      <c r="L40" s="52">
        <v>0</v>
      </c>
      <c r="M40" s="52">
        <v>0</v>
      </c>
      <c r="N40" s="52">
        <v>75000</v>
      </c>
      <c r="O40" s="52">
        <v>0</v>
      </c>
      <c r="P40" s="52">
        <v>155893.375</v>
      </c>
      <c r="Q40" s="62">
        <v>100000</v>
      </c>
    </row>
    <row r="41" spans="2:17" x14ac:dyDescent="0.25">
      <c r="C41" s="31"/>
      <c r="G41" s="60">
        <v>33926.49</v>
      </c>
      <c r="H41" s="60">
        <v>30042.720000000001</v>
      </c>
      <c r="I41" s="60">
        <v>9428.8799999999992</v>
      </c>
      <c r="J41" s="60">
        <v>931.21</v>
      </c>
      <c r="K41" s="60">
        <v>3479.85</v>
      </c>
      <c r="L41" s="60">
        <v>726.07</v>
      </c>
      <c r="M41" s="60">
        <v>4500</v>
      </c>
      <c r="N41" s="60">
        <v>56118.71</v>
      </c>
      <c r="O41" s="60">
        <v>0</v>
      </c>
      <c r="P41" s="60">
        <v>139153.93000000002</v>
      </c>
      <c r="Q41" s="61">
        <v>74618</v>
      </c>
    </row>
    <row r="42" spans="2:17" x14ac:dyDescent="0.25">
      <c r="C42" s="31"/>
      <c r="G42" s="52"/>
      <c r="H42" s="52"/>
      <c r="I42" s="52"/>
      <c r="J42" s="52"/>
      <c r="K42" s="52"/>
      <c r="L42" s="52"/>
      <c r="M42" s="52"/>
      <c r="N42" s="52"/>
      <c r="O42" s="52"/>
      <c r="P42" s="52"/>
      <c r="Q42" s="62"/>
    </row>
    <row r="43" spans="2:17" x14ac:dyDescent="0.25">
      <c r="B43" t="s">
        <v>27</v>
      </c>
      <c r="C43" s="31">
        <v>18230071</v>
      </c>
      <c r="D43" t="s">
        <v>29</v>
      </c>
      <c r="G43" s="52">
        <v>28325</v>
      </c>
      <c r="H43" s="52">
        <v>22121.824999999997</v>
      </c>
      <c r="I43" s="52">
        <v>5000</v>
      </c>
      <c r="J43" s="52">
        <v>0</v>
      </c>
      <c r="K43" s="52">
        <v>54000</v>
      </c>
      <c r="L43" s="52">
        <v>0</v>
      </c>
      <c r="M43" s="52">
        <v>0</v>
      </c>
      <c r="N43" s="52">
        <v>91000</v>
      </c>
      <c r="O43" s="52">
        <v>0</v>
      </c>
      <c r="P43" s="52">
        <v>200446.82500000001</v>
      </c>
      <c r="Q43" s="62">
        <v>155138</v>
      </c>
    </row>
    <row r="44" spans="2:17" x14ac:dyDescent="0.25">
      <c r="C44" s="31"/>
      <c r="G44" s="60">
        <v>20360.580000000002</v>
      </c>
      <c r="H44" s="60">
        <v>18032.68</v>
      </c>
      <c r="I44" s="60">
        <v>4086.15</v>
      </c>
      <c r="J44" s="60">
        <v>10.84</v>
      </c>
      <c r="K44" s="60">
        <v>13102.37</v>
      </c>
      <c r="L44" s="60">
        <v>0</v>
      </c>
      <c r="M44" s="60">
        <v>0</v>
      </c>
      <c r="N44" s="60">
        <v>109448.08</v>
      </c>
      <c r="O44" s="60">
        <v>0</v>
      </c>
      <c r="P44" s="60">
        <v>165040.69999999998</v>
      </c>
      <c r="Q44" s="61">
        <v>157136</v>
      </c>
    </row>
    <row r="45" spans="2:17" x14ac:dyDescent="0.25">
      <c r="C45" s="31"/>
      <c r="G45" s="52"/>
      <c r="H45" s="52"/>
      <c r="I45" s="52"/>
      <c r="J45" s="52"/>
      <c r="K45" s="52"/>
      <c r="L45" s="52"/>
      <c r="M45" s="52"/>
      <c r="N45" s="52"/>
      <c r="O45" s="52"/>
      <c r="P45" s="52"/>
      <c r="Q45" s="62"/>
    </row>
    <row r="46" spans="2:17" x14ac:dyDescent="0.25">
      <c r="B46" t="s">
        <v>30</v>
      </c>
      <c r="C46" s="31">
        <v>18230751</v>
      </c>
      <c r="D46" t="s">
        <v>31</v>
      </c>
      <c r="F46" s="3"/>
      <c r="G46" s="52">
        <v>30150</v>
      </c>
      <c r="H46" s="52">
        <v>23547.149999999998</v>
      </c>
      <c r="I46" s="52">
        <v>35000</v>
      </c>
      <c r="J46" s="52">
        <v>0</v>
      </c>
      <c r="K46" s="52">
        <v>0</v>
      </c>
      <c r="L46" s="52">
        <v>0</v>
      </c>
      <c r="M46" s="52">
        <v>0</v>
      </c>
      <c r="N46" s="52">
        <v>0</v>
      </c>
      <c r="O46" s="52">
        <v>0</v>
      </c>
      <c r="P46" s="52">
        <v>88697.15</v>
      </c>
      <c r="Q46" s="62">
        <v>0</v>
      </c>
    </row>
    <row r="47" spans="2:17" x14ac:dyDescent="0.25">
      <c r="C47" s="31"/>
      <c r="F47" s="3"/>
      <c r="G47" s="60">
        <v>22715.279999999999</v>
      </c>
      <c r="H47" s="60">
        <v>20132.34</v>
      </c>
      <c r="I47" s="60">
        <v>22933.08</v>
      </c>
      <c r="J47" s="60">
        <v>0</v>
      </c>
      <c r="K47" s="60">
        <v>1867</v>
      </c>
      <c r="L47" s="60">
        <v>0</v>
      </c>
      <c r="M47" s="60">
        <v>0</v>
      </c>
      <c r="N47" s="60">
        <v>0</v>
      </c>
      <c r="O47" s="60">
        <v>0</v>
      </c>
      <c r="P47" s="60">
        <v>67647.7</v>
      </c>
      <c r="Q47" s="61"/>
    </row>
    <row r="48" spans="2:17" x14ac:dyDescent="0.25">
      <c r="C48" s="31"/>
      <c r="F48" s="3"/>
      <c r="G48" s="52"/>
      <c r="H48" s="52"/>
      <c r="I48" s="52"/>
      <c r="J48" s="52"/>
      <c r="K48" s="52"/>
      <c r="L48" s="52"/>
      <c r="M48" s="52"/>
      <c r="N48" s="52"/>
      <c r="O48" s="52"/>
      <c r="P48" s="52"/>
      <c r="Q48" s="62"/>
    </row>
    <row r="49" spans="1:18" x14ac:dyDescent="0.25">
      <c r="B49" t="s">
        <v>32</v>
      </c>
      <c r="C49" s="31">
        <v>18230407</v>
      </c>
      <c r="D49" s="4" t="s">
        <v>33</v>
      </c>
      <c r="G49" s="52">
        <v>140125</v>
      </c>
      <c r="H49" s="52">
        <v>109437.625</v>
      </c>
      <c r="I49" s="52">
        <v>60000</v>
      </c>
      <c r="J49" s="52">
        <v>4000</v>
      </c>
      <c r="K49" s="52">
        <v>1360496.5800000003</v>
      </c>
      <c r="L49" s="52">
        <v>0</v>
      </c>
      <c r="M49" s="52">
        <v>0</v>
      </c>
      <c r="N49" s="52">
        <v>6029500.6999999993</v>
      </c>
      <c r="O49" s="52">
        <v>0</v>
      </c>
      <c r="P49" s="52">
        <v>7703559.9049999993</v>
      </c>
      <c r="Q49" s="62">
        <v>9069977.200000003</v>
      </c>
    </row>
    <row r="50" spans="1:18" x14ac:dyDescent="0.25">
      <c r="C50" s="31"/>
      <c r="D50" s="4"/>
      <c r="G50" s="60">
        <v>134496.93</v>
      </c>
      <c r="H50" s="60">
        <v>119131.26</v>
      </c>
      <c r="I50" s="60">
        <v>38782.86</v>
      </c>
      <c r="J50" s="60">
        <v>1513.2</v>
      </c>
      <c r="K50" s="60">
        <v>751745.01</v>
      </c>
      <c r="L50" s="60">
        <v>1275.3699999999999</v>
      </c>
      <c r="M50" s="60">
        <v>1439.25</v>
      </c>
      <c r="N50" s="60">
        <v>4286145.32</v>
      </c>
      <c r="O50" s="60">
        <v>0</v>
      </c>
      <c r="P50" s="60">
        <v>5334529.2</v>
      </c>
      <c r="Q50" s="61">
        <v>4945822</v>
      </c>
    </row>
    <row r="51" spans="1:18" x14ac:dyDescent="0.25">
      <c r="C51" s="31"/>
      <c r="D51" s="4"/>
      <c r="G51" s="52"/>
      <c r="H51" s="52"/>
      <c r="I51" s="52"/>
      <c r="J51" s="52"/>
      <c r="K51" s="52"/>
      <c r="L51" s="52"/>
      <c r="M51" s="52"/>
      <c r="N51" s="52"/>
      <c r="O51" s="52"/>
      <c r="P51" s="52"/>
      <c r="Q51" s="62"/>
    </row>
    <row r="52" spans="1:18" x14ac:dyDescent="0.25">
      <c r="B52" t="s">
        <v>34</v>
      </c>
      <c r="C52" s="31">
        <v>18230486</v>
      </c>
      <c r="D52" t="s">
        <v>35</v>
      </c>
      <c r="G52" s="52">
        <v>68925</v>
      </c>
      <c r="H52" s="52">
        <v>53830.424999999996</v>
      </c>
      <c r="I52" s="52">
        <v>20000</v>
      </c>
      <c r="J52" s="52">
        <v>1500</v>
      </c>
      <c r="K52" s="52">
        <v>555000</v>
      </c>
      <c r="L52" s="52">
        <v>200</v>
      </c>
      <c r="M52" s="52">
        <v>0</v>
      </c>
      <c r="N52" s="52">
        <v>1368000</v>
      </c>
      <c r="O52" s="52">
        <v>0</v>
      </c>
      <c r="P52" s="52">
        <v>2067455.425</v>
      </c>
      <c r="Q52" s="62">
        <v>4500000</v>
      </c>
    </row>
    <row r="53" spans="1:18" x14ac:dyDescent="0.25">
      <c r="C53" s="32"/>
      <c r="G53" s="60">
        <v>61134.74</v>
      </c>
      <c r="H53" s="60">
        <v>54156.1</v>
      </c>
      <c r="I53" s="60">
        <v>10678.48</v>
      </c>
      <c r="J53" s="60">
        <v>473.08</v>
      </c>
      <c r="K53" s="60">
        <v>289567.11</v>
      </c>
      <c r="L53" s="60">
        <v>0</v>
      </c>
      <c r="M53" s="60">
        <v>2000</v>
      </c>
      <c r="N53" s="60">
        <v>1013612.6</v>
      </c>
      <c r="O53" s="60">
        <v>0</v>
      </c>
      <c r="P53" s="60">
        <v>1431622.1099999999</v>
      </c>
      <c r="Q53" s="61">
        <v>3128437</v>
      </c>
    </row>
    <row r="54" spans="1:18" x14ac:dyDescent="0.25">
      <c r="C54" s="32"/>
      <c r="G54" s="52"/>
      <c r="H54" s="52"/>
      <c r="I54" s="52"/>
      <c r="J54" s="52"/>
      <c r="K54" s="52"/>
      <c r="L54" s="52"/>
      <c r="M54" s="52"/>
      <c r="N54" s="52"/>
      <c r="O54" s="52"/>
      <c r="P54" s="52"/>
      <c r="Q54" s="62"/>
    </row>
    <row r="55" spans="1:18" x14ac:dyDescent="0.25">
      <c r="A55" s="5"/>
      <c r="B55" s="5"/>
      <c r="C55" s="33"/>
      <c r="D55" s="5"/>
      <c r="F55" s="6" t="s">
        <v>36</v>
      </c>
      <c r="G55" s="51">
        <v>1125412.5</v>
      </c>
      <c r="H55" s="51">
        <v>878947.16249999986</v>
      </c>
      <c r="I55" s="51">
        <v>886200</v>
      </c>
      <c r="J55" s="51">
        <v>19550</v>
      </c>
      <c r="K55" s="51">
        <v>7191721.0600000005</v>
      </c>
      <c r="L55" s="51">
        <v>9050</v>
      </c>
      <c r="M55" s="51">
        <v>3000</v>
      </c>
      <c r="N55" s="51">
        <v>27776407.802999999</v>
      </c>
      <c r="O55" s="51">
        <v>0</v>
      </c>
      <c r="P55" s="51">
        <v>37890288.525499992</v>
      </c>
      <c r="Q55" s="63">
        <v>95571615.174999997</v>
      </c>
    </row>
    <row r="56" spans="1:18" x14ac:dyDescent="0.25">
      <c r="C56" s="32"/>
      <c r="G56" s="92">
        <v>921314.72</v>
      </c>
      <c r="H56" s="92">
        <v>815924.65999999992</v>
      </c>
      <c r="I56" s="92">
        <v>705321.02000000014</v>
      </c>
      <c r="J56" s="92">
        <v>5644.630000000001</v>
      </c>
      <c r="K56" s="92">
        <v>3224080.3299999996</v>
      </c>
      <c r="L56" s="92">
        <v>3017.53</v>
      </c>
      <c r="M56" s="92">
        <v>8485.5</v>
      </c>
      <c r="N56" s="92">
        <v>24487592.539999999</v>
      </c>
      <c r="O56" s="92">
        <v>0</v>
      </c>
      <c r="P56" s="92">
        <v>30171380.93</v>
      </c>
      <c r="Q56" s="98">
        <v>91134234</v>
      </c>
      <c r="R56" s="99"/>
    </row>
    <row r="57" spans="1:18" x14ac:dyDescent="0.25">
      <c r="C57" s="34"/>
      <c r="G57" s="64"/>
      <c r="H57" s="64"/>
      <c r="I57" s="64"/>
      <c r="J57" s="64"/>
      <c r="K57" s="64"/>
      <c r="L57" s="64"/>
      <c r="M57" s="64"/>
      <c r="N57" s="64"/>
      <c r="O57" s="64"/>
      <c r="P57" s="64"/>
      <c r="Q57" s="65"/>
    </row>
    <row r="58" spans="1:18" x14ac:dyDescent="0.25">
      <c r="B58" t="s">
        <v>37</v>
      </c>
      <c r="G58" s="52"/>
      <c r="H58" s="52"/>
      <c r="I58" s="52"/>
      <c r="J58" s="52"/>
      <c r="K58" s="52"/>
      <c r="L58" s="52"/>
      <c r="M58" s="52"/>
      <c r="N58" s="52"/>
      <c r="O58" s="52"/>
      <c r="P58" s="52"/>
      <c r="Q58" s="53"/>
    </row>
    <row r="59" spans="1:18" x14ac:dyDescent="0.25">
      <c r="D59" t="s">
        <v>38</v>
      </c>
      <c r="G59" s="66">
        <v>2838448</v>
      </c>
      <c r="H59" s="66">
        <v>2216827.8879999998</v>
      </c>
      <c r="I59" s="66">
        <v>123000</v>
      </c>
      <c r="J59" s="66">
        <v>65000</v>
      </c>
      <c r="K59" s="66">
        <v>1036388</v>
      </c>
      <c r="L59" s="66">
        <v>7000</v>
      </c>
      <c r="M59" s="66">
        <v>3000</v>
      </c>
      <c r="N59" s="66">
        <v>19549415</v>
      </c>
      <c r="O59" s="66">
        <v>0</v>
      </c>
      <c r="P59" s="66">
        <v>25839078.888</v>
      </c>
      <c r="Q59" s="59">
        <v>73469199</v>
      </c>
    </row>
    <row r="60" spans="1:18" x14ac:dyDescent="0.25">
      <c r="G60" s="67">
        <v>2349905.21</v>
      </c>
      <c r="H60" s="67">
        <v>2382433.87</v>
      </c>
      <c r="I60" s="67">
        <v>32885.949999999997</v>
      </c>
      <c r="J60" s="67">
        <v>78497.78</v>
      </c>
      <c r="K60" s="67">
        <v>1092647.1000000001</v>
      </c>
      <c r="L60" s="67">
        <v>10426.66</v>
      </c>
      <c r="M60" s="67">
        <v>17647</v>
      </c>
      <c r="N60" s="67">
        <v>13416669.24</v>
      </c>
      <c r="O60" s="67">
        <v>0</v>
      </c>
      <c r="P60" s="67">
        <v>19381112.810000002</v>
      </c>
      <c r="Q60" s="68">
        <v>55652061</v>
      </c>
    </row>
    <row r="61" spans="1:18" x14ac:dyDescent="0.25">
      <c r="G61" s="66"/>
      <c r="H61" s="66"/>
      <c r="I61" s="66"/>
      <c r="J61" s="66"/>
      <c r="K61" s="66"/>
      <c r="L61" s="66"/>
      <c r="M61" s="66"/>
      <c r="N61" s="66"/>
      <c r="O61" s="66"/>
      <c r="P61" s="66"/>
      <c r="Q61" s="59"/>
    </row>
    <row r="62" spans="1:18" x14ac:dyDescent="0.25">
      <c r="A62" s="7"/>
      <c r="B62" s="7" t="s">
        <v>39</v>
      </c>
      <c r="C62" s="27">
        <v>18230711</v>
      </c>
      <c r="D62" s="8" t="s">
        <v>40</v>
      </c>
      <c r="F62" s="7"/>
      <c r="G62" s="69">
        <v>733483</v>
      </c>
      <c r="H62" s="69">
        <v>572850.223</v>
      </c>
      <c r="I62" s="69">
        <v>50000</v>
      </c>
      <c r="J62" s="69">
        <v>25000</v>
      </c>
      <c r="K62" s="69">
        <v>558000</v>
      </c>
      <c r="L62" s="69">
        <v>3500</v>
      </c>
      <c r="M62" s="69">
        <v>0</v>
      </c>
      <c r="N62" s="69">
        <v>4131483</v>
      </c>
      <c r="O62" s="69">
        <v>0</v>
      </c>
      <c r="P62" s="69">
        <v>6074316.2230000002</v>
      </c>
      <c r="Q62" s="70">
        <v>13600000</v>
      </c>
    </row>
    <row r="63" spans="1:18" x14ac:dyDescent="0.25">
      <c r="A63" s="7"/>
      <c r="B63" s="7"/>
      <c r="C63" s="27">
        <v>18239043</v>
      </c>
      <c r="D63" s="8"/>
      <c r="F63" s="7"/>
      <c r="G63" s="60">
        <v>751500.87999999989</v>
      </c>
      <c r="H63" s="60">
        <v>966699.19</v>
      </c>
      <c r="I63" s="60">
        <v>8492.35</v>
      </c>
      <c r="J63" s="60">
        <v>45727.469999999994</v>
      </c>
      <c r="K63" s="60">
        <v>267468.89</v>
      </c>
      <c r="L63" s="60">
        <v>7021.51</v>
      </c>
      <c r="M63" s="60">
        <v>11047</v>
      </c>
      <c r="N63" s="60">
        <v>3697942.4</v>
      </c>
      <c r="O63" s="60">
        <v>0</v>
      </c>
      <c r="P63" s="60">
        <v>5755899.6899999995</v>
      </c>
      <c r="Q63" s="61">
        <v>13010677</v>
      </c>
    </row>
    <row r="64" spans="1:18" x14ac:dyDescent="0.25">
      <c r="A64" s="7"/>
      <c r="B64" s="7"/>
      <c r="C64" s="27"/>
      <c r="D64" s="8"/>
      <c r="F64" s="7"/>
      <c r="G64" s="69"/>
      <c r="H64" s="69"/>
      <c r="I64" s="69"/>
      <c r="J64" s="69"/>
      <c r="K64" s="69"/>
      <c r="L64" s="69"/>
      <c r="M64" s="69"/>
      <c r="N64" s="69"/>
      <c r="O64" s="69"/>
      <c r="P64" s="69"/>
      <c r="Q64" s="70"/>
    </row>
    <row r="65" spans="1:17" x14ac:dyDescent="0.25">
      <c r="A65" s="7"/>
      <c r="B65" s="7" t="s">
        <v>39</v>
      </c>
      <c r="C65" s="27">
        <v>18230724</v>
      </c>
      <c r="D65" s="8" t="s">
        <v>41</v>
      </c>
      <c r="F65" s="7"/>
      <c r="G65" s="69">
        <v>1750000</v>
      </c>
      <c r="H65" s="69">
        <v>1366750</v>
      </c>
      <c r="I65" s="69">
        <v>47000</v>
      </c>
      <c r="J65" s="69">
        <v>35000</v>
      </c>
      <c r="K65" s="69">
        <v>102500</v>
      </c>
      <c r="L65" s="69">
        <v>3500</v>
      </c>
      <c r="M65" s="69">
        <v>3000</v>
      </c>
      <c r="N65" s="69">
        <v>13200000.000000002</v>
      </c>
      <c r="O65" s="69">
        <v>0</v>
      </c>
      <c r="P65" s="69">
        <v>16507750.000000002</v>
      </c>
      <c r="Q65" s="70">
        <v>48000000</v>
      </c>
    </row>
    <row r="66" spans="1:17" x14ac:dyDescent="0.25">
      <c r="A66" s="7"/>
      <c r="B66" s="7"/>
      <c r="C66" s="27"/>
      <c r="D66" s="8"/>
      <c r="F66" s="7"/>
      <c r="G66" s="60">
        <v>1350718.09</v>
      </c>
      <c r="H66" s="60">
        <v>1196518.1399999999</v>
      </c>
      <c r="I66" s="60">
        <v>6939.42</v>
      </c>
      <c r="J66" s="60">
        <v>28664.48</v>
      </c>
      <c r="K66" s="60">
        <v>4605.38</v>
      </c>
      <c r="L66" s="60">
        <v>2692.77</v>
      </c>
      <c r="M66" s="60">
        <v>6600</v>
      </c>
      <c r="N66" s="60">
        <v>8884519.5500000007</v>
      </c>
      <c r="O66" s="60">
        <v>0</v>
      </c>
      <c r="P66" s="60">
        <v>11481257.830000002</v>
      </c>
      <c r="Q66" s="61">
        <v>35629189</v>
      </c>
    </row>
    <row r="67" spans="1:17" x14ac:dyDescent="0.25">
      <c r="A67" s="7"/>
      <c r="B67" s="7"/>
      <c r="C67" s="27"/>
      <c r="D67" s="8"/>
      <c r="F67" s="7"/>
      <c r="G67" s="69"/>
      <c r="H67" s="69"/>
      <c r="I67" s="69"/>
      <c r="J67" s="69"/>
      <c r="K67" s="69"/>
      <c r="L67" s="69"/>
      <c r="M67" s="69"/>
      <c r="N67" s="69"/>
      <c r="O67" s="69"/>
      <c r="P67" s="69"/>
      <c r="Q67" s="70"/>
    </row>
    <row r="68" spans="1:17" x14ac:dyDescent="0.25">
      <c r="A68" s="7"/>
      <c r="B68" s="7" t="s">
        <v>39</v>
      </c>
      <c r="C68" s="27">
        <v>18231137</v>
      </c>
      <c r="D68" s="8" t="s">
        <v>42</v>
      </c>
      <c r="F68" s="7"/>
      <c r="G68" s="69">
        <v>354965</v>
      </c>
      <c r="H68" s="69">
        <v>277227.66499999998</v>
      </c>
      <c r="I68" s="69">
        <v>25000</v>
      </c>
      <c r="J68" s="69">
        <v>5000</v>
      </c>
      <c r="K68" s="69">
        <v>86000</v>
      </c>
      <c r="L68" s="69">
        <v>0</v>
      </c>
      <c r="M68" s="69">
        <v>0</v>
      </c>
      <c r="N68" s="69">
        <v>2217932</v>
      </c>
      <c r="O68" s="69">
        <v>0</v>
      </c>
      <c r="P68" s="69">
        <v>2966124.665</v>
      </c>
      <c r="Q68" s="70">
        <v>7869199</v>
      </c>
    </row>
    <row r="69" spans="1:17" x14ac:dyDescent="0.25">
      <c r="A69" s="7"/>
      <c r="B69" s="7"/>
      <c r="C69" s="27">
        <v>18231133</v>
      </c>
      <c r="D69" s="8"/>
      <c r="F69" s="7"/>
      <c r="G69" s="60">
        <v>246143.49</v>
      </c>
      <c r="H69" s="60">
        <v>217851.36</v>
      </c>
      <c r="I69" s="60">
        <v>7361.13</v>
      </c>
      <c r="J69" s="60">
        <v>4105.83</v>
      </c>
      <c r="K69" s="60">
        <v>108903.64</v>
      </c>
      <c r="L69" s="60">
        <v>515.47</v>
      </c>
      <c r="M69" s="60">
        <v>0</v>
      </c>
      <c r="N69" s="60">
        <v>834207.28999999992</v>
      </c>
      <c r="O69" s="60">
        <v>0</v>
      </c>
      <c r="P69" s="60">
        <v>1419088.2099999995</v>
      </c>
      <c r="Q69" s="61">
        <v>4037327</v>
      </c>
    </row>
    <row r="70" spans="1:17" x14ac:dyDescent="0.25">
      <c r="A70" s="7"/>
      <c r="B70" s="7"/>
      <c r="C70" s="27"/>
      <c r="D70" s="8"/>
      <c r="F70" s="7"/>
      <c r="G70" s="69"/>
      <c r="H70" s="69"/>
      <c r="I70" s="69"/>
      <c r="J70" s="69"/>
      <c r="K70" s="69"/>
      <c r="L70" s="69"/>
      <c r="M70" s="69"/>
      <c r="N70" s="69"/>
      <c r="O70" s="69"/>
      <c r="P70" s="69"/>
      <c r="Q70" s="70"/>
    </row>
    <row r="71" spans="1:17" x14ac:dyDescent="0.25">
      <c r="A71" s="7"/>
      <c r="B71" s="7" t="s">
        <v>39</v>
      </c>
      <c r="C71" s="27">
        <v>18230013</v>
      </c>
      <c r="D71" s="8" t="s">
        <v>43</v>
      </c>
      <c r="F71" s="7"/>
      <c r="G71" s="69">
        <v>0</v>
      </c>
      <c r="H71" s="69">
        <v>0</v>
      </c>
      <c r="I71" s="69">
        <v>1000</v>
      </c>
      <c r="J71" s="69">
        <v>0</v>
      </c>
      <c r="K71" s="69">
        <v>289888</v>
      </c>
      <c r="L71" s="69">
        <v>0</v>
      </c>
      <c r="M71" s="69">
        <v>0</v>
      </c>
      <c r="N71" s="69">
        <v>0</v>
      </c>
      <c r="O71" s="69">
        <v>0</v>
      </c>
      <c r="P71" s="69">
        <v>290888</v>
      </c>
      <c r="Q71" s="70">
        <v>4000000</v>
      </c>
    </row>
    <row r="72" spans="1:17" x14ac:dyDescent="0.25">
      <c r="A72" s="7"/>
      <c r="B72" s="7"/>
      <c r="C72" s="27"/>
      <c r="D72" s="8"/>
      <c r="F72" s="7"/>
      <c r="G72" s="60">
        <v>0</v>
      </c>
      <c r="H72" s="60">
        <v>0</v>
      </c>
      <c r="I72" s="60">
        <v>10093.049999999999</v>
      </c>
      <c r="J72" s="60">
        <v>0</v>
      </c>
      <c r="K72" s="60">
        <v>113465.87</v>
      </c>
      <c r="L72" s="60">
        <v>196.91</v>
      </c>
      <c r="M72" s="60">
        <v>0</v>
      </c>
      <c r="N72" s="60">
        <v>0</v>
      </c>
      <c r="O72" s="60">
        <v>0</v>
      </c>
      <c r="P72" s="60">
        <v>123755.82999999999</v>
      </c>
      <c r="Q72" s="61">
        <v>621051</v>
      </c>
    </row>
    <row r="73" spans="1:17" x14ac:dyDescent="0.25">
      <c r="A73" s="7"/>
      <c r="B73" s="7"/>
      <c r="C73" s="27"/>
      <c r="D73" s="8"/>
      <c r="F73" s="7"/>
      <c r="G73" s="69"/>
      <c r="H73" s="69"/>
      <c r="I73" s="69"/>
      <c r="J73" s="69"/>
      <c r="K73" s="69"/>
      <c r="L73" s="69"/>
      <c r="M73" s="69"/>
      <c r="N73" s="69"/>
      <c r="O73" s="69"/>
      <c r="P73" s="69"/>
      <c r="Q73" s="70"/>
    </row>
    <row r="74" spans="1:17" x14ac:dyDescent="0.25">
      <c r="A74" s="7"/>
      <c r="B74" s="7"/>
      <c r="C74" s="27">
        <v>18230015</v>
      </c>
      <c r="D74" s="8" t="s">
        <v>147</v>
      </c>
      <c r="F74" s="7"/>
      <c r="G74" s="69"/>
      <c r="H74" s="69"/>
      <c r="I74" s="69"/>
      <c r="J74" s="69"/>
      <c r="K74" s="69"/>
      <c r="L74" s="69"/>
      <c r="M74" s="69"/>
      <c r="N74" s="69"/>
      <c r="O74" s="69"/>
      <c r="P74" s="69"/>
      <c r="Q74" s="70"/>
    </row>
    <row r="75" spans="1:17" x14ac:dyDescent="0.25">
      <c r="A75" s="7"/>
      <c r="B75" s="7"/>
      <c r="C75" s="31"/>
      <c r="D75" s="8"/>
      <c r="F75" s="7"/>
      <c r="G75" s="60">
        <v>1542.75</v>
      </c>
      <c r="H75" s="60">
        <v>1365.18</v>
      </c>
      <c r="I75" s="60">
        <v>0</v>
      </c>
      <c r="J75" s="60">
        <v>0</v>
      </c>
      <c r="K75" s="60">
        <v>598203.31999999995</v>
      </c>
      <c r="L75" s="60">
        <v>0</v>
      </c>
      <c r="M75" s="60">
        <v>0</v>
      </c>
      <c r="N75" s="60">
        <v>0</v>
      </c>
      <c r="O75" s="60">
        <v>0</v>
      </c>
      <c r="P75" s="60">
        <v>601111.25</v>
      </c>
      <c r="Q75" s="61">
        <v>2353817</v>
      </c>
    </row>
    <row r="76" spans="1:17" x14ac:dyDescent="0.25">
      <c r="A76" s="7"/>
      <c r="B76" s="7"/>
      <c r="C76" s="31"/>
      <c r="D76" s="8"/>
      <c r="F76" s="7"/>
      <c r="G76" s="69"/>
      <c r="H76" s="69"/>
      <c r="I76" s="69"/>
      <c r="J76" s="69"/>
      <c r="K76" s="69"/>
      <c r="L76" s="69"/>
      <c r="M76" s="69"/>
      <c r="N76" s="69"/>
      <c r="O76" s="69"/>
      <c r="P76" s="69"/>
      <c r="Q76" s="70"/>
    </row>
    <row r="77" spans="1:17" x14ac:dyDescent="0.25">
      <c r="B77" t="s">
        <v>44</v>
      </c>
      <c r="C77" s="31">
        <v>18230715</v>
      </c>
      <c r="D77" t="s">
        <v>45</v>
      </c>
      <c r="G77" s="66">
        <v>336000</v>
      </c>
      <c r="H77" s="66">
        <v>262416</v>
      </c>
      <c r="I77" s="66">
        <v>22300</v>
      </c>
      <c r="J77" s="66">
        <v>4800</v>
      </c>
      <c r="K77" s="66">
        <v>174000</v>
      </c>
      <c r="L77" s="66">
        <v>5250</v>
      </c>
      <c r="M77" s="66">
        <v>0</v>
      </c>
      <c r="N77" s="66">
        <v>8012500</v>
      </c>
      <c r="O77" s="66">
        <v>0</v>
      </c>
      <c r="P77" s="66">
        <v>8817266</v>
      </c>
      <c r="Q77" s="59">
        <v>29500000</v>
      </c>
    </row>
    <row r="78" spans="1:17" x14ac:dyDescent="0.25">
      <c r="C78" s="32"/>
      <c r="G78" s="60">
        <v>149678.73000000001</v>
      </c>
      <c r="H78" s="60">
        <v>132583.69</v>
      </c>
      <c r="I78" s="60">
        <v>223.1</v>
      </c>
      <c r="J78" s="60">
        <v>28827.79</v>
      </c>
      <c r="K78" s="60">
        <v>28722.09</v>
      </c>
      <c r="L78" s="60">
        <v>362.53</v>
      </c>
      <c r="M78" s="60">
        <v>2400</v>
      </c>
      <c r="N78" s="60">
        <v>2857521</v>
      </c>
      <c r="O78" s="60">
        <v>0</v>
      </c>
      <c r="P78" s="60">
        <v>3200318.9299999997</v>
      </c>
      <c r="Q78" s="61">
        <v>12727553</v>
      </c>
    </row>
    <row r="79" spans="1:17" x14ac:dyDescent="0.25">
      <c r="C79" s="32"/>
      <c r="G79" s="66"/>
      <c r="H79" s="66"/>
      <c r="I79" s="66"/>
      <c r="J79" s="66"/>
      <c r="K79" s="66"/>
      <c r="L79" s="66"/>
      <c r="M79" s="66"/>
      <c r="N79" s="66"/>
      <c r="O79" s="66"/>
      <c r="P79" s="66"/>
      <c r="Q79" s="59"/>
    </row>
    <row r="80" spans="1:17" x14ac:dyDescent="0.25">
      <c r="D80" t="s">
        <v>46</v>
      </c>
      <c r="G80" s="66">
        <v>643250</v>
      </c>
      <c r="H80" s="66">
        <v>502378.25</v>
      </c>
      <c r="I80" s="66">
        <v>3500</v>
      </c>
      <c r="J80" s="66">
        <v>17450</v>
      </c>
      <c r="K80" s="66">
        <v>210461</v>
      </c>
      <c r="L80" s="66">
        <v>200</v>
      </c>
      <c r="M80" s="66">
        <v>1500</v>
      </c>
      <c r="N80" s="66">
        <v>1000000</v>
      </c>
      <c r="O80" s="66">
        <v>0</v>
      </c>
      <c r="P80" s="66">
        <v>2378739.25</v>
      </c>
      <c r="Q80" s="59">
        <v>16000000</v>
      </c>
    </row>
    <row r="81" spans="1:17" x14ac:dyDescent="0.25">
      <c r="G81" s="67">
        <v>503542.06</v>
      </c>
      <c r="H81" s="67">
        <v>388336.84</v>
      </c>
      <c r="I81" s="67">
        <v>213.08</v>
      </c>
      <c r="J81" s="67">
        <v>11087.7</v>
      </c>
      <c r="K81" s="67">
        <v>302211.73</v>
      </c>
      <c r="L81" s="67">
        <v>4820.4799999999996</v>
      </c>
      <c r="M81" s="67">
        <v>57747.25</v>
      </c>
      <c r="N81" s="67">
        <v>614620</v>
      </c>
      <c r="O81" s="67">
        <v>0</v>
      </c>
      <c r="P81" s="67">
        <v>1882579.14</v>
      </c>
      <c r="Q81" s="68">
        <v>12682795</v>
      </c>
    </row>
    <row r="82" spans="1:17" x14ac:dyDescent="0.25">
      <c r="G82" s="66"/>
      <c r="H82" s="66"/>
      <c r="I82" s="66"/>
      <c r="J82" s="66"/>
      <c r="K82" s="66"/>
      <c r="L82" s="66"/>
      <c r="M82" s="66"/>
      <c r="N82" s="66"/>
      <c r="O82" s="66"/>
      <c r="P82" s="66"/>
      <c r="Q82" s="59"/>
    </row>
    <row r="83" spans="1:17" x14ac:dyDescent="0.25">
      <c r="A83" s="7"/>
      <c r="B83" s="7" t="s">
        <v>47</v>
      </c>
      <c r="C83" s="27">
        <v>18230723</v>
      </c>
      <c r="D83" s="8" t="s">
        <v>48</v>
      </c>
      <c r="F83" s="7"/>
      <c r="G83" s="69">
        <v>589750</v>
      </c>
      <c r="H83" s="69">
        <v>460594.75</v>
      </c>
      <c r="I83" s="69">
        <v>3500</v>
      </c>
      <c r="J83" s="69">
        <v>16450</v>
      </c>
      <c r="K83" s="69">
        <v>210461</v>
      </c>
      <c r="L83" s="69">
        <v>200</v>
      </c>
      <c r="M83" s="69">
        <v>1500</v>
      </c>
      <c r="N83" s="69">
        <v>600000</v>
      </c>
      <c r="O83" s="69">
        <v>0</v>
      </c>
      <c r="P83" s="69">
        <v>1882455.75</v>
      </c>
      <c r="Q83" s="70">
        <v>15000000</v>
      </c>
    </row>
    <row r="84" spans="1:17" x14ac:dyDescent="0.25">
      <c r="A84" s="7"/>
      <c r="B84" s="7"/>
      <c r="C84" s="27"/>
      <c r="D84" s="8"/>
      <c r="F84" s="7"/>
      <c r="G84" s="60">
        <v>484211.18</v>
      </c>
      <c r="H84" s="60">
        <v>371240.83</v>
      </c>
      <c r="I84" s="60">
        <v>213.08</v>
      </c>
      <c r="J84" s="60">
        <v>10994.27</v>
      </c>
      <c r="K84" s="60">
        <v>294227.34999999998</v>
      </c>
      <c r="L84" s="60">
        <v>3739.44</v>
      </c>
      <c r="M84" s="60">
        <v>57747.25</v>
      </c>
      <c r="N84" s="60">
        <v>352831</v>
      </c>
      <c r="O84" s="60">
        <v>0</v>
      </c>
      <c r="P84" s="60">
        <v>1575204.4</v>
      </c>
      <c r="Q84" s="61">
        <v>11640361</v>
      </c>
    </row>
    <row r="85" spans="1:17" x14ac:dyDescent="0.25">
      <c r="A85" s="7"/>
      <c r="B85" s="7"/>
      <c r="C85" s="27"/>
      <c r="D85" s="8"/>
      <c r="F85" s="7"/>
      <c r="G85" s="69"/>
      <c r="H85" s="69"/>
      <c r="I85" s="69"/>
      <c r="J85" s="69"/>
      <c r="K85" s="69"/>
      <c r="L85" s="69"/>
      <c r="M85" s="69"/>
      <c r="N85" s="69"/>
      <c r="O85" s="69"/>
      <c r="P85" s="69"/>
      <c r="Q85" s="70"/>
    </row>
    <row r="86" spans="1:17" x14ac:dyDescent="0.25">
      <c r="A86" s="7"/>
      <c r="B86" s="7" t="s">
        <v>47</v>
      </c>
      <c r="C86" s="27">
        <v>18230502</v>
      </c>
      <c r="D86" s="8" t="s">
        <v>49</v>
      </c>
      <c r="F86" s="7"/>
      <c r="G86" s="69">
        <v>0</v>
      </c>
      <c r="H86" s="69">
        <v>0</v>
      </c>
      <c r="I86" s="69">
        <v>0</v>
      </c>
      <c r="J86" s="69">
        <v>0</v>
      </c>
      <c r="K86" s="69">
        <v>0</v>
      </c>
      <c r="L86" s="69">
        <v>0</v>
      </c>
      <c r="M86" s="69">
        <v>0</v>
      </c>
      <c r="N86" s="69">
        <v>0</v>
      </c>
      <c r="O86" s="69">
        <v>0</v>
      </c>
      <c r="P86" s="69">
        <v>0</v>
      </c>
      <c r="Q86" s="70">
        <v>0</v>
      </c>
    </row>
    <row r="87" spans="1:17" x14ac:dyDescent="0.25">
      <c r="A87" s="7"/>
      <c r="B87" s="7"/>
      <c r="C87" s="27"/>
      <c r="D87" s="8"/>
      <c r="F87" s="7"/>
      <c r="G87" s="60">
        <v>0</v>
      </c>
      <c r="H87" s="60">
        <v>0</v>
      </c>
      <c r="I87" s="60">
        <v>0</v>
      </c>
      <c r="J87" s="60">
        <v>0</v>
      </c>
      <c r="K87" s="60">
        <v>0</v>
      </c>
      <c r="L87" s="60">
        <v>0</v>
      </c>
      <c r="M87" s="60">
        <v>0</v>
      </c>
      <c r="N87" s="60">
        <v>0</v>
      </c>
      <c r="O87" s="60">
        <v>0</v>
      </c>
      <c r="P87" s="60">
        <v>0</v>
      </c>
      <c r="Q87" s="61"/>
    </row>
    <row r="88" spans="1:17" x14ac:dyDescent="0.25">
      <c r="A88" s="7"/>
      <c r="B88" s="7"/>
      <c r="C88" s="27"/>
      <c r="D88" s="8"/>
      <c r="F88" s="7"/>
      <c r="G88" s="69"/>
      <c r="H88" s="69"/>
      <c r="I88" s="69"/>
      <c r="J88" s="69"/>
      <c r="K88" s="69"/>
      <c r="L88" s="69"/>
      <c r="M88" s="69"/>
      <c r="N88" s="69"/>
      <c r="O88" s="69"/>
      <c r="P88" s="69"/>
      <c r="Q88" s="70"/>
    </row>
    <row r="89" spans="1:17" x14ac:dyDescent="0.25">
      <c r="A89" s="7"/>
      <c r="B89" s="7" t="s">
        <v>47</v>
      </c>
      <c r="C89" s="27">
        <v>18236102</v>
      </c>
      <c r="D89" s="8" t="s">
        <v>50</v>
      </c>
      <c r="F89" s="7"/>
      <c r="G89" s="69">
        <v>53500</v>
      </c>
      <c r="H89" s="69">
        <v>41783.5</v>
      </c>
      <c r="I89" s="69">
        <v>0</v>
      </c>
      <c r="J89" s="69">
        <v>1000</v>
      </c>
      <c r="K89" s="69">
        <v>0</v>
      </c>
      <c r="L89" s="69">
        <v>0</v>
      </c>
      <c r="M89" s="69">
        <v>0</v>
      </c>
      <c r="N89" s="69">
        <v>400000</v>
      </c>
      <c r="O89" s="69">
        <v>0</v>
      </c>
      <c r="P89" s="69">
        <v>496283.5</v>
      </c>
      <c r="Q89" s="70">
        <v>1000000</v>
      </c>
    </row>
    <row r="90" spans="1:17" x14ac:dyDescent="0.25">
      <c r="A90" s="7"/>
      <c r="B90" s="7"/>
      <c r="C90" s="31"/>
      <c r="D90" s="8"/>
      <c r="F90" s="7"/>
      <c r="G90" s="60">
        <v>19330.88</v>
      </c>
      <c r="H90" s="60">
        <v>17096.009999999998</v>
      </c>
      <c r="I90" s="60">
        <v>0</v>
      </c>
      <c r="J90" s="60">
        <v>93.43</v>
      </c>
      <c r="K90" s="60">
        <v>7984.38</v>
      </c>
      <c r="L90" s="60">
        <v>1081.04</v>
      </c>
      <c r="M90" s="60">
        <v>0</v>
      </c>
      <c r="N90" s="60">
        <v>261789</v>
      </c>
      <c r="O90" s="60">
        <v>0</v>
      </c>
      <c r="P90" s="60">
        <v>307374.74</v>
      </c>
      <c r="Q90" s="61">
        <v>1042434</v>
      </c>
    </row>
    <row r="91" spans="1:17" x14ac:dyDescent="0.25">
      <c r="A91" s="7"/>
      <c r="B91" s="7"/>
      <c r="C91" s="31"/>
      <c r="D91" s="8"/>
      <c r="F91" s="7"/>
      <c r="G91" s="69"/>
      <c r="H91" s="69"/>
      <c r="I91" s="69"/>
      <c r="J91" s="69"/>
      <c r="K91" s="69"/>
      <c r="L91" s="69"/>
      <c r="M91" s="69"/>
      <c r="N91" s="69"/>
      <c r="O91" s="69"/>
      <c r="P91" s="69"/>
      <c r="Q91" s="70"/>
    </row>
    <row r="92" spans="1:17" x14ac:dyDescent="0.25">
      <c r="C92" s="31"/>
      <c r="D92" t="s">
        <v>51</v>
      </c>
      <c r="G92" s="52">
        <v>0</v>
      </c>
      <c r="H92" s="52">
        <v>153928.90833465941</v>
      </c>
      <c r="I92" s="52">
        <v>0</v>
      </c>
      <c r="J92" s="52">
        <v>0</v>
      </c>
      <c r="K92" s="52">
        <v>0</v>
      </c>
      <c r="L92" s="52">
        <v>0</v>
      </c>
      <c r="M92" s="52">
        <v>0</v>
      </c>
      <c r="N92" s="52">
        <v>7738950.5750000002</v>
      </c>
      <c r="O92" s="52">
        <v>0</v>
      </c>
      <c r="P92" s="52">
        <v>7892879.4833346596</v>
      </c>
      <c r="Q92" s="59">
        <v>18176194</v>
      </c>
    </row>
    <row r="93" spans="1:17" x14ac:dyDescent="0.25">
      <c r="C93" s="31"/>
      <c r="G93" s="67">
        <v>368024.79000000004</v>
      </c>
      <c r="H93" s="67">
        <v>0</v>
      </c>
      <c r="I93" s="67">
        <v>0</v>
      </c>
      <c r="J93" s="67">
        <v>0</v>
      </c>
      <c r="K93" s="67">
        <v>48219</v>
      </c>
      <c r="L93" s="67">
        <v>0</v>
      </c>
      <c r="M93" s="67">
        <v>0</v>
      </c>
      <c r="N93" s="67">
        <v>7057759.8999999994</v>
      </c>
      <c r="O93" s="67">
        <v>0</v>
      </c>
      <c r="P93" s="67">
        <v>7474003.6899999995</v>
      </c>
      <c r="Q93" s="68">
        <v>17319783</v>
      </c>
    </row>
    <row r="94" spans="1:17" x14ac:dyDescent="0.25">
      <c r="C94" s="31"/>
      <c r="G94" s="52"/>
      <c r="H94" s="52"/>
      <c r="I94" s="52"/>
      <c r="J94" s="52"/>
      <c r="K94" s="52"/>
      <c r="L94" s="52"/>
      <c r="M94" s="52"/>
      <c r="N94" s="52"/>
      <c r="O94" s="52"/>
      <c r="P94" s="52"/>
      <c r="Q94" s="59"/>
    </row>
    <row r="95" spans="1:17" x14ac:dyDescent="0.25">
      <c r="A95" s="7"/>
      <c r="B95" s="7" t="s">
        <v>52</v>
      </c>
      <c r="C95" s="27">
        <v>18230720</v>
      </c>
      <c r="D95" s="8" t="s">
        <v>53</v>
      </c>
      <c r="F95" s="7"/>
      <c r="G95" s="69">
        <v>0</v>
      </c>
      <c r="H95" s="69">
        <v>92315.148337046441</v>
      </c>
      <c r="I95" s="69">
        <v>0</v>
      </c>
      <c r="J95" s="69">
        <v>0</v>
      </c>
      <c r="K95" s="69">
        <v>0</v>
      </c>
      <c r="L95" s="69">
        <v>0</v>
      </c>
      <c r="M95" s="69">
        <v>0</v>
      </c>
      <c r="N95" s="69">
        <v>3515362.55</v>
      </c>
      <c r="O95" s="69">
        <v>0</v>
      </c>
      <c r="P95" s="69">
        <v>3607677.6983370464</v>
      </c>
      <c r="Q95" s="70">
        <v>7917921</v>
      </c>
    </row>
    <row r="96" spans="1:17" x14ac:dyDescent="0.25">
      <c r="A96" s="7"/>
      <c r="B96" s="7"/>
      <c r="C96" s="27"/>
      <c r="D96" s="8"/>
      <c r="F96" s="7"/>
      <c r="G96" s="60">
        <v>205939.17</v>
      </c>
      <c r="H96" s="60">
        <v>0</v>
      </c>
      <c r="I96" s="60">
        <v>0</v>
      </c>
      <c r="J96" s="60">
        <v>0</v>
      </c>
      <c r="K96" s="60">
        <v>25107</v>
      </c>
      <c r="L96" s="60">
        <v>0</v>
      </c>
      <c r="M96" s="60">
        <v>0</v>
      </c>
      <c r="N96" s="60">
        <v>4518993.5599999996</v>
      </c>
      <c r="O96" s="60">
        <v>0</v>
      </c>
      <c r="P96" s="60">
        <v>4750039.7299999995</v>
      </c>
      <c r="Q96" s="61">
        <v>12383400</v>
      </c>
    </row>
    <row r="97" spans="1:17" x14ac:dyDescent="0.25">
      <c r="A97" s="7"/>
      <c r="B97" s="7"/>
      <c r="C97" s="27"/>
      <c r="D97" s="8"/>
      <c r="F97" s="7"/>
      <c r="G97" s="69"/>
      <c r="H97" s="69"/>
      <c r="I97" s="69"/>
      <c r="J97" s="69"/>
      <c r="K97" s="69"/>
      <c r="L97" s="69"/>
      <c r="M97" s="69"/>
      <c r="N97" s="69"/>
      <c r="O97" s="69"/>
      <c r="P97" s="69"/>
      <c r="Q97" s="70"/>
    </row>
    <row r="98" spans="1:17" x14ac:dyDescent="0.25">
      <c r="A98" s="7"/>
      <c r="B98" s="7" t="s">
        <v>52</v>
      </c>
      <c r="C98" s="27">
        <v>18230721</v>
      </c>
      <c r="D98" s="8" t="s">
        <v>54</v>
      </c>
      <c r="F98" s="7"/>
      <c r="G98" s="69">
        <v>0</v>
      </c>
      <c r="H98" s="69">
        <v>61613.759997612971</v>
      </c>
      <c r="I98" s="69">
        <v>0</v>
      </c>
      <c r="J98" s="69">
        <v>0</v>
      </c>
      <c r="K98" s="69">
        <v>0</v>
      </c>
      <c r="L98" s="69">
        <v>0</v>
      </c>
      <c r="M98" s="69">
        <v>0</v>
      </c>
      <c r="N98" s="69">
        <v>4223588.0250000004</v>
      </c>
      <c r="O98" s="69">
        <v>0</v>
      </c>
      <c r="P98" s="69">
        <v>4285201.7849976132</v>
      </c>
      <c r="Q98" s="70">
        <v>10258273</v>
      </c>
    </row>
    <row r="99" spans="1:17" x14ac:dyDescent="0.25">
      <c r="A99" s="7"/>
      <c r="B99" s="7"/>
      <c r="C99" s="31"/>
      <c r="D99" s="8"/>
      <c r="F99" s="7"/>
      <c r="G99" s="60">
        <v>162085.62</v>
      </c>
      <c r="H99" s="60">
        <v>0</v>
      </c>
      <c r="I99" s="60">
        <v>0</v>
      </c>
      <c r="J99" s="60">
        <v>0</v>
      </c>
      <c r="K99" s="60">
        <v>23112</v>
      </c>
      <c r="L99" s="60">
        <v>0</v>
      </c>
      <c r="M99" s="60">
        <v>0</v>
      </c>
      <c r="N99" s="60">
        <v>2538766.34</v>
      </c>
      <c r="O99" s="60">
        <v>0</v>
      </c>
      <c r="P99" s="60">
        <v>2723963.96</v>
      </c>
      <c r="Q99" s="61">
        <v>4936383</v>
      </c>
    </row>
    <row r="100" spans="1:17" x14ac:dyDescent="0.25">
      <c r="A100" s="7"/>
      <c r="B100" s="7"/>
      <c r="C100" s="31"/>
      <c r="D100" s="8"/>
      <c r="F100" s="7"/>
      <c r="G100" s="69"/>
      <c r="H100" s="69"/>
      <c r="I100" s="69"/>
      <c r="J100" s="69"/>
      <c r="K100" s="69"/>
      <c r="L100" s="69"/>
      <c r="M100" s="69"/>
      <c r="N100" s="69"/>
      <c r="O100" s="69"/>
      <c r="P100" s="69"/>
      <c r="Q100" s="70"/>
    </row>
    <row r="101" spans="1:17" x14ac:dyDescent="0.25">
      <c r="B101" t="s">
        <v>55</v>
      </c>
      <c r="C101" s="31"/>
      <c r="D101" t="s">
        <v>56</v>
      </c>
      <c r="G101" s="52">
        <v>395700</v>
      </c>
      <c r="H101" s="52">
        <v>309041.7</v>
      </c>
      <c r="I101" s="52">
        <v>168000</v>
      </c>
      <c r="J101" s="52">
        <v>4700</v>
      </c>
      <c r="K101" s="52">
        <v>3040568.36</v>
      </c>
      <c r="L101" s="52">
        <v>1750</v>
      </c>
      <c r="M101" s="52">
        <v>1000</v>
      </c>
      <c r="N101" s="52">
        <v>12072683</v>
      </c>
      <c r="O101" s="52">
        <v>0</v>
      </c>
      <c r="P101" s="52">
        <v>15993443.059999999</v>
      </c>
      <c r="Q101" s="62">
        <v>44627673.400000006</v>
      </c>
    </row>
    <row r="102" spans="1:17" x14ac:dyDescent="0.25">
      <c r="C102" s="32"/>
      <c r="G102" s="67">
        <v>328076.24000000005</v>
      </c>
      <c r="H102" s="67">
        <v>290765.44</v>
      </c>
      <c r="I102" s="67">
        <v>30273.78</v>
      </c>
      <c r="J102" s="67">
        <v>1491.31</v>
      </c>
      <c r="K102" s="67">
        <v>1427927.31</v>
      </c>
      <c r="L102" s="67">
        <v>1274.04</v>
      </c>
      <c r="M102" s="67">
        <v>16231.5</v>
      </c>
      <c r="N102" s="67">
        <v>11679652.559999999</v>
      </c>
      <c r="O102" s="67">
        <v>0</v>
      </c>
      <c r="P102" s="67">
        <v>13775692.179999998</v>
      </c>
      <c r="Q102" s="71">
        <v>36575301</v>
      </c>
    </row>
    <row r="103" spans="1:17" x14ac:dyDescent="0.25">
      <c r="C103" s="32"/>
      <c r="G103" s="52"/>
      <c r="H103" s="52"/>
      <c r="I103" s="52"/>
      <c r="J103" s="52"/>
      <c r="K103" s="52"/>
      <c r="L103" s="52"/>
      <c r="M103" s="52"/>
      <c r="N103" s="52"/>
      <c r="O103" s="52"/>
      <c r="P103" s="52"/>
      <c r="Q103" s="62"/>
    </row>
    <row r="104" spans="1:17" x14ac:dyDescent="0.25">
      <c r="A104" s="7"/>
      <c r="B104" s="7" t="s">
        <v>55</v>
      </c>
      <c r="C104" s="41">
        <v>18230714</v>
      </c>
      <c r="D104" s="8" t="s">
        <v>57</v>
      </c>
      <c r="F104" s="7"/>
      <c r="G104" s="69">
        <v>80700</v>
      </c>
      <c r="H104" s="69">
        <v>63026.7</v>
      </c>
      <c r="I104" s="69">
        <v>25000</v>
      </c>
      <c r="J104" s="69">
        <v>1000</v>
      </c>
      <c r="K104" s="69">
        <v>924695.92999999993</v>
      </c>
      <c r="L104" s="69">
        <v>250</v>
      </c>
      <c r="M104" s="69">
        <v>250</v>
      </c>
      <c r="N104" s="69">
        <v>2402964</v>
      </c>
      <c r="O104" s="69">
        <v>0</v>
      </c>
      <c r="P104" s="69">
        <v>3497886.63</v>
      </c>
      <c r="Q104" s="70">
        <v>21711025.400000002</v>
      </c>
    </row>
    <row r="105" spans="1:17" x14ac:dyDescent="0.25">
      <c r="A105" s="7"/>
      <c r="B105" s="7"/>
      <c r="C105" s="41"/>
      <c r="D105" s="8"/>
      <c r="F105" s="7"/>
      <c r="G105" s="60">
        <v>80865.149999999994</v>
      </c>
      <c r="H105" s="60">
        <v>71675.570000000007</v>
      </c>
      <c r="I105" s="60">
        <v>5757.36</v>
      </c>
      <c r="J105" s="60">
        <v>239.35</v>
      </c>
      <c r="K105" s="60">
        <v>210905.57</v>
      </c>
      <c r="L105" s="60">
        <v>196.91</v>
      </c>
      <c r="M105" s="60">
        <v>0</v>
      </c>
      <c r="N105" s="60">
        <v>2526872.29</v>
      </c>
      <c r="O105" s="60">
        <v>0</v>
      </c>
      <c r="P105" s="60">
        <v>2896512.1999999997</v>
      </c>
      <c r="Q105" s="61">
        <v>18550349</v>
      </c>
    </row>
    <row r="106" spans="1:17" x14ac:dyDescent="0.25">
      <c r="A106" s="7"/>
      <c r="B106" s="7"/>
      <c r="C106" s="41"/>
      <c r="D106" s="8"/>
      <c r="F106" s="7"/>
      <c r="G106" s="69"/>
      <c r="H106" s="69"/>
      <c r="I106" s="69"/>
      <c r="J106" s="69"/>
      <c r="K106" s="69"/>
      <c r="L106" s="69"/>
      <c r="M106" s="69"/>
      <c r="N106" s="69"/>
      <c r="O106" s="69"/>
      <c r="P106" s="69"/>
      <c r="Q106" s="70"/>
    </row>
    <row r="107" spans="1:17" x14ac:dyDescent="0.25">
      <c r="A107" s="7"/>
      <c r="B107" s="7" t="s">
        <v>55</v>
      </c>
      <c r="C107" s="41">
        <v>18230716</v>
      </c>
      <c r="D107" s="9" t="s">
        <v>58</v>
      </c>
      <c r="F107" s="7"/>
      <c r="G107" s="69">
        <v>19050</v>
      </c>
      <c r="H107" s="69">
        <v>14878.05</v>
      </c>
      <c r="I107" s="69">
        <v>7000</v>
      </c>
      <c r="J107" s="69">
        <v>0</v>
      </c>
      <c r="K107" s="69">
        <v>77772.429999999993</v>
      </c>
      <c r="L107" s="69">
        <v>0</v>
      </c>
      <c r="M107" s="69">
        <v>0</v>
      </c>
      <c r="N107" s="69">
        <v>92981</v>
      </c>
      <c r="O107" s="69">
        <v>0</v>
      </c>
      <c r="P107" s="69">
        <v>211681.47999999998</v>
      </c>
      <c r="Q107" s="70">
        <v>450000</v>
      </c>
    </row>
    <row r="108" spans="1:17" x14ac:dyDescent="0.25">
      <c r="A108" s="7"/>
      <c r="B108" s="7"/>
      <c r="C108" s="41"/>
      <c r="D108" s="9"/>
      <c r="F108" s="7"/>
      <c r="G108" s="60">
        <v>25133.54</v>
      </c>
      <c r="H108" s="60">
        <v>22276.11</v>
      </c>
      <c r="I108" s="60">
        <v>3459.38</v>
      </c>
      <c r="J108" s="60">
        <v>293.88</v>
      </c>
      <c r="K108" s="60">
        <v>63671.7</v>
      </c>
      <c r="L108" s="60">
        <v>10.1</v>
      </c>
      <c r="M108" s="60">
        <v>0</v>
      </c>
      <c r="N108" s="60">
        <v>394601.94</v>
      </c>
      <c r="O108" s="60">
        <v>0</v>
      </c>
      <c r="P108" s="60">
        <v>509446.64999999997</v>
      </c>
      <c r="Q108" s="61">
        <v>1366081</v>
      </c>
    </row>
    <row r="109" spans="1:17" x14ac:dyDescent="0.25">
      <c r="A109" s="7"/>
      <c r="B109" s="7"/>
      <c r="C109" s="41"/>
      <c r="D109" s="9"/>
      <c r="F109" s="7"/>
      <c r="G109" s="69"/>
      <c r="H109" s="69"/>
      <c r="I109" s="69"/>
      <c r="J109" s="69"/>
      <c r="K109" s="69"/>
      <c r="L109" s="69"/>
      <c r="M109" s="69"/>
      <c r="N109" s="69"/>
      <c r="O109" s="69"/>
      <c r="P109" s="69"/>
      <c r="Q109" s="70"/>
    </row>
    <row r="110" spans="1:17" x14ac:dyDescent="0.25">
      <c r="A110" s="7"/>
      <c r="B110" s="7" t="s">
        <v>55</v>
      </c>
      <c r="C110" s="41">
        <v>18230718</v>
      </c>
      <c r="D110" s="8" t="s">
        <v>59</v>
      </c>
      <c r="F110" s="7"/>
      <c r="G110" s="69">
        <v>72350</v>
      </c>
      <c r="H110" s="69">
        <v>56505.35</v>
      </c>
      <c r="I110" s="69">
        <v>10000</v>
      </c>
      <c r="J110" s="69">
        <v>500</v>
      </c>
      <c r="K110" s="69">
        <v>100</v>
      </c>
      <c r="L110" s="69">
        <v>500</v>
      </c>
      <c r="M110" s="69">
        <v>500</v>
      </c>
      <c r="N110" s="69">
        <v>263988</v>
      </c>
      <c r="O110" s="69">
        <v>0</v>
      </c>
      <c r="P110" s="69">
        <v>404443.35</v>
      </c>
      <c r="Q110" s="70">
        <v>952648</v>
      </c>
    </row>
    <row r="111" spans="1:17" x14ac:dyDescent="0.25">
      <c r="A111" s="7"/>
      <c r="B111" s="7"/>
      <c r="C111" s="41"/>
      <c r="D111" s="8"/>
      <c r="F111" s="7"/>
      <c r="G111" s="60">
        <v>45247.24</v>
      </c>
      <c r="H111" s="60">
        <v>40163.949999999997</v>
      </c>
      <c r="I111" s="60">
        <v>6785.9</v>
      </c>
      <c r="J111" s="60">
        <v>596.4</v>
      </c>
      <c r="K111" s="60">
        <v>166.64</v>
      </c>
      <c r="L111" s="60">
        <v>55.14</v>
      </c>
      <c r="M111" s="60">
        <v>0</v>
      </c>
      <c r="N111" s="60">
        <v>139882.81</v>
      </c>
      <c r="O111" s="60">
        <v>0</v>
      </c>
      <c r="P111" s="60">
        <v>232898.08000000002</v>
      </c>
      <c r="Q111" s="61">
        <v>650867</v>
      </c>
    </row>
    <row r="112" spans="1:17" x14ac:dyDescent="0.25">
      <c r="A112" s="7"/>
      <c r="B112" s="7"/>
      <c r="C112" s="41"/>
      <c r="D112" s="8"/>
      <c r="F112" s="7"/>
      <c r="G112" s="69"/>
      <c r="H112" s="69"/>
      <c r="I112" s="69"/>
      <c r="J112" s="69"/>
      <c r="K112" s="69"/>
      <c r="L112" s="69"/>
      <c r="M112" s="69"/>
      <c r="N112" s="69"/>
      <c r="O112" s="69"/>
      <c r="P112" s="69"/>
      <c r="Q112" s="70"/>
    </row>
    <row r="113" spans="1:17" x14ac:dyDescent="0.25">
      <c r="A113" s="7"/>
      <c r="B113" s="7" t="s">
        <v>55</v>
      </c>
      <c r="C113" s="41">
        <v>18230524</v>
      </c>
      <c r="D113" s="8" t="s">
        <v>60</v>
      </c>
      <c r="F113" s="7"/>
      <c r="G113" s="69">
        <v>49150</v>
      </c>
      <c r="H113" s="69">
        <v>38386.149999999994</v>
      </c>
      <c r="I113" s="69">
        <v>0</v>
      </c>
      <c r="J113" s="69">
        <v>1000</v>
      </c>
      <c r="K113" s="69">
        <v>340000</v>
      </c>
      <c r="L113" s="69">
        <v>0</v>
      </c>
      <c r="M113" s="69">
        <v>0</v>
      </c>
      <c r="N113" s="69">
        <v>672750</v>
      </c>
      <c r="O113" s="69">
        <v>0</v>
      </c>
      <c r="P113" s="69">
        <v>1101286.1499999999</v>
      </c>
      <c r="Q113" s="70">
        <v>1514000</v>
      </c>
    </row>
    <row r="114" spans="1:17" x14ac:dyDescent="0.25">
      <c r="A114" s="7"/>
      <c r="B114" s="7"/>
      <c r="C114" s="41"/>
      <c r="D114" s="8"/>
      <c r="F114" s="7"/>
      <c r="G114" s="60">
        <v>27686.63</v>
      </c>
      <c r="H114" s="60">
        <v>24529.040000000001</v>
      </c>
      <c r="I114" s="60">
        <v>0</v>
      </c>
      <c r="J114" s="60">
        <v>52.08</v>
      </c>
      <c r="K114" s="60">
        <v>43469.39</v>
      </c>
      <c r="L114" s="60">
        <v>0</v>
      </c>
      <c r="M114" s="60">
        <v>0</v>
      </c>
      <c r="N114" s="60">
        <v>495804.07</v>
      </c>
      <c r="O114" s="60">
        <v>0</v>
      </c>
      <c r="P114" s="60">
        <v>591541.21000000008</v>
      </c>
      <c r="Q114" s="61">
        <v>641573</v>
      </c>
    </row>
    <row r="115" spans="1:17" x14ac:dyDescent="0.25">
      <c r="A115" s="7"/>
      <c r="B115" s="7"/>
      <c r="C115" s="41"/>
      <c r="D115" s="8"/>
      <c r="F115" s="7"/>
      <c r="G115" s="69"/>
      <c r="H115" s="69"/>
      <c r="I115" s="69"/>
      <c r="J115" s="69"/>
      <c r="K115" s="69"/>
      <c r="L115" s="69"/>
      <c r="M115" s="69"/>
      <c r="N115" s="69"/>
      <c r="O115" s="69"/>
      <c r="P115" s="69"/>
      <c r="Q115" s="70"/>
    </row>
    <row r="116" spans="1:17" x14ac:dyDescent="0.25">
      <c r="A116" s="7"/>
      <c r="B116" s="7" t="s">
        <v>55</v>
      </c>
      <c r="C116" s="41">
        <v>18231134</v>
      </c>
      <c r="D116" s="8" t="s">
        <v>61</v>
      </c>
      <c r="F116" s="7"/>
      <c r="G116" s="69">
        <v>97950</v>
      </c>
      <c r="H116" s="69">
        <v>76498.95</v>
      </c>
      <c r="I116" s="69">
        <v>76000</v>
      </c>
      <c r="J116" s="69">
        <v>1200</v>
      </c>
      <c r="K116" s="69">
        <v>1698000</v>
      </c>
      <c r="L116" s="69">
        <v>500</v>
      </c>
      <c r="M116" s="69">
        <v>250</v>
      </c>
      <c r="N116" s="69">
        <v>6120000</v>
      </c>
      <c r="O116" s="69">
        <v>0</v>
      </c>
      <c r="P116" s="69">
        <v>8070398.9500000002</v>
      </c>
      <c r="Q116" s="70">
        <v>18000000</v>
      </c>
    </row>
    <row r="117" spans="1:17" x14ac:dyDescent="0.25">
      <c r="A117" s="7"/>
      <c r="B117" s="7"/>
      <c r="C117" s="41"/>
      <c r="D117" s="8"/>
      <c r="F117" s="7"/>
      <c r="G117" s="60">
        <v>102732.47</v>
      </c>
      <c r="H117" s="60">
        <v>91091.37</v>
      </c>
      <c r="I117" s="60">
        <v>5190.1000000000004</v>
      </c>
      <c r="J117" s="60">
        <v>309.60000000000002</v>
      </c>
      <c r="K117" s="60">
        <v>1109550.6599999999</v>
      </c>
      <c r="L117" s="60">
        <v>1011.89</v>
      </c>
      <c r="M117" s="60">
        <v>16231.5</v>
      </c>
      <c r="N117" s="60">
        <v>6566414.9299999997</v>
      </c>
      <c r="O117" s="60">
        <v>0</v>
      </c>
      <c r="P117" s="60">
        <v>7892532.5199999986</v>
      </c>
      <c r="Q117" s="61">
        <v>13885150</v>
      </c>
    </row>
    <row r="118" spans="1:17" x14ac:dyDescent="0.25">
      <c r="A118" s="7"/>
      <c r="B118" s="7"/>
      <c r="C118" s="41"/>
      <c r="D118" s="8"/>
      <c r="F118" s="7"/>
      <c r="G118" s="69"/>
      <c r="H118" s="69"/>
      <c r="I118" s="69"/>
      <c r="J118" s="69"/>
      <c r="K118" s="69"/>
      <c r="L118" s="69"/>
      <c r="M118" s="69"/>
      <c r="N118" s="69"/>
      <c r="O118" s="69"/>
      <c r="P118" s="69"/>
      <c r="Q118" s="70"/>
    </row>
    <row r="119" spans="1:17" x14ac:dyDescent="0.25">
      <c r="A119" s="7"/>
      <c r="B119" s="7" t="s">
        <v>55</v>
      </c>
      <c r="C119" s="41">
        <v>18230014</v>
      </c>
      <c r="D119" s="8" t="s">
        <v>63</v>
      </c>
      <c r="F119" s="7"/>
      <c r="G119" s="69">
        <v>76500</v>
      </c>
      <c r="H119" s="69">
        <v>59746.499999999993</v>
      </c>
      <c r="I119" s="69">
        <v>50000</v>
      </c>
      <c r="J119" s="69">
        <v>1000</v>
      </c>
      <c r="K119" s="69">
        <v>0</v>
      </c>
      <c r="L119" s="69">
        <v>500</v>
      </c>
      <c r="M119" s="69">
        <v>0</v>
      </c>
      <c r="N119" s="69">
        <v>2520000</v>
      </c>
      <c r="O119" s="69">
        <v>0</v>
      </c>
      <c r="P119" s="69">
        <v>2707746.5</v>
      </c>
      <c r="Q119" s="70">
        <v>2000000</v>
      </c>
    </row>
    <row r="120" spans="1:17" x14ac:dyDescent="0.25">
      <c r="A120" s="7"/>
      <c r="B120" s="7"/>
      <c r="C120" s="41"/>
      <c r="D120" s="8"/>
      <c r="F120" s="7"/>
      <c r="G120" s="60">
        <v>46411.21</v>
      </c>
      <c r="H120" s="60">
        <v>41029.4</v>
      </c>
      <c r="I120" s="60">
        <v>9081.0400000000009</v>
      </c>
      <c r="J120" s="60">
        <v>0</v>
      </c>
      <c r="K120" s="60">
        <v>163.35</v>
      </c>
      <c r="L120" s="60">
        <v>0</v>
      </c>
      <c r="M120" s="60">
        <v>0</v>
      </c>
      <c r="N120" s="60">
        <v>1556076.52</v>
      </c>
      <c r="O120" s="60">
        <v>0</v>
      </c>
      <c r="P120" s="60">
        <v>1652761.52</v>
      </c>
      <c r="Q120" s="61">
        <v>1481281</v>
      </c>
    </row>
    <row r="121" spans="1:17" x14ac:dyDescent="0.25">
      <c r="A121" s="7"/>
      <c r="B121" s="7"/>
      <c r="C121" s="32"/>
      <c r="D121" s="8"/>
      <c r="F121" s="7"/>
      <c r="G121" s="69"/>
      <c r="H121" s="69"/>
      <c r="I121" s="69"/>
      <c r="J121" s="69"/>
      <c r="K121" s="69"/>
      <c r="L121" s="69"/>
      <c r="M121" s="69"/>
      <c r="N121" s="69"/>
      <c r="O121" s="69"/>
      <c r="P121" s="69"/>
      <c r="Q121" s="70"/>
    </row>
    <row r="122" spans="1:17" x14ac:dyDescent="0.25">
      <c r="A122" s="5"/>
      <c r="B122" s="5"/>
      <c r="C122" s="35"/>
      <c r="D122" s="5"/>
      <c r="F122" s="6" t="s">
        <v>64</v>
      </c>
      <c r="G122" s="51">
        <v>4213398</v>
      </c>
      <c r="H122" s="51">
        <v>3444592.7463346594</v>
      </c>
      <c r="I122" s="51">
        <v>316800</v>
      </c>
      <c r="J122" s="51">
        <v>91950</v>
      </c>
      <c r="K122" s="51">
        <v>4461417.3599999994</v>
      </c>
      <c r="L122" s="51">
        <v>14200</v>
      </c>
      <c r="M122" s="51">
        <v>5500</v>
      </c>
      <c r="N122" s="51">
        <v>48373548.575000003</v>
      </c>
      <c r="O122" s="51">
        <v>0</v>
      </c>
      <c r="P122" s="51">
        <v>60921406.681334659</v>
      </c>
      <c r="Q122" s="63">
        <v>181773066.40000001</v>
      </c>
    </row>
    <row r="123" spans="1:17" x14ac:dyDescent="0.25">
      <c r="A123" s="5"/>
      <c r="B123" s="5"/>
      <c r="C123" s="35"/>
      <c r="D123" s="5"/>
      <c r="F123" s="6"/>
      <c r="G123" s="72">
        <v>3699227.03</v>
      </c>
      <c r="H123" s="72">
        <v>3194119.84</v>
      </c>
      <c r="I123" s="72">
        <v>63595.909999999996</v>
      </c>
      <c r="J123" s="72">
        <v>119904.57999999999</v>
      </c>
      <c r="K123" s="72">
        <v>2899727.2299999995</v>
      </c>
      <c r="L123" s="72">
        <v>16883.71</v>
      </c>
      <c r="M123" s="72">
        <v>94025.75</v>
      </c>
      <c r="N123" s="72">
        <v>35626222.699999996</v>
      </c>
      <c r="O123" s="72">
        <v>0</v>
      </c>
      <c r="P123" s="72">
        <v>45713706.749999993</v>
      </c>
      <c r="Q123" s="73">
        <v>134957493</v>
      </c>
    </row>
    <row r="124" spans="1:17" x14ac:dyDescent="0.25">
      <c r="G124" s="52"/>
      <c r="H124" s="52"/>
      <c r="I124" s="52"/>
      <c r="J124" s="52"/>
      <c r="K124" s="52"/>
      <c r="L124" s="52"/>
      <c r="M124" s="52"/>
      <c r="N124" s="52"/>
      <c r="O124" s="52"/>
      <c r="P124" s="52"/>
      <c r="Q124" s="53"/>
    </row>
    <row r="125" spans="1:17" x14ac:dyDescent="0.25">
      <c r="C125" s="34"/>
      <c r="G125" s="64"/>
      <c r="H125" s="64"/>
      <c r="I125" s="64"/>
      <c r="J125" s="64"/>
      <c r="K125" s="64"/>
      <c r="L125" s="64"/>
      <c r="M125" s="64"/>
      <c r="N125" s="64"/>
      <c r="O125" s="64"/>
      <c r="P125" s="64"/>
      <c r="Q125" s="65"/>
    </row>
    <row r="126" spans="1:17" x14ac:dyDescent="0.25">
      <c r="B126" t="s">
        <v>65</v>
      </c>
      <c r="G126" s="52"/>
      <c r="H126" s="52"/>
      <c r="I126" s="52"/>
      <c r="J126" s="52"/>
      <c r="K126" s="52"/>
      <c r="L126" s="52"/>
      <c r="M126" s="52"/>
      <c r="N126" s="52"/>
      <c r="O126" s="52"/>
      <c r="P126" s="52"/>
      <c r="Q126" s="53"/>
    </row>
    <row r="127" spans="1:17" x14ac:dyDescent="0.25">
      <c r="B127" t="s">
        <v>66</v>
      </c>
      <c r="C127" s="36"/>
      <c r="D127" t="s">
        <v>67</v>
      </c>
      <c r="G127" s="52">
        <v>123250</v>
      </c>
      <c r="H127" s="52">
        <v>96258.25</v>
      </c>
      <c r="I127" s="52">
        <v>58000</v>
      </c>
      <c r="J127" s="52">
        <v>1000</v>
      </c>
      <c r="K127" s="52">
        <v>276600</v>
      </c>
      <c r="L127" s="52">
        <v>0</v>
      </c>
      <c r="M127" s="52">
        <v>9000</v>
      </c>
      <c r="N127" s="52">
        <v>31500</v>
      </c>
      <c r="O127" s="52">
        <v>0</v>
      </c>
      <c r="P127" s="52">
        <v>595608.25</v>
      </c>
      <c r="Q127" s="62">
        <v>862500</v>
      </c>
    </row>
    <row r="128" spans="1:17" x14ac:dyDescent="0.25">
      <c r="C128" s="36"/>
      <c r="G128" s="67">
        <v>73415.63</v>
      </c>
      <c r="H128" s="67">
        <v>64995.289999999994</v>
      </c>
      <c r="I128" s="67">
        <v>0</v>
      </c>
      <c r="J128" s="67">
        <v>6.25</v>
      </c>
      <c r="K128" s="67">
        <v>149885.29999999999</v>
      </c>
      <c r="L128" s="67">
        <v>0</v>
      </c>
      <c r="M128" s="67">
        <v>0</v>
      </c>
      <c r="N128" s="67">
        <v>121819.79</v>
      </c>
      <c r="O128" s="67">
        <v>0</v>
      </c>
      <c r="P128" s="67">
        <v>410122.25999999995</v>
      </c>
      <c r="Q128" s="67">
        <v>489261</v>
      </c>
    </row>
    <row r="129" spans="2:17" x14ac:dyDescent="0.25">
      <c r="C129" s="36"/>
      <c r="G129" s="52"/>
      <c r="H129" s="52"/>
      <c r="I129" s="52"/>
      <c r="J129" s="52"/>
      <c r="K129" s="52"/>
      <c r="L129" s="52"/>
      <c r="M129" s="52"/>
      <c r="N129" s="52"/>
      <c r="O129" s="52"/>
      <c r="P129" s="52"/>
      <c r="Q129" s="62"/>
    </row>
    <row r="130" spans="2:17" x14ac:dyDescent="0.25">
      <c r="B130" s="7" t="s">
        <v>66</v>
      </c>
      <c r="C130" s="42">
        <v>18230750</v>
      </c>
      <c r="D130" s="8" t="s">
        <v>68</v>
      </c>
      <c r="G130" s="69">
        <v>90250</v>
      </c>
      <c r="H130" s="69">
        <v>70485.25</v>
      </c>
      <c r="I130" s="69">
        <v>50000</v>
      </c>
      <c r="J130" s="69">
        <v>0</v>
      </c>
      <c r="K130" s="69">
        <v>135000</v>
      </c>
      <c r="L130" s="69">
        <v>0</v>
      </c>
      <c r="M130" s="69">
        <v>0</v>
      </c>
      <c r="N130" s="69">
        <v>0</v>
      </c>
      <c r="O130" s="69">
        <v>0</v>
      </c>
      <c r="P130" s="69">
        <v>345735.25</v>
      </c>
      <c r="Q130" s="70">
        <v>502500</v>
      </c>
    </row>
    <row r="131" spans="2:17" x14ac:dyDescent="0.25">
      <c r="B131" s="7"/>
      <c r="C131" s="42"/>
      <c r="D131" s="8"/>
      <c r="G131" s="60">
        <v>36438.629999999997</v>
      </c>
      <c r="H131" s="60">
        <v>32269.87</v>
      </c>
      <c r="I131" s="60">
        <v>0</v>
      </c>
      <c r="J131" s="60">
        <v>0</v>
      </c>
      <c r="K131" s="60">
        <v>93750</v>
      </c>
      <c r="L131" s="60">
        <v>0</v>
      </c>
      <c r="M131" s="60">
        <v>0</v>
      </c>
      <c r="N131" s="60">
        <v>0</v>
      </c>
      <c r="O131" s="60">
        <v>0</v>
      </c>
      <c r="P131" s="60">
        <v>162458.5</v>
      </c>
      <c r="Q131" s="61" t="e">
        <v>#N/A</v>
      </c>
    </row>
    <row r="132" spans="2:17" x14ac:dyDescent="0.25">
      <c r="B132" s="7"/>
      <c r="C132" s="42"/>
      <c r="D132" s="8"/>
      <c r="G132" s="69"/>
      <c r="H132" s="69"/>
      <c r="I132" s="69"/>
      <c r="J132" s="69"/>
      <c r="K132" s="69"/>
      <c r="L132" s="69"/>
      <c r="M132" s="69"/>
      <c r="N132" s="69"/>
      <c r="O132" s="69"/>
      <c r="P132" s="69"/>
      <c r="Q132" s="70"/>
    </row>
    <row r="133" spans="2:17" x14ac:dyDescent="0.25">
      <c r="B133" s="7" t="s">
        <v>66</v>
      </c>
      <c r="C133" s="42">
        <v>18230749</v>
      </c>
      <c r="D133" s="8" t="s">
        <v>69</v>
      </c>
      <c r="G133" s="69">
        <v>33000</v>
      </c>
      <c r="H133" s="69">
        <v>25773</v>
      </c>
      <c r="I133" s="69">
        <v>8000</v>
      </c>
      <c r="J133" s="69">
        <v>1000</v>
      </c>
      <c r="K133" s="69">
        <v>141600</v>
      </c>
      <c r="L133" s="69">
        <v>0</v>
      </c>
      <c r="M133" s="69">
        <v>9000</v>
      </c>
      <c r="N133" s="69">
        <v>31500</v>
      </c>
      <c r="O133" s="69">
        <v>0</v>
      </c>
      <c r="P133" s="69">
        <v>249873</v>
      </c>
      <c r="Q133" s="70">
        <v>360000</v>
      </c>
    </row>
    <row r="134" spans="2:17" x14ac:dyDescent="0.25">
      <c r="B134" s="7"/>
      <c r="C134" s="42"/>
      <c r="D134" s="8"/>
      <c r="G134" s="60">
        <v>36977</v>
      </c>
      <c r="H134" s="60">
        <v>32725.42</v>
      </c>
      <c r="I134" s="60">
        <v>0</v>
      </c>
      <c r="J134" s="60">
        <v>6.25</v>
      </c>
      <c r="K134" s="60">
        <v>56135.3</v>
      </c>
      <c r="L134" s="60">
        <v>0</v>
      </c>
      <c r="M134" s="60">
        <v>0</v>
      </c>
      <c r="N134" s="60">
        <v>121819.79</v>
      </c>
      <c r="O134" s="60">
        <v>0</v>
      </c>
      <c r="P134" s="60">
        <v>247663.75999999995</v>
      </c>
      <c r="Q134" s="61">
        <v>489261</v>
      </c>
    </row>
    <row r="135" spans="2:17" x14ac:dyDescent="0.25">
      <c r="B135" s="7"/>
      <c r="C135" s="42"/>
      <c r="D135" s="8"/>
      <c r="G135" s="69"/>
      <c r="H135" s="69"/>
      <c r="I135" s="69"/>
      <c r="J135" s="69"/>
      <c r="K135" s="69"/>
      <c r="L135" s="69"/>
      <c r="M135" s="69"/>
      <c r="N135" s="69"/>
      <c r="O135" s="69"/>
      <c r="P135" s="69"/>
      <c r="Q135" s="70"/>
    </row>
    <row r="136" spans="2:17" x14ac:dyDescent="0.25">
      <c r="B136" t="s">
        <v>66</v>
      </c>
      <c r="C136" s="27"/>
      <c r="D136" t="s">
        <v>70</v>
      </c>
      <c r="G136" s="52">
        <v>5250</v>
      </c>
      <c r="H136" s="52">
        <v>4100.25</v>
      </c>
      <c r="I136" s="52">
        <v>0</v>
      </c>
      <c r="J136" s="52">
        <v>0</v>
      </c>
      <c r="K136" s="52">
        <v>315000</v>
      </c>
      <c r="L136" s="52">
        <v>0</v>
      </c>
      <c r="M136" s="52">
        <v>0</v>
      </c>
      <c r="N136" s="52">
        <v>0</v>
      </c>
      <c r="O136" s="52">
        <v>0</v>
      </c>
      <c r="P136" s="52">
        <v>324350.25</v>
      </c>
      <c r="Q136" s="62">
        <v>1500000</v>
      </c>
    </row>
    <row r="137" spans="2:17" x14ac:dyDescent="0.25">
      <c r="C137" s="27"/>
      <c r="G137" s="67">
        <v>545.71</v>
      </c>
      <c r="H137" s="67">
        <v>468.77</v>
      </c>
      <c r="I137" s="67">
        <v>550</v>
      </c>
      <c r="J137" s="67">
        <v>572.1</v>
      </c>
      <c r="K137" s="67">
        <v>0</v>
      </c>
      <c r="L137" s="67">
        <v>330.62</v>
      </c>
      <c r="M137" s="67">
        <v>0</v>
      </c>
      <c r="N137" s="67">
        <v>0</v>
      </c>
      <c r="O137" s="67">
        <v>0</v>
      </c>
      <c r="P137" s="67">
        <v>2467.1999999999998</v>
      </c>
      <c r="Q137" s="67">
        <v>470354</v>
      </c>
    </row>
    <row r="138" spans="2:17" x14ac:dyDescent="0.25">
      <c r="C138" s="27"/>
      <c r="G138" s="52"/>
      <c r="H138" s="52"/>
      <c r="I138" s="52"/>
      <c r="J138" s="52"/>
      <c r="K138" s="52"/>
      <c r="L138" s="52"/>
      <c r="M138" s="52"/>
      <c r="N138" s="52"/>
      <c r="O138" s="52"/>
      <c r="P138" s="52"/>
      <c r="Q138" s="62"/>
    </row>
    <row r="139" spans="2:17" x14ac:dyDescent="0.25">
      <c r="B139" s="7" t="s">
        <v>66</v>
      </c>
      <c r="C139" s="27">
        <v>18231128</v>
      </c>
      <c r="D139" s="8" t="s">
        <v>71</v>
      </c>
      <c r="G139" s="69">
        <v>5250</v>
      </c>
      <c r="H139" s="69">
        <v>4100.25</v>
      </c>
      <c r="I139" s="69">
        <v>0</v>
      </c>
      <c r="J139" s="69">
        <v>0</v>
      </c>
      <c r="K139" s="69">
        <v>315000</v>
      </c>
      <c r="L139" s="69">
        <v>0</v>
      </c>
      <c r="M139" s="69">
        <v>0</v>
      </c>
      <c r="N139" s="69">
        <v>0</v>
      </c>
      <c r="O139" s="69">
        <v>0</v>
      </c>
      <c r="P139" s="69">
        <v>324350.25</v>
      </c>
      <c r="Q139" s="70">
        <v>1500000</v>
      </c>
    </row>
    <row r="140" spans="2:17" x14ac:dyDescent="0.25">
      <c r="B140" s="7"/>
      <c r="C140" s="41"/>
      <c r="D140" s="8"/>
      <c r="G140" s="60">
        <v>545.71</v>
      </c>
      <c r="H140" s="60">
        <v>468.77</v>
      </c>
      <c r="I140" s="60">
        <v>0</v>
      </c>
      <c r="J140" s="60">
        <v>0</v>
      </c>
      <c r="K140" s="60">
        <v>0</v>
      </c>
      <c r="L140" s="60">
        <v>0</v>
      </c>
      <c r="M140" s="60">
        <v>0</v>
      </c>
      <c r="N140" s="60">
        <v>0</v>
      </c>
      <c r="O140" s="60">
        <v>0</v>
      </c>
      <c r="P140" s="60">
        <v>1014.48</v>
      </c>
      <c r="Q140" s="61">
        <v>470354</v>
      </c>
    </row>
    <row r="141" spans="2:17" x14ac:dyDescent="0.25">
      <c r="B141" s="7"/>
      <c r="C141" s="41"/>
      <c r="D141" s="8"/>
      <c r="G141" s="52"/>
      <c r="H141" s="52"/>
      <c r="I141" s="52"/>
      <c r="J141" s="52"/>
      <c r="K141" s="52"/>
      <c r="L141" s="52"/>
      <c r="M141" s="52"/>
      <c r="N141" s="52"/>
      <c r="O141" s="52"/>
      <c r="P141" s="52"/>
      <c r="Q141" s="70"/>
    </row>
    <row r="142" spans="2:17" x14ac:dyDescent="0.25">
      <c r="B142" s="7"/>
      <c r="C142" s="41">
        <v>18230140</v>
      </c>
      <c r="D142" s="8" t="s">
        <v>149</v>
      </c>
      <c r="G142" s="52"/>
      <c r="H142" s="52"/>
      <c r="I142" s="52"/>
      <c r="J142" s="52"/>
      <c r="K142" s="52"/>
      <c r="L142" s="52"/>
      <c r="M142" s="52"/>
      <c r="N142" s="52"/>
      <c r="O142" s="52"/>
      <c r="P142" s="52"/>
      <c r="Q142" s="70"/>
    </row>
    <row r="143" spans="2:17" x14ac:dyDescent="0.25">
      <c r="B143" s="7"/>
      <c r="C143" s="32"/>
      <c r="D143" s="8"/>
      <c r="G143" s="60">
        <v>0</v>
      </c>
      <c r="H143" s="60">
        <v>0</v>
      </c>
      <c r="I143" s="60">
        <v>550</v>
      </c>
      <c r="J143" s="60">
        <v>572.1</v>
      </c>
      <c r="K143" s="60">
        <v>0</v>
      </c>
      <c r="L143" s="60">
        <v>330.62</v>
      </c>
      <c r="M143" s="60">
        <v>0</v>
      </c>
      <c r="N143" s="60">
        <v>0</v>
      </c>
      <c r="O143" s="60">
        <v>0</v>
      </c>
      <c r="P143" s="60">
        <v>1452.7199999999998</v>
      </c>
      <c r="Q143" s="61"/>
    </row>
    <row r="144" spans="2:17" x14ac:dyDescent="0.25">
      <c r="B144" s="7"/>
      <c r="C144" s="32"/>
      <c r="D144" s="8"/>
      <c r="G144" s="69"/>
      <c r="H144" s="69"/>
      <c r="I144" s="69"/>
      <c r="J144" s="69"/>
      <c r="K144" s="69"/>
      <c r="L144" s="69"/>
      <c r="M144" s="69"/>
      <c r="N144" s="69"/>
      <c r="O144" s="69"/>
      <c r="P144" s="69"/>
      <c r="Q144" s="70"/>
    </row>
    <row r="145" spans="2:17" x14ac:dyDescent="0.25">
      <c r="F145" s="6" t="s">
        <v>72</v>
      </c>
      <c r="G145" s="51">
        <v>128500</v>
      </c>
      <c r="H145" s="51">
        <v>100358.5</v>
      </c>
      <c r="I145" s="51">
        <v>58000</v>
      </c>
      <c r="J145" s="51">
        <v>1000</v>
      </c>
      <c r="K145" s="51">
        <v>591600</v>
      </c>
      <c r="L145" s="51">
        <v>0</v>
      </c>
      <c r="M145" s="51">
        <v>9000</v>
      </c>
      <c r="N145" s="51">
        <v>31500</v>
      </c>
      <c r="O145" s="51">
        <v>0</v>
      </c>
      <c r="P145" s="51">
        <v>919958.5</v>
      </c>
      <c r="Q145" s="63">
        <v>2362500</v>
      </c>
    </row>
    <row r="146" spans="2:17" x14ac:dyDescent="0.25">
      <c r="F146" s="6"/>
      <c r="G146" s="72">
        <v>73961.34</v>
      </c>
      <c r="H146" s="72">
        <v>65464.06</v>
      </c>
      <c r="I146" s="72">
        <v>550</v>
      </c>
      <c r="J146" s="72">
        <v>578.35</v>
      </c>
      <c r="K146" s="72">
        <v>149885.29999999999</v>
      </c>
      <c r="L146" s="72">
        <v>330.62</v>
      </c>
      <c r="M146" s="72">
        <v>0</v>
      </c>
      <c r="N146" s="72">
        <v>121819.79</v>
      </c>
      <c r="O146" s="72">
        <v>0</v>
      </c>
      <c r="P146" s="72">
        <v>412589.45999999996</v>
      </c>
      <c r="Q146" s="73">
        <v>959615</v>
      </c>
    </row>
    <row r="147" spans="2:17" x14ac:dyDescent="0.25">
      <c r="F147" s="6"/>
      <c r="G147" s="51"/>
      <c r="H147" s="51"/>
      <c r="I147" s="51"/>
      <c r="J147" s="51"/>
      <c r="K147" s="51"/>
      <c r="L147" s="51"/>
      <c r="M147" s="51"/>
      <c r="N147" s="51"/>
      <c r="O147" s="51"/>
      <c r="P147" s="51"/>
      <c r="Q147" s="74"/>
    </row>
    <row r="148" spans="2:17" x14ac:dyDescent="0.25">
      <c r="C148" s="34"/>
      <c r="F148" s="6"/>
      <c r="G148" s="64"/>
      <c r="H148" s="64"/>
      <c r="I148" s="64"/>
      <c r="J148" s="64"/>
      <c r="K148" s="64"/>
      <c r="L148" s="64"/>
      <c r="M148" s="64"/>
      <c r="N148" s="64"/>
      <c r="O148" s="64"/>
      <c r="P148" s="64"/>
      <c r="Q148" s="65"/>
    </row>
    <row r="149" spans="2:17" x14ac:dyDescent="0.25">
      <c r="F149" s="6"/>
      <c r="G149" s="52"/>
      <c r="H149" s="52"/>
      <c r="I149" s="52"/>
      <c r="J149" s="52"/>
      <c r="K149" s="52"/>
      <c r="L149" s="52"/>
      <c r="M149" s="52"/>
      <c r="N149" s="52"/>
      <c r="O149" s="52"/>
      <c r="P149" s="52"/>
      <c r="Q149" s="53"/>
    </row>
    <row r="150" spans="2:17" x14ac:dyDescent="0.25">
      <c r="B150" t="s">
        <v>73</v>
      </c>
      <c r="G150" s="52"/>
      <c r="H150" s="52"/>
      <c r="I150" s="52"/>
      <c r="J150" s="52"/>
      <c r="K150" s="52"/>
      <c r="L150" s="52"/>
      <c r="M150" s="52"/>
      <c r="N150" s="52"/>
      <c r="O150" s="52"/>
      <c r="P150" s="52"/>
      <c r="Q150" s="53"/>
    </row>
    <row r="151" spans="2:17" x14ac:dyDescent="0.25">
      <c r="B151" t="s">
        <v>74</v>
      </c>
      <c r="C151" s="31">
        <v>18230421</v>
      </c>
      <c r="D151" t="s">
        <v>75</v>
      </c>
      <c r="G151" s="52">
        <v>0</v>
      </c>
      <c r="H151" s="52">
        <v>0</v>
      </c>
      <c r="I151" s="52">
        <v>0</v>
      </c>
      <c r="J151" s="52">
        <v>0</v>
      </c>
      <c r="K151" s="52">
        <v>4916640</v>
      </c>
      <c r="L151" s="52">
        <v>0</v>
      </c>
      <c r="M151" s="52">
        <v>0</v>
      </c>
      <c r="N151" s="52">
        <v>0</v>
      </c>
      <c r="O151" s="52">
        <v>0</v>
      </c>
      <c r="P151" s="52">
        <v>4916640</v>
      </c>
      <c r="Q151" s="62">
        <v>12964800</v>
      </c>
    </row>
    <row r="152" spans="2:17" x14ac:dyDescent="0.25">
      <c r="C152" s="31"/>
      <c r="G152" s="60">
        <v>0</v>
      </c>
      <c r="H152" s="60">
        <v>0</v>
      </c>
      <c r="I152" s="60">
        <v>0</v>
      </c>
      <c r="J152" s="60">
        <v>0</v>
      </c>
      <c r="K152" s="60">
        <v>1072519.4099999999</v>
      </c>
      <c r="L152" s="60">
        <v>0</v>
      </c>
      <c r="M152" s="60">
        <v>0</v>
      </c>
      <c r="N152" s="60">
        <v>3203533.79</v>
      </c>
      <c r="O152" s="60">
        <v>0</v>
      </c>
      <c r="P152" s="60">
        <v>4276053.2</v>
      </c>
      <c r="Q152" s="61">
        <v>14310719</v>
      </c>
    </row>
    <row r="153" spans="2:17" x14ac:dyDescent="0.25">
      <c r="C153" s="31"/>
      <c r="G153" s="52"/>
      <c r="H153" s="52"/>
      <c r="I153" s="52"/>
      <c r="J153" s="52"/>
      <c r="K153" s="52"/>
      <c r="L153" s="52"/>
      <c r="M153" s="52"/>
      <c r="N153" s="52"/>
      <c r="O153" s="52"/>
      <c r="P153" s="52"/>
      <c r="Q153" s="62"/>
    </row>
    <row r="154" spans="2:17" x14ac:dyDescent="0.25">
      <c r="B154" t="s">
        <v>76</v>
      </c>
      <c r="C154" s="31">
        <v>18230134</v>
      </c>
      <c r="D154" t="s">
        <v>77</v>
      </c>
      <c r="G154" s="52">
        <v>251125</v>
      </c>
      <c r="H154" s="52">
        <v>196128.625</v>
      </c>
      <c r="I154" s="52">
        <v>10000</v>
      </c>
      <c r="J154" s="52">
        <v>1400</v>
      </c>
      <c r="K154" s="52">
        <v>105000</v>
      </c>
      <c r="L154" s="52">
        <v>0</v>
      </c>
      <c r="M154" s="52">
        <v>0</v>
      </c>
      <c r="N154" s="52">
        <v>52500</v>
      </c>
      <c r="O154" s="52">
        <v>0</v>
      </c>
      <c r="P154" s="52">
        <v>616153.625</v>
      </c>
      <c r="Q154" s="62">
        <v>0</v>
      </c>
    </row>
    <row r="155" spans="2:17" x14ac:dyDescent="0.25">
      <c r="C155" s="31"/>
      <c r="G155" s="60">
        <v>85849.74</v>
      </c>
      <c r="H155" s="60">
        <v>76038.52</v>
      </c>
      <c r="I155" s="60">
        <v>2121.5100000000002</v>
      </c>
      <c r="J155" s="60">
        <v>1342.81</v>
      </c>
      <c r="K155" s="60">
        <v>77672.490000000005</v>
      </c>
      <c r="L155" s="60">
        <v>102.65</v>
      </c>
      <c r="M155" s="60">
        <v>0</v>
      </c>
      <c r="N155" s="60">
        <v>0</v>
      </c>
      <c r="O155" s="60">
        <v>0</v>
      </c>
      <c r="P155" s="60">
        <v>243127.72000000003</v>
      </c>
      <c r="Q155" s="61"/>
    </row>
    <row r="156" spans="2:17" x14ac:dyDescent="0.25">
      <c r="C156" s="31"/>
      <c r="G156" s="52"/>
      <c r="H156" s="52"/>
      <c r="I156" s="52"/>
      <c r="J156" s="52"/>
      <c r="K156" s="52"/>
      <c r="L156" s="52"/>
      <c r="M156" s="52"/>
      <c r="N156" s="52"/>
      <c r="O156" s="52"/>
      <c r="P156" s="52"/>
      <c r="Q156" s="62"/>
    </row>
    <row r="157" spans="2:17" x14ac:dyDescent="0.25">
      <c r="B157" t="s">
        <v>78</v>
      </c>
      <c r="C157" s="31">
        <v>18230713</v>
      </c>
      <c r="D157" t="s">
        <v>79</v>
      </c>
      <c r="G157" s="52">
        <v>0</v>
      </c>
      <c r="H157" s="52">
        <v>0</v>
      </c>
      <c r="I157" s="52">
        <v>0</v>
      </c>
      <c r="J157" s="52">
        <v>0</v>
      </c>
      <c r="K157" s="52">
        <v>0</v>
      </c>
      <c r="L157" s="52">
        <v>0</v>
      </c>
      <c r="M157" s="52">
        <v>0</v>
      </c>
      <c r="N157" s="52">
        <v>0</v>
      </c>
      <c r="O157" s="52">
        <v>0</v>
      </c>
      <c r="P157" s="52">
        <v>0</v>
      </c>
      <c r="Q157" s="62">
        <v>6000000</v>
      </c>
    </row>
    <row r="158" spans="2:17" x14ac:dyDescent="0.25">
      <c r="C158" s="32"/>
      <c r="G158" s="60">
        <v>0</v>
      </c>
      <c r="H158" s="60">
        <v>0</v>
      </c>
      <c r="I158" s="60">
        <v>0</v>
      </c>
      <c r="J158" s="60">
        <v>0</v>
      </c>
      <c r="K158" s="60">
        <v>0</v>
      </c>
      <c r="L158" s="60">
        <v>0</v>
      </c>
      <c r="M158" s="60">
        <v>0</v>
      </c>
      <c r="N158" s="60">
        <v>0</v>
      </c>
      <c r="O158" s="60">
        <v>0</v>
      </c>
      <c r="P158" s="60">
        <v>0</v>
      </c>
      <c r="Q158" s="61">
        <v>2980966</v>
      </c>
    </row>
    <row r="159" spans="2:17" x14ac:dyDescent="0.25">
      <c r="C159" s="32"/>
      <c r="G159" s="52"/>
      <c r="H159" s="52"/>
      <c r="I159" s="52"/>
      <c r="J159" s="52"/>
      <c r="K159" s="52"/>
      <c r="L159" s="52"/>
      <c r="M159" s="52"/>
      <c r="N159" s="52"/>
      <c r="O159" s="52"/>
      <c r="P159" s="52"/>
      <c r="Q159" s="62"/>
    </row>
    <row r="160" spans="2:17" x14ac:dyDescent="0.25">
      <c r="F160" s="6" t="s">
        <v>80</v>
      </c>
      <c r="G160" s="51">
        <v>251125</v>
      </c>
      <c r="H160" s="51">
        <v>196128.625</v>
      </c>
      <c r="I160" s="51">
        <v>10000</v>
      </c>
      <c r="J160" s="51">
        <v>1400</v>
      </c>
      <c r="K160" s="51">
        <v>5021640</v>
      </c>
      <c r="L160" s="51">
        <v>0</v>
      </c>
      <c r="M160" s="51">
        <v>0</v>
      </c>
      <c r="N160" s="51">
        <v>52500</v>
      </c>
      <c r="O160" s="51">
        <v>0</v>
      </c>
      <c r="P160" s="51">
        <v>5532793.625</v>
      </c>
      <c r="Q160" s="75">
        <v>18964800</v>
      </c>
    </row>
    <row r="161" spans="2:17" x14ac:dyDescent="0.25">
      <c r="F161" s="6"/>
      <c r="G161" s="72">
        <v>85849.74</v>
      </c>
      <c r="H161" s="72">
        <v>76038.52</v>
      </c>
      <c r="I161" s="72">
        <v>2121.5100000000002</v>
      </c>
      <c r="J161" s="72">
        <v>1342.81</v>
      </c>
      <c r="K161" s="72">
        <v>1150191.8999999999</v>
      </c>
      <c r="L161" s="72">
        <v>102.65</v>
      </c>
      <c r="M161" s="72">
        <v>0</v>
      </c>
      <c r="N161" s="72">
        <v>3203533.79</v>
      </c>
      <c r="O161" s="72">
        <v>0</v>
      </c>
      <c r="P161" s="72">
        <v>4519180.92</v>
      </c>
      <c r="Q161" s="76">
        <f>Q152+Q158</f>
        <v>17291685</v>
      </c>
    </row>
    <row r="162" spans="2:17" x14ac:dyDescent="0.25">
      <c r="C162" s="34"/>
      <c r="F162" s="6"/>
      <c r="G162" s="64"/>
      <c r="H162" s="64"/>
      <c r="I162" s="64"/>
      <c r="J162" s="64"/>
      <c r="K162" s="64"/>
      <c r="L162" s="64"/>
      <c r="M162" s="64"/>
      <c r="N162" s="64"/>
      <c r="O162" s="64"/>
      <c r="P162" s="64"/>
      <c r="Q162" s="65"/>
    </row>
    <row r="163" spans="2:17" x14ac:dyDescent="0.25">
      <c r="G163" s="52"/>
      <c r="H163" s="52"/>
      <c r="I163" s="52"/>
      <c r="J163" s="52"/>
      <c r="K163" s="52"/>
      <c r="L163" s="52"/>
      <c r="M163" s="52"/>
      <c r="N163" s="52"/>
      <c r="O163" s="52"/>
      <c r="P163" s="52"/>
      <c r="Q163" s="53"/>
    </row>
    <row r="164" spans="2:17" x14ac:dyDescent="0.25">
      <c r="B164" t="s">
        <v>81</v>
      </c>
      <c r="G164" s="52"/>
      <c r="H164" s="52"/>
      <c r="I164" s="52"/>
      <c r="J164" s="52"/>
      <c r="K164" s="52"/>
      <c r="L164" s="52"/>
      <c r="M164" s="52"/>
      <c r="N164" s="52"/>
      <c r="O164" s="52"/>
      <c r="P164" s="52"/>
      <c r="Q164" s="53"/>
    </row>
    <row r="165" spans="2:17" x14ac:dyDescent="0.25">
      <c r="C165" s="31">
        <v>18230745</v>
      </c>
      <c r="D165" t="s">
        <v>82</v>
      </c>
      <c r="G165" s="52">
        <v>400200</v>
      </c>
      <c r="H165" s="52">
        <v>312556.19999999995</v>
      </c>
      <c r="I165" s="52">
        <v>0</v>
      </c>
      <c r="J165" s="52">
        <v>8700</v>
      </c>
      <c r="K165" s="52">
        <v>261000</v>
      </c>
      <c r="L165" s="52">
        <v>0</v>
      </c>
      <c r="M165" s="52">
        <v>0</v>
      </c>
      <c r="N165" s="52">
        <v>0</v>
      </c>
      <c r="O165" s="52">
        <v>0</v>
      </c>
      <c r="P165" s="52">
        <v>982456.2</v>
      </c>
      <c r="Q165" s="53"/>
    </row>
    <row r="166" spans="2:17" x14ac:dyDescent="0.25">
      <c r="C166" s="31"/>
      <c r="G166" s="60">
        <v>392967.84</v>
      </c>
      <c r="H166" s="60">
        <v>348145.37</v>
      </c>
      <c r="I166" s="60">
        <v>0</v>
      </c>
      <c r="J166" s="60">
        <v>1306.48</v>
      </c>
      <c r="K166" s="60">
        <v>234900</v>
      </c>
      <c r="L166" s="60">
        <v>0</v>
      </c>
      <c r="M166" s="60">
        <v>0</v>
      </c>
      <c r="N166" s="60">
        <v>0</v>
      </c>
      <c r="O166" s="60">
        <v>0</v>
      </c>
      <c r="P166" s="60">
        <v>977319.69000000006</v>
      </c>
      <c r="Q166" s="61"/>
    </row>
    <row r="167" spans="2:17" x14ac:dyDescent="0.25">
      <c r="C167" s="31"/>
      <c r="G167" s="52"/>
      <c r="H167" s="52"/>
      <c r="I167" s="52"/>
      <c r="J167" s="52"/>
      <c r="K167" s="52"/>
      <c r="L167" s="52"/>
      <c r="M167" s="52"/>
      <c r="N167" s="52"/>
      <c r="O167" s="52"/>
      <c r="P167" s="52"/>
      <c r="Q167" s="53"/>
    </row>
    <row r="168" spans="2:17" x14ac:dyDescent="0.25">
      <c r="C168" s="31">
        <v>18230507</v>
      </c>
      <c r="D168" t="s">
        <v>83</v>
      </c>
      <c r="G168" s="52">
        <v>467190</v>
      </c>
      <c r="H168" s="52">
        <v>364875.39</v>
      </c>
      <c r="I168" s="52">
        <v>0</v>
      </c>
      <c r="J168" s="52">
        <v>20000</v>
      </c>
      <c r="K168" s="52">
        <v>60900</v>
      </c>
      <c r="L168" s="52">
        <v>5000</v>
      </c>
      <c r="M168" s="52">
        <v>0</v>
      </c>
      <c r="N168" s="52">
        <v>0</v>
      </c>
      <c r="O168" s="52">
        <v>0</v>
      </c>
      <c r="P168" s="52">
        <v>917965.39</v>
      </c>
      <c r="Q168" s="53"/>
    </row>
    <row r="169" spans="2:17" x14ac:dyDescent="0.25">
      <c r="C169" s="31"/>
      <c r="G169" s="60">
        <v>355641.32</v>
      </c>
      <c r="H169" s="60">
        <v>315083.73</v>
      </c>
      <c r="I169" s="60">
        <v>0</v>
      </c>
      <c r="J169" s="60">
        <v>229.74</v>
      </c>
      <c r="K169" s="60">
        <v>166070</v>
      </c>
      <c r="L169" s="60">
        <v>726.55</v>
      </c>
      <c r="M169" s="60">
        <v>0</v>
      </c>
      <c r="N169" s="60">
        <v>15</v>
      </c>
      <c r="O169" s="60">
        <v>0</v>
      </c>
      <c r="P169" s="60">
        <v>837766.34</v>
      </c>
      <c r="Q169" s="61"/>
    </row>
    <row r="170" spans="2:17" x14ac:dyDescent="0.25">
      <c r="C170" s="31"/>
      <c r="G170" s="52"/>
      <c r="H170" s="52"/>
      <c r="I170" s="52"/>
      <c r="J170" s="52"/>
      <c r="K170" s="52"/>
      <c r="L170" s="52"/>
      <c r="M170" s="52"/>
      <c r="N170" s="52"/>
      <c r="O170" s="52"/>
      <c r="P170" s="52"/>
      <c r="Q170" s="53"/>
    </row>
    <row r="171" spans="2:17" x14ac:dyDescent="0.25">
      <c r="C171" s="31">
        <v>18230418</v>
      </c>
      <c r="D171" t="s">
        <v>84</v>
      </c>
      <c r="G171" s="52">
        <v>327990</v>
      </c>
      <c r="H171" s="52">
        <v>256160.18999999997</v>
      </c>
      <c r="I171" s="52">
        <v>0</v>
      </c>
      <c r="J171" s="52">
        <v>20000</v>
      </c>
      <c r="K171" s="52">
        <v>0</v>
      </c>
      <c r="L171" s="52">
        <v>7000</v>
      </c>
      <c r="M171" s="52">
        <v>0</v>
      </c>
      <c r="N171" s="52">
        <v>0</v>
      </c>
      <c r="O171" s="52">
        <v>0</v>
      </c>
      <c r="P171" s="52">
        <v>611150.18999999994</v>
      </c>
      <c r="Q171" s="53"/>
    </row>
    <row r="172" spans="2:17" x14ac:dyDescent="0.25">
      <c r="C172" s="31"/>
      <c r="G172" s="60">
        <v>292964.78999999998</v>
      </c>
      <c r="H172" s="60">
        <v>259609.42</v>
      </c>
      <c r="I172" s="60">
        <v>0</v>
      </c>
      <c r="J172" s="60">
        <v>126.92</v>
      </c>
      <c r="K172" s="60">
        <v>0</v>
      </c>
      <c r="L172" s="60">
        <v>233.32</v>
      </c>
      <c r="M172" s="60">
        <v>0</v>
      </c>
      <c r="N172" s="60">
        <v>0</v>
      </c>
      <c r="O172" s="60">
        <v>0</v>
      </c>
      <c r="P172" s="60">
        <v>552934.44999999995</v>
      </c>
      <c r="Q172" s="61"/>
    </row>
    <row r="173" spans="2:17" x14ac:dyDescent="0.25">
      <c r="C173" s="31"/>
      <c r="G173" s="52"/>
      <c r="H173" s="52"/>
      <c r="I173" s="52"/>
      <c r="J173" s="52"/>
      <c r="K173" s="52"/>
      <c r="L173" s="52"/>
      <c r="M173" s="52"/>
      <c r="N173" s="52"/>
      <c r="O173" s="52"/>
      <c r="P173" s="52"/>
      <c r="Q173" s="53"/>
    </row>
    <row r="174" spans="2:17" x14ac:dyDescent="0.25">
      <c r="C174" s="31">
        <v>18230810</v>
      </c>
      <c r="D174" s="10" t="s">
        <v>85</v>
      </c>
      <c r="F174" s="11"/>
      <c r="G174" s="52">
        <v>397372.5</v>
      </c>
      <c r="H174" s="52">
        <v>310347.92249999999</v>
      </c>
      <c r="I174" s="52">
        <v>0</v>
      </c>
      <c r="J174" s="52">
        <v>13050</v>
      </c>
      <c r="K174" s="52">
        <v>43500</v>
      </c>
      <c r="L174" s="52">
        <v>0</v>
      </c>
      <c r="M174" s="52">
        <v>0</v>
      </c>
      <c r="N174" s="52">
        <v>0</v>
      </c>
      <c r="O174" s="52">
        <v>0</v>
      </c>
      <c r="P174" s="52">
        <v>764270.42249999999</v>
      </c>
      <c r="Q174" s="53"/>
    </row>
    <row r="175" spans="2:17" x14ac:dyDescent="0.25">
      <c r="C175" s="31"/>
      <c r="D175" s="10"/>
      <c r="F175" s="11"/>
      <c r="G175" s="60">
        <v>262101.44</v>
      </c>
      <c r="H175" s="60">
        <v>159649.23000000001</v>
      </c>
      <c r="I175" s="60">
        <v>0</v>
      </c>
      <c r="J175" s="60">
        <v>564.67999999999995</v>
      </c>
      <c r="K175" s="60">
        <v>76706.16</v>
      </c>
      <c r="L175" s="60">
        <v>1078.47</v>
      </c>
      <c r="M175" s="60">
        <v>0</v>
      </c>
      <c r="N175" s="60">
        <v>0</v>
      </c>
      <c r="O175" s="60">
        <v>0</v>
      </c>
      <c r="P175" s="60">
        <v>500099.98</v>
      </c>
      <c r="Q175" s="61"/>
    </row>
    <row r="176" spans="2:17" x14ac:dyDescent="0.25">
      <c r="C176" s="31"/>
      <c r="D176" s="10"/>
      <c r="F176" s="11"/>
      <c r="G176" s="52"/>
      <c r="H176" s="52"/>
      <c r="I176" s="52"/>
      <c r="J176" s="52"/>
      <c r="K176" s="52"/>
      <c r="L176" s="52"/>
      <c r="M176" s="52"/>
      <c r="N176" s="52"/>
      <c r="O176" s="52"/>
      <c r="P176" s="52"/>
      <c r="Q176" s="53"/>
    </row>
    <row r="177" spans="1:17" x14ac:dyDescent="0.25">
      <c r="C177" s="31">
        <v>18230730</v>
      </c>
      <c r="D177" s="11" t="s">
        <v>86</v>
      </c>
      <c r="F177" s="11"/>
      <c r="G177" s="52">
        <v>0</v>
      </c>
      <c r="H177" s="52">
        <v>0</v>
      </c>
      <c r="I177" s="52">
        <v>0</v>
      </c>
      <c r="J177" s="52">
        <v>0</v>
      </c>
      <c r="K177" s="52">
        <v>121800</v>
      </c>
      <c r="L177" s="52">
        <v>0</v>
      </c>
      <c r="M177" s="52">
        <v>0</v>
      </c>
      <c r="N177" s="52">
        <v>0</v>
      </c>
      <c r="O177" s="52">
        <v>0</v>
      </c>
      <c r="P177" s="52">
        <v>121800</v>
      </c>
      <c r="Q177" s="53"/>
    </row>
    <row r="178" spans="1:17" x14ac:dyDescent="0.25">
      <c r="C178" s="31"/>
      <c r="D178" s="11"/>
      <c r="F178" s="11"/>
      <c r="G178" s="60">
        <v>0</v>
      </c>
      <c r="H178" s="60">
        <v>0</v>
      </c>
      <c r="I178" s="60">
        <v>0</v>
      </c>
      <c r="J178" s="60">
        <v>0</v>
      </c>
      <c r="K178" s="60">
        <v>138249.38</v>
      </c>
      <c r="L178" s="60">
        <v>0</v>
      </c>
      <c r="M178" s="60">
        <v>95684</v>
      </c>
      <c r="N178" s="60">
        <v>0</v>
      </c>
      <c r="O178" s="60">
        <v>0</v>
      </c>
      <c r="P178" s="60">
        <v>233933.38</v>
      </c>
      <c r="Q178" s="61"/>
    </row>
    <row r="179" spans="1:17" x14ac:dyDescent="0.25">
      <c r="C179" s="31"/>
      <c r="D179" s="11"/>
      <c r="F179" s="11"/>
      <c r="G179" s="52"/>
      <c r="H179" s="52"/>
      <c r="I179" s="52"/>
      <c r="J179" s="52"/>
      <c r="K179" s="52"/>
      <c r="L179" s="52"/>
      <c r="M179" s="52"/>
      <c r="N179" s="52"/>
      <c r="O179" s="52"/>
      <c r="P179" s="52"/>
      <c r="Q179" s="53"/>
    </row>
    <row r="180" spans="1:17" x14ac:dyDescent="0.25">
      <c r="C180" s="31">
        <v>18230746</v>
      </c>
      <c r="D180" s="10" t="s">
        <v>87</v>
      </c>
      <c r="F180" s="11"/>
      <c r="G180" s="52">
        <v>109595.5</v>
      </c>
      <c r="H180" s="52">
        <v>85594.085499999986</v>
      </c>
      <c r="I180" s="52">
        <v>20000</v>
      </c>
      <c r="J180" s="52">
        <v>5000</v>
      </c>
      <c r="K180" s="52">
        <v>37500</v>
      </c>
      <c r="L180" s="52">
        <v>1500</v>
      </c>
      <c r="M180" s="52">
        <v>0</v>
      </c>
      <c r="N180" s="52">
        <v>0</v>
      </c>
      <c r="O180" s="52">
        <v>-246899</v>
      </c>
      <c r="P180" s="52">
        <v>12290.585499999986</v>
      </c>
      <c r="Q180" s="53"/>
    </row>
    <row r="181" spans="1:17" x14ac:dyDescent="0.25">
      <c r="C181" s="31"/>
      <c r="D181" s="10"/>
      <c r="F181" s="11"/>
      <c r="G181" s="60">
        <v>43488.08</v>
      </c>
      <c r="H181" s="60">
        <v>38500.47</v>
      </c>
      <c r="I181" s="60">
        <v>20055.580000000002</v>
      </c>
      <c r="J181" s="60">
        <v>60.76</v>
      </c>
      <c r="K181" s="60">
        <v>37500</v>
      </c>
      <c r="L181" s="60">
        <v>49.06</v>
      </c>
      <c r="M181" s="60">
        <v>0</v>
      </c>
      <c r="N181" s="60">
        <v>0</v>
      </c>
      <c r="O181" s="60">
        <v>-238719.21</v>
      </c>
      <c r="P181" s="60">
        <v>-99065.25999999998</v>
      </c>
      <c r="Q181" s="61"/>
    </row>
    <row r="182" spans="1:17" x14ac:dyDescent="0.25">
      <c r="C182" s="31"/>
      <c r="D182" s="10"/>
      <c r="F182" s="11"/>
      <c r="G182" s="52"/>
      <c r="H182" s="52"/>
      <c r="I182" s="52"/>
      <c r="J182" s="52"/>
      <c r="K182" s="52"/>
      <c r="L182" s="52"/>
      <c r="M182" s="52"/>
      <c r="N182" s="52"/>
      <c r="O182" s="52"/>
      <c r="P182" s="52"/>
      <c r="Q182" s="53"/>
    </row>
    <row r="183" spans="1:17" x14ac:dyDescent="0.25">
      <c r="A183" s="7"/>
      <c r="B183" s="7"/>
      <c r="C183" s="31">
        <v>18230411</v>
      </c>
      <c r="D183" s="11" t="s">
        <v>88</v>
      </c>
      <c r="F183" s="7"/>
      <c r="G183" s="52">
        <v>784000</v>
      </c>
      <c r="H183" s="52">
        <v>612304</v>
      </c>
      <c r="I183" s="52">
        <v>0</v>
      </c>
      <c r="J183" s="52">
        <v>0</v>
      </c>
      <c r="K183" s="52">
        <v>1680000</v>
      </c>
      <c r="L183" s="52">
        <v>0</v>
      </c>
      <c r="M183" s="52">
        <v>0</v>
      </c>
      <c r="N183" s="52">
        <v>0</v>
      </c>
      <c r="O183" s="52">
        <v>0</v>
      </c>
      <c r="P183" s="52">
        <v>3076304</v>
      </c>
      <c r="Q183" s="77"/>
    </row>
    <row r="184" spans="1:17" x14ac:dyDescent="0.25">
      <c r="A184" s="7"/>
      <c r="B184" s="7"/>
      <c r="C184" s="31"/>
      <c r="D184" s="11"/>
      <c r="F184" s="7"/>
      <c r="G184" s="60">
        <v>456579.92</v>
      </c>
      <c r="H184" s="60">
        <v>404969.69</v>
      </c>
      <c r="I184" s="60">
        <v>0</v>
      </c>
      <c r="J184" s="60">
        <v>0</v>
      </c>
      <c r="K184" s="60">
        <v>2455452.83</v>
      </c>
      <c r="L184" s="60">
        <v>28033.95</v>
      </c>
      <c r="M184" s="60">
        <v>-634.6</v>
      </c>
      <c r="N184" s="60">
        <v>0</v>
      </c>
      <c r="O184" s="60">
        <v>0</v>
      </c>
      <c r="P184" s="60">
        <v>3344401.79</v>
      </c>
      <c r="Q184" s="61"/>
    </row>
    <row r="185" spans="1:17" x14ac:dyDescent="0.25">
      <c r="A185" s="7"/>
      <c r="B185" s="7"/>
      <c r="C185" s="31"/>
      <c r="D185" s="11"/>
      <c r="F185" s="7"/>
      <c r="G185" s="52"/>
      <c r="H185" s="52"/>
      <c r="I185" s="52"/>
      <c r="J185" s="52"/>
      <c r="K185" s="52"/>
      <c r="L185" s="52"/>
      <c r="M185" s="52"/>
      <c r="N185" s="52"/>
      <c r="O185" s="52"/>
      <c r="P185" s="52"/>
      <c r="Q185" s="77"/>
    </row>
    <row r="186" spans="1:17" x14ac:dyDescent="0.25">
      <c r="A186" s="7"/>
      <c r="B186" s="7"/>
      <c r="C186" s="31">
        <v>18230610</v>
      </c>
      <c r="D186" s="11" t="s">
        <v>89</v>
      </c>
      <c r="F186" s="7"/>
      <c r="G186" s="52">
        <v>710910</v>
      </c>
      <c r="H186" s="52">
        <v>555220.71</v>
      </c>
      <c r="I186" s="52">
        <v>0</v>
      </c>
      <c r="J186" s="52">
        <v>44000</v>
      </c>
      <c r="K186" s="52">
        <v>1000</v>
      </c>
      <c r="L186" s="52">
        <v>0</v>
      </c>
      <c r="M186" s="52">
        <v>1350</v>
      </c>
      <c r="N186" s="52">
        <v>0</v>
      </c>
      <c r="O186" s="52">
        <v>0</v>
      </c>
      <c r="P186" s="52">
        <v>1312480.71</v>
      </c>
      <c r="Q186" s="77"/>
    </row>
    <row r="187" spans="1:17" x14ac:dyDescent="0.25">
      <c r="A187" s="7"/>
      <c r="B187" s="7"/>
      <c r="C187" s="31"/>
      <c r="D187" s="11"/>
      <c r="F187" s="7"/>
      <c r="G187" s="60">
        <v>560359.73</v>
      </c>
      <c r="H187" s="60">
        <v>493331.89</v>
      </c>
      <c r="I187" s="60">
        <v>0</v>
      </c>
      <c r="J187" s="60">
        <v>2481.4899999999998</v>
      </c>
      <c r="K187" s="60">
        <v>1039.0999999999999</v>
      </c>
      <c r="L187" s="60">
        <v>4852.26</v>
      </c>
      <c r="M187" s="60">
        <v>0</v>
      </c>
      <c r="N187" s="60">
        <v>0</v>
      </c>
      <c r="O187" s="60">
        <v>0</v>
      </c>
      <c r="P187" s="60">
        <v>1062064.47</v>
      </c>
      <c r="Q187" s="61"/>
    </row>
    <row r="188" spans="1:17" x14ac:dyDescent="0.25">
      <c r="A188" s="7"/>
      <c r="B188" s="7"/>
      <c r="C188" s="31"/>
      <c r="D188" s="11"/>
      <c r="F188" s="7"/>
      <c r="G188" s="52"/>
      <c r="H188" s="52"/>
      <c r="I188" s="52"/>
      <c r="J188" s="52"/>
      <c r="K188" s="52"/>
      <c r="L188" s="52"/>
      <c r="M188" s="52"/>
      <c r="N188" s="52"/>
      <c r="O188" s="52"/>
      <c r="P188" s="52"/>
      <c r="Q188" s="77"/>
    </row>
    <row r="189" spans="1:17" x14ac:dyDescent="0.25">
      <c r="C189" s="31">
        <v>18230811</v>
      </c>
      <c r="D189" t="s">
        <v>90</v>
      </c>
      <c r="G189" s="52">
        <v>587295.4</v>
      </c>
      <c r="H189" s="52">
        <v>458677.70739999996</v>
      </c>
      <c r="I189" s="52">
        <v>25796</v>
      </c>
      <c r="J189" s="52">
        <v>15400</v>
      </c>
      <c r="K189" s="52">
        <v>110000</v>
      </c>
      <c r="L189" s="52">
        <v>3821</v>
      </c>
      <c r="M189" s="52">
        <v>0</v>
      </c>
      <c r="N189" s="52">
        <v>0</v>
      </c>
      <c r="O189" s="52">
        <v>0</v>
      </c>
      <c r="P189" s="52">
        <v>1200990.1074000001</v>
      </c>
      <c r="Q189" s="53"/>
    </row>
    <row r="190" spans="1:17" x14ac:dyDescent="0.25">
      <c r="C190" s="31"/>
      <c r="G190" s="60">
        <v>423779.15</v>
      </c>
      <c r="H190" s="60">
        <v>375210.15</v>
      </c>
      <c r="I190" s="60">
        <v>1468.27</v>
      </c>
      <c r="J190" s="60">
        <v>8200.7099999999991</v>
      </c>
      <c r="K190" s="60">
        <v>75438.490000000005</v>
      </c>
      <c r="L190" s="60">
        <v>4403.34</v>
      </c>
      <c r="M190" s="60">
        <v>15861.4</v>
      </c>
      <c r="N190" s="60">
        <v>59.5</v>
      </c>
      <c r="O190" s="60">
        <v>0</v>
      </c>
      <c r="P190" s="60">
        <v>904421.01000000013</v>
      </c>
      <c r="Q190" s="61"/>
    </row>
    <row r="191" spans="1:17" x14ac:dyDescent="0.25">
      <c r="C191" s="31"/>
      <c r="G191" s="52"/>
      <c r="H191" s="52"/>
      <c r="I191" s="52"/>
      <c r="J191" s="52"/>
      <c r="K191" s="52"/>
      <c r="L191" s="52"/>
      <c r="M191" s="52"/>
      <c r="N191" s="52"/>
      <c r="O191" s="52"/>
      <c r="P191" s="52"/>
      <c r="Q191" s="53"/>
    </row>
    <row r="192" spans="1:17" x14ac:dyDescent="0.25">
      <c r="A192" s="7"/>
      <c r="B192" s="7"/>
      <c r="C192" s="31"/>
      <c r="D192" s="40" t="s">
        <v>91</v>
      </c>
      <c r="F192" s="7"/>
      <c r="G192" s="52">
        <v>231985</v>
      </c>
      <c r="H192" s="52">
        <v>181180.285</v>
      </c>
      <c r="I192" s="52">
        <v>130000</v>
      </c>
      <c r="J192" s="52">
        <v>250</v>
      </c>
      <c r="K192" s="52">
        <v>1183532</v>
      </c>
      <c r="L192" s="52">
        <v>0</v>
      </c>
      <c r="M192" s="52">
        <v>0</v>
      </c>
      <c r="N192" s="52">
        <v>0</v>
      </c>
      <c r="O192" s="52">
        <v>0</v>
      </c>
      <c r="P192" s="52">
        <v>1726947.2850000001</v>
      </c>
      <c r="Q192" s="16"/>
    </row>
    <row r="193" spans="1:17" x14ac:dyDescent="0.25">
      <c r="A193" s="7"/>
      <c r="B193" s="7"/>
      <c r="C193" s="31"/>
      <c r="D193" s="12"/>
      <c r="F193" s="7"/>
      <c r="G193" s="67">
        <v>144306.47999999998</v>
      </c>
      <c r="H193" s="67">
        <v>127755.70000000001</v>
      </c>
      <c r="I193" s="67">
        <v>96541.8</v>
      </c>
      <c r="J193" s="67">
        <v>28.46</v>
      </c>
      <c r="K193" s="67">
        <v>1128573.49</v>
      </c>
      <c r="L193" s="67">
        <v>0</v>
      </c>
      <c r="M193" s="67">
        <v>0</v>
      </c>
      <c r="N193" s="67">
        <v>68.25</v>
      </c>
      <c r="O193" s="67">
        <v>0</v>
      </c>
      <c r="P193" s="67">
        <v>1497274.18</v>
      </c>
      <c r="Q193" s="16"/>
    </row>
    <row r="194" spans="1:17" x14ac:dyDescent="0.25">
      <c r="A194" s="7"/>
      <c r="B194" s="7"/>
      <c r="C194" s="31"/>
      <c r="D194" s="12"/>
      <c r="F194" s="7"/>
      <c r="G194" s="52"/>
      <c r="H194" s="52"/>
      <c r="I194" s="52"/>
      <c r="J194" s="52"/>
      <c r="K194" s="52"/>
      <c r="L194" s="52"/>
      <c r="M194" s="52"/>
      <c r="N194" s="52"/>
      <c r="O194" s="52"/>
      <c r="P194" s="52"/>
      <c r="Q194" s="16"/>
    </row>
    <row r="195" spans="1:17" x14ac:dyDescent="0.25">
      <c r="A195" s="7"/>
      <c r="B195" s="7"/>
      <c r="C195" s="27">
        <v>18230400</v>
      </c>
      <c r="D195" s="8" t="s">
        <v>92</v>
      </c>
      <c r="F195" s="7"/>
      <c r="G195" s="69">
        <v>60900</v>
      </c>
      <c r="H195" s="69">
        <v>47562.899999999994</v>
      </c>
      <c r="I195" s="69">
        <v>0</v>
      </c>
      <c r="J195" s="69">
        <v>0</v>
      </c>
      <c r="K195" s="69">
        <v>0</v>
      </c>
      <c r="L195" s="69">
        <v>0</v>
      </c>
      <c r="M195" s="69">
        <v>0</v>
      </c>
      <c r="N195" s="69">
        <v>0</v>
      </c>
      <c r="O195" s="69">
        <v>0</v>
      </c>
      <c r="P195" s="69">
        <v>108462.9</v>
      </c>
      <c r="Q195" s="16"/>
    </row>
    <row r="196" spans="1:17" x14ac:dyDescent="0.25">
      <c r="A196" s="7"/>
      <c r="B196" s="7"/>
      <c r="C196" s="41"/>
      <c r="D196" s="8"/>
      <c r="F196" s="7"/>
      <c r="G196" s="60">
        <v>30470.74</v>
      </c>
      <c r="H196" s="60">
        <v>26992.67</v>
      </c>
      <c r="I196" s="60">
        <v>0</v>
      </c>
      <c r="J196" s="60">
        <v>0</v>
      </c>
      <c r="K196" s="60">
        <v>0</v>
      </c>
      <c r="L196" s="60">
        <v>0</v>
      </c>
      <c r="M196" s="60">
        <v>0</v>
      </c>
      <c r="N196" s="60">
        <v>0</v>
      </c>
      <c r="O196" s="60">
        <v>0</v>
      </c>
      <c r="P196" s="60">
        <v>57463.41</v>
      </c>
      <c r="Q196" s="61"/>
    </row>
    <row r="197" spans="1:17" x14ac:dyDescent="0.25">
      <c r="A197" s="7"/>
      <c r="B197" s="7"/>
      <c r="C197" s="41"/>
      <c r="D197" s="8"/>
      <c r="F197" s="7"/>
      <c r="G197" s="69"/>
      <c r="H197" s="69"/>
      <c r="I197" s="69"/>
      <c r="J197" s="69"/>
      <c r="K197" s="69"/>
      <c r="L197" s="69"/>
      <c r="M197" s="69"/>
      <c r="N197" s="69"/>
      <c r="O197" s="69"/>
      <c r="P197" s="69"/>
      <c r="Q197" s="16"/>
    </row>
    <row r="198" spans="1:17" x14ac:dyDescent="0.25">
      <c r="A198" s="7"/>
      <c r="B198" s="7"/>
      <c r="C198" s="41">
        <v>18230408</v>
      </c>
      <c r="D198" s="8" t="s">
        <v>93</v>
      </c>
      <c r="F198" s="7"/>
      <c r="G198" s="69">
        <v>26250</v>
      </c>
      <c r="H198" s="69">
        <v>20501.25</v>
      </c>
      <c r="I198" s="69">
        <v>0</v>
      </c>
      <c r="J198" s="69">
        <v>0</v>
      </c>
      <c r="K198" s="69">
        <v>688576</v>
      </c>
      <c r="L198" s="69">
        <v>0</v>
      </c>
      <c r="M198" s="69">
        <v>0</v>
      </c>
      <c r="N198" s="69">
        <v>0</v>
      </c>
      <c r="O198" s="69">
        <v>0</v>
      </c>
      <c r="P198" s="69">
        <v>735327.25</v>
      </c>
      <c r="Q198" s="16"/>
    </row>
    <row r="199" spans="1:17" x14ac:dyDescent="0.25">
      <c r="A199" s="7"/>
      <c r="B199" s="7"/>
      <c r="C199" s="41"/>
      <c r="D199" s="8"/>
      <c r="F199" s="7"/>
      <c r="G199" s="60">
        <v>18795.240000000002</v>
      </c>
      <c r="H199" s="60">
        <v>16643.400000000001</v>
      </c>
      <c r="I199" s="60">
        <v>0</v>
      </c>
      <c r="J199" s="60">
        <v>0</v>
      </c>
      <c r="K199" s="60">
        <v>439134.17</v>
      </c>
      <c r="L199" s="60">
        <v>0</v>
      </c>
      <c r="M199" s="60">
        <v>0</v>
      </c>
      <c r="N199" s="60">
        <v>0</v>
      </c>
      <c r="O199" s="60">
        <v>0</v>
      </c>
      <c r="P199" s="60">
        <v>474572.81</v>
      </c>
      <c r="Q199" s="61"/>
    </row>
    <row r="200" spans="1:17" x14ac:dyDescent="0.25">
      <c r="A200" s="7"/>
      <c r="B200" s="7"/>
      <c r="C200" s="41"/>
      <c r="D200" s="8"/>
      <c r="F200" s="7"/>
      <c r="G200" s="69"/>
      <c r="H200" s="69"/>
      <c r="I200" s="69"/>
      <c r="J200" s="69"/>
      <c r="K200" s="69"/>
      <c r="L200" s="69"/>
      <c r="M200" s="69"/>
      <c r="N200" s="69"/>
      <c r="O200" s="69"/>
      <c r="P200" s="69"/>
      <c r="Q200" s="16"/>
    </row>
    <row r="201" spans="1:17" x14ac:dyDescent="0.25">
      <c r="A201" s="7"/>
      <c r="B201" s="7"/>
      <c r="C201" s="13">
        <v>18230508</v>
      </c>
      <c r="D201" s="8" t="s">
        <v>94</v>
      </c>
      <c r="F201" s="7"/>
      <c r="G201" s="69">
        <v>48235</v>
      </c>
      <c r="H201" s="69">
        <v>37671.534999999996</v>
      </c>
      <c r="I201" s="69">
        <v>0</v>
      </c>
      <c r="J201" s="69">
        <v>250</v>
      </c>
      <c r="K201" s="69">
        <v>485156</v>
      </c>
      <c r="L201" s="69">
        <v>0</v>
      </c>
      <c r="M201" s="69">
        <v>0</v>
      </c>
      <c r="N201" s="69">
        <v>0</v>
      </c>
      <c r="O201" s="69">
        <v>0</v>
      </c>
      <c r="P201" s="69">
        <v>571312.53500000003</v>
      </c>
      <c r="Q201" s="16"/>
    </row>
    <row r="202" spans="1:17" x14ac:dyDescent="0.25">
      <c r="A202" s="7"/>
      <c r="B202" s="7"/>
      <c r="C202" s="13"/>
      <c r="D202" s="8"/>
      <c r="F202" s="7"/>
      <c r="G202" s="60">
        <v>36967.449999999997</v>
      </c>
      <c r="H202" s="60">
        <v>32740.37</v>
      </c>
      <c r="I202" s="60">
        <v>0</v>
      </c>
      <c r="J202" s="60">
        <v>6.25</v>
      </c>
      <c r="K202" s="60">
        <v>680859.32</v>
      </c>
      <c r="L202" s="60">
        <v>0</v>
      </c>
      <c r="M202" s="60">
        <v>0</v>
      </c>
      <c r="N202" s="60">
        <v>0</v>
      </c>
      <c r="O202" s="60">
        <v>0</v>
      </c>
      <c r="P202" s="60">
        <v>750573.3899999999</v>
      </c>
      <c r="Q202" s="61"/>
    </row>
    <row r="203" spans="1:17" x14ac:dyDescent="0.25">
      <c r="A203" s="7"/>
      <c r="B203" s="7"/>
      <c r="C203" s="13"/>
      <c r="D203" s="8"/>
      <c r="F203" s="7"/>
      <c r="G203" s="69"/>
      <c r="H203" s="69"/>
      <c r="I203" s="69"/>
      <c r="J203" s="69"/>
      <c r="K203" s="69"/>
      <c r="L203" s="69"/>
      <c r="M203" s="69"/>
      <c r="N203" s="69"/>
      <c r="O203" s="69"/>
      <c r="P203" s="69"/>
      <c r="Q203" s="16"/>
    </row>
    <row r="204" spans="1:17" x14ac:dyDescent="0.25">
      <c r="A204" s="7"/>
      <c r="B204" s="7"/>
      <c r="C204" s="42">
        <v>18230509</v>
      </c>
      <c r="D204" s="8" t="s">
        <v>95</v>
      </c>
      <c r="F204" s="7"/>
      <c r="G204" s="69">
        <v>96600</v>
      </c>
      <c r="H204" s="69">
        <v>75444.600000000006</v>
      </c>
      <c r="I204" s="69">
        <v>130000</v>
      </c>
      <c r="J204" s="69">
        <v>0</v>
      </c>
      <c r="K204" s="69">
        <v>9800</v>
      </c>
      <c r="L204" s="69">
        <v>0</v>
      </c>
      <c r="M204" s="69">
        <v>0</v>
      </c>
      <c r="N204" s="69">
        <v>0</v>
      </c>
      <c r="O204" s="69">
        <v>0</v>
      </c>
      <c r="P204" s="69">
        <v>311844.59999999998</v>
      </c>
      <c r="Q204" s="16"/>
    </row>
    <row r="205" spans="1:17" x14ac:dyDescent="0.25">
      <c r="A205" s="7"/>
      <c r="B205" s="7"/>
      <c r="C205" s="36"/>
      <c r="D205" s="7"/>
      <c r="F205" s="7"/>
      <c r="G205" s="60">
        <v>58073.05</v>
      </c>
      <c r="H205" s="60">
        <v>51379.26</v>
      </c>
      <c r="I205" s="60">
        <v>96541.8</v>
      </c>
      <c r="J205" s="60">
        <v>22.21</v>
      </c>
      <c r="K205" s="60">
        <v>8580</v>
      </c>
      <c r="L205" s="60">
        <v>0</v>
      </c>
      <c r="M205" s="60">
        <v>0</v>
      </c>
      <c r="N205" s="60">
        <v>68.25</v>
      </c>
      <c r="O205" s="60">
        <v>0</v>
      </c>
      <c r="P205" s="60">
        <v>214664.57</v>
      </c>
      <c r="Q205" s="61"/>
    </row>
    <row r="206" spans="1:17" x14ac:dyDescent="0.25">
      <c r="A206" s="7"/>
      <c r="B206" s="7"/>
      <c r="C206" s="36"/>
      <c r="D206" s="7"/>
      <c r="F206" s="7"/>
      <c r="G206" s="69"/>
      <c r="H206" s="69"/>
      <c r="I206" s="69"/>
      <c r="J206" s="69"/>
      <c r="K206" s="69"/>
      <c r="L206" s="69"/>
      <c r="M206" s="69"/>
      <c r="N206" s="69"/>
      <c r="O206" s="69"/>
      <c r="P206" s="69"/>
      <c r="Q206" s="16"/>
    </row>
    <row r="207" spans="1:17" x14ac:dyDescent="0.25">
      <c r="A207" s="7"/>
      <c r="B207" s="7"/>
      <c r="C207" s="31">
        <v>18230466</v>
      </c>
      <c r="D207" s="11" t="s">
        <v>96</v>
      </c>
      <c r="F207" s="7"/>
      <c r="G207" s="52">
        <v>262800</v>
      </c>
      <c r="H207" s="52">
        <v>205246.8</v>
      </c>
      <c r="I207" s="52">
        <v>957000</v>
      </c>
      <c r="J207" s="52">
        <v>0</v>
      </c>
      <c r="K207" s="52">
        <v>0</v>
      </c>
      <c r="L207" s="52">
        <v>0</v>
      </c>
      <c r="M207" s="52">
        <v>0</v>
      </c>
      <c r="N207" s="52">
        <v>0</v>
      </c>
      <c r="O207" s="52">
        <v>0</v>
      </c>
      <c r="P207" s="52">
        <v>1425046.8</v>
      </c>
      <c r="Q207" s="77"/>
    </row>
    <row r="208" spans="1:17" x14ac:dyDescent="0.25">
      <c r="A208" s="7"/>
      <c r="B208" s="7"/>
      <c r="C208" s="31"/>
      <c r="D208" s="11"/>
      <c r="F208" s="7"/>
      <c r="G208" s="60">
        <v>216396.01</v>
      </c>
      <c r="H208" s="60">
        <v>191703.54</v>
      </c>
      <c r="I208" s="60">
        <v>823031.69</v>
      </c>
      <c r="J208" s="60">
        <v>0</v>
      </c>
      <c r="K208" s="60">
        <v>41826.879999999997</v>
      </c>
      <c r="L208" s="60">
        <v>30898.02</v>
      </c>
      <c r="M208" s="60">
        <v>0</v>
      </c>
      <c r="N208" s="60">
        <v>0</v>
      </c>
      <c r="O208" s="60">
        <v>0</v>
      </c>
      <c r="P208" s="60">
        <v>1303856.1399999999</v>
      </c>
      <c r="Q208" s="61"/>
    </row>
    <row r="209" spans="1:17" x14ac:dyDescent="0.25">
      <c r="A209" s="7"/>
      <c r="B209" s="7"/>
      <c r="C209" s="31"/>
      <c r="D209" s="11"/>
      <c r="F209" s="7"/>
      <c r="G209" s="52"/>
      <c r="H209" s="52"/>
      <c r="I209" s="52"/>
      <c r="J209" s="52"/>
      <c r="K209" s="52"/>
      <c r="L209" s="52"/>
      <c r="M209" s="52"/>
      <c r="N209" s="52"/>
      <c r="O209" s="52"/>
      <c r="P209" s="52"/>
      <c r="Q209" s="77"/>
    </row>
    <row r="210" spans="1:17" x14ac:dyDescent="0.25">
      <c r="A210" s="7"/>
      <c r="B210" s="7"/>
      <c r="C210" s="31">
        <v>18230602</v>
      </c>
      <c r="D210" s="11" t="s">
        <v>97</v>
      </c>
      <c r="F210" s="7"/>
      <c r="G210" s="52">
        <v>206450</v>
      </c>
      <c r="H210" s="52">
        <v>161237.45000000001</v>
      </c>
      <c r="I210" s="52">
        <v>13000</v>
      </c>
      <c r="J210" s="52">
        <v>3905</v>
      </c>
      <c r="K210" s="52">
        <v>112610</v>
      </c>
      <c r="L210" s="52">
        <v>34365</v>
      </c>
      <c r="M210" s="52">
        <v>0</v>
      </c>
      <c r="N210" s="52">
        <v>0</v>
      </c>
      <c r="O210" s="52">
        <v>0</v>
      </c>
      <c r="P210" s="52">
        <v>531567.44999999995</v>
      </c>
      <c r="Q210" s="77"/>
    </row>
    <row r="211" spans="1:17" x14ac:dyDescent="0.25">
      <c r="A211" s="7"/>
      <c r="B211" s="7"/>
      <c r="C211" s="31">
        <v>18230487</v>
      </c>
      <c r="D211" s="11"/>
      <c r="F211" s="7"/>
      <c r="G211" s="60">
        <v>243756.69</v>
      </c>
      <c r="H211" s="60">
        <v>215996.61</v>
      </c>
      <c r="I211" s="60">
        <v>8180.01</v>
      </c>
      <c r="J211" s="60">
        <v>3152.54</v>
      </c>
      <c r="K211" s="60">
        <v>128048.48</v>
      </c>
      <c r="L211" s="60">
        <v>21257.33</v>
      </c>
      <c r="M211" s="60">
        <v>903.8</v>
      </c>
      <c r="N211" s="60">
        <v>0</v>
      </c>
      <c r="O211" s="60">
        <v>0</v>
      </c>
      <c r="P211" s="60">
        <v>621295.46</v>
      </c>
      <c r="Q211" s="61"/>
    </row>
    <row r="212" spans="1:17" x14ac:dyDescent="0.25">
      <c r="A212" s="7"/>
      <c r="B212" s="7"/>
      <c r="C212" s="31"/>
      <c r="D212" s="11"/>
      <c r="F212" s="7"/>
      <c r="G212" s="52"/>
      <c r="H212" s="52"/>
      <c r="I212" s="52"/>
      <c r="J212" s="52"/>
      <c r="K212" s="52"/>
      <c r="L212" s="52"/>
      <c r="M212" s="52"/>
      <c r="N212" s="52"/>
      <c r="O212" s="52"/>
      <c r="P212" s="52"/>
      <c r="Q212" s="77"/>
    </row>
    <row r="213" spans="1:17" x14ac:dyDescent="0.25">
      <c r="A213" s="5"/>
      <c r="B213" s="5"/>
      <c r="C213" s="37"/>
      <c r="D213" s="5"/>
      <c r="F213" s="6" t="s">
        <v>98</v>
      </c>
      <c r="G213" s="51">
        <v>4485788.4000000004</v>
      </c>
      <c r="H213" s="51">
        <v>3503400.7403999995</v>
      </c>
      <c r="I213" s="51">
        <v>1145796</v>
      </c>
      <c r="J213" s="51">
        <v>130305</v>
      </c>
      <c r="K213" s="51">
        <v>3611842</v>
      </c>
      <c r="L213" s="51">
        <v>51686</v>
      </c>
      <c r="M213" s="51">
        <v>1350</v>
      </c>
      <c r="N213" s="51">
        <v>0</v>
      </c>
      <c r="O213" s="51">
        <v>-246899</v>
      </c>
      <c r="P213" s="51">
        <v>12683269.1404</v>
      </c>
      <c r="Q213" s="74"/>
    </row>
    <row r="214" spans="1:17" x14ac:dyDescent="0.25">
      <c r="A214" s="5"/>
      <c r="B214" s="5"/>
      <c r="C214" s="38"/>
      <c r="D214" s="5"/>
      <c r="F214" s="6"/>
      <c r="G214" s="72">
        <v>3392341.4499999997</v>
      </c>
      <c r="H214" s="72">
        <v>2929955.8000000003</v>
      </c>
      <c r="I214" s="72">
        <v>949277.35</v>
      </c>
      <c r="J214" s="72">
        <v>16151.779999999999</v>
      </c>
      <c r="K214" s="72">
        <v>4483804.8100000005</v>
      </c>
      <c r="L214" s="72">
        <v>91532.300000000017</v>
      </c>
      <c r="M214" s="72">
        <v>111814.6</v>
      </c>
      <c r="N214" s="72">
        <v>142.75</v>
      </c>
      <c r="O214" s="72">
        <v>-238719.21</v>
      </c>
      <c r="P214" s="72">
        <v>11736301.630000001</v>
      </c>
      <c r="Q214" s="78"/>
    </row>
    <row r="215" spans="1:17" x14ac:dyDescent="0.25">
      <c r="C215" s="34"/>
      <c r="F215" s="6"/>
      <c r="G215" s="64"/>
      <c r="H215" s="64"/>
      <c r="I215" s="64"/>
      <c r="J215" s="64"/>
      <c r="K215" s="64"/>
      <c r="L215" s="64"/>
      <c r="M215" s="64"/>
      <c r="N215" s="64"/>
      <c r="O215" s="64"/>
      <c r="P215" s="64"/>
      <c r="Q215" s="65"/>
    </row>
    <row r="216" spans="1:17" x14ac:dyDescent="0.25">
      <c r="B216" t="s">
        <v>99</v>
      </c>
      <c r="C216" s="31"/>
      <c r="G216" s="52"/>
      <c r="H216" s="52"/>
      <c r="I216" s="52"/>
      <c r="J216" s="52"/>
      <c r="K216" s="52"/>
      <c r="L216" s="52"/>
      <c r="M216" s="52"/>
      <c r="N216" s="52"/>
      <c r="O216" s="52"/>
      <c r="P216" s="52"/>
      <c r="Q216" s="53"/>
    </row>
    <row r="217" spans="1:17" x14ac:dyDescent="0.25">
      <c r="C217" s="31">
        <v>18230809</v>
      </c>
      <c r="D217" t="s">
        <v>100</v>
      </c>
      <c r="G217" s="52">
        <v>91350</v>
      </c>
      <c r="H217" s="52">
        <v>71344.350000000006</v>
      </c>
      <c r="I217" s="52">
        <v>0</v>
      </c>
      <c r="J217" s="52">
        <v>435</v>
      </c>
      <c r="K217" s="52">
        <v>277313</v>
      </c>
      <c r="L217" s="52">
        <v>0</v>
      </c>
      <c r="M217" s="52">
        <v>0</v>
      </c>
      <c r="N217" s="52">
        <v>0</v>
      </c>
      <c r="O217" s="52">
        <v>0</v>
      </c>
      <c r="P217" s="52">
        <v>440442.35</v>
      </c>
      <c r="Q217" s="53"/>
    </row>
    <row r="218" spans="1:17" x14ac:dyDescent="0.25">
      <c r="C218" s="31"/>
      <c r="G218" s="60">
        <v>90940.5</v>
      </c>
      <c r="H218" s="60">
        <v>80547.039999999994</v>
      </c>
      <c r="I218" s="60">
        <v>0</v>
      </c>
      <c r="J218" s="60">
        <v>0</v>
      </c>
      <c r="K218" s="60">
        <v>501910.98</v>
      </c>
      <c r="L218" s="60">
        <v>0</v>
      </c>
      <c r="M218" s="60">
        <v>0</v>
      </c>
      <c r="N218" s="60">
        <v>0</v>
      </c>
      <c r="O218" s="60">
        <v>0</v>
      </c>
      <c r="P218" s="60">
        <v>673398.52</v>
      </c>
      <c r="Q218" s="61"/>
    </row>
    <row r="219" spans="1:17" x14ac:dyDescent="0.25">
      <c r="C219" s="31"/>
      <c r="G219" s="52"/>
      <c r="H219" s="52"/>
      <c r="I219" s="52"/>
      <c r="J219" s="52"/>
      <c r="K219" s="52"/>
      <c r="L219" s="52"/>
      <c r="M219" s="52"/>
      <c r="N219" s="52"/>
      <c r="O219" s="52"/>
      <c r="P219" s="52"/>
      <c r="Q219" s="53"/>
    </row>
    <row r="220" spans="1:17" x14ac:dyDescent="0.25">
      <c r="C220" s="31">
        <v>18230469</v>
      </c>
      <c r="D220" t="s">
        <v>101</v>
      </c>
      <c r="G220" s="52">
        <v>282750</v>
      </c>
      <c r="H220" s="52">
        <v>220827.75</v>
      </c>
      <c r="I220" s="52">
        <v>0</v>
      </c>
      <c r="J220" s="52">
        <v>4350</v>
      </c>
      <c r="K220" s="52">
        <v>0</v>
      </c>
      <c r="L220" s="52">
        <v>0</v>
      </c>
      <c r="M220" s="52">
        <v>0</v>
      </c>
      <c r="N220" s="52">
        <v>0</v>
      </c>
      <c r="O220" s="52">
        <v>0</v>
      </c>
      <c r="P220" s="52">
        <v>507927.75</v>
      </c>
      <c r="Q220" s="53"/>
    </row>
    <row r="221" spans="1:17" x14ac:dyDescent="0.25">
      <c r="C221" s="31"/>
      <c r="G221" s="60">
        <v>246407.92</v>
      </c>
      <c r="H221" s="60">
        <v>218312.91</v>
      </c>
      <c r="I221" s="60">
        <v>0</v>
      </c>
      <c r="J221" s="60">
        <v>7028.48</v>
      </c>
      <c r="K221" s="60">
        <v>0</v>
      </c>
      <c r="L221" s="60">
        <v>349.77</v>
      </c>
      <c r="M221" s="60">
        <v>0</v>
      </c>
      <c r="N221" s="60">
        <v>0</v>
      </c>
      <c r="O221" s="60">
        <v>0</v>
      </c>
      <c r="P221" s="60">
        <v>472099.08</v>
      </c>
      <c r="Q221" s="61"/>
    </row>
    <row r="222" spans="1:17" x14ac:dyDescent="0.25">
      <c r="C222" s="31"/>
      <c r="G222" s="52"/>
      <c r="H222" s="52"/>
      <c r="I222" s="52"/>
      <c r="J222" s="52"/>
      <c r="K222" s="52"/>
      <c r="L222" s="52"/>
      <c r="M222" s="52"/>
      <c r="N222" s="52"/>
      <c r="O222" s="52"/>
      <c r="P222" s="52"/>
      <c r="Q222" s="53"/>
    </row>
    <row r="223" spans="1:17" x14ac:dyDescent="0.25">
      <c r="C223" s="31">
        <v>18230413</v>
      </c>
      <c r="D223" t="s">
        <v>102</v>
      </c>
      <c r="G223" s="52">
        <v>109620</v>
      </c>
      <c r="H223" s="52">
        <v>85613.22</v>
      </c>
      <c r="I223" s="52">
        <v>0</v>
      </c>
      <c r="J223" s="52">
        <v>0</v>
      </c>
      <c r="K223" s="52">
        <v>0</v>
      </c>
      <c r="L223" s="52">
        <v>0</v>
      </c>
      <c r="M223" s="52">
        <v>8700</v>
      </c>
      <c r="N223" s="52">
        <v>0</v>
      </c>
      <c r="O223" s="52">
        <v>0</v>
      </c>
      <c r="P223" s="52">
        <v>203933.22</v>
      </c>
      <c r="Q223" s="53"/>
    </row>
    <row r="224" spans="1:17" x14ac:dyDescent="0.25">
      <c r="C224" s="31"/>
      <c r="G224" s="60">
        <v>85378.01</v>
      </c>
      <c r="H224" s="60">
        <v>75656.820000000007</v>
      </c>
      <c r="I224" s="60">
        <v>0</v>
      </c>
      <c r="J224" s="60">
        <v>0</v>
      </c>
      <c r="K224" s="60">
        <v>0</v>
      </c>
      <c r="L224" s="60">
        <v>0</v>
      </c>
      <c r="M224" s="60">
        <v>0</v>
      </c>
      <c r="N224" s="60">
        <v>0</v>
      </c>
      <c r="O224" s="60">
        <v>0</v>
      </c>
      <c r="P224" s="60">
        <v>161034.83000000002</v>
      </c>
      <c r="Q224" s="61"/>
    </row>
    <row r="225" spans="1:17" x14ac:dyDescent="0.25">
      <c r="C225" s="31"/>
      <c r="G225" s="52"/>
      <c r="H225" s="52"/>
      <c r="I225" s="52"/>
      <c r="J225" s="52"/>
      <c r="K225" s="52"/>
      <c r="L225" s="52"/>
      <c r="M225" s="52"/>
      <c r="N225" s="52"/>
      <c r="O225" s="52"/>
      <c r="P225" s="52"/>
      <c r="Q225" s="53"/>
    </row>
    <row r="226" spans="1:17" x14ac:dyDescent="0.25">
      <c r="C226" s="31">
        <v>18230802</v>
      </c>
      <c r="D226" t="s">
        <v>103</v>
      </c>
      <c r="G226" s="52">
        <v>182700</v>
      </c>
      <c r="H226" s="52">
        <v>142688.70000000001</v>
      </c>
      <c r="I226" s="52">
        <v>0</v>
      </c>
      <c r="J226" s="52">
        <v>4350</v>
      </c>
      <c r="K226" s="52">
        <v>1089964</v>
      </c>
      <c r="L226" s="52">
        <v>0</v>
      </c>
      <c r="M226" s="52">
        <v>216100</v>
      </c>
      <c r="N226" s="52">
        <v>0</v>
      </c>
      <c r="O226" s="52">
        <v>0</v>
      </c>
      <c r="P226" s="52">
        <v>1635802.7</v>
      </c>
      <c r="Q226" s="53"/>
    </row>
    <row r="227" spans="1:17" x14ac:dyDescent="0.25">
      <c r="C227" s="31"/>
      <c r="G227" s="60">
        <v>168222.53</v>
      </c>
      <c r="H227" s="60">
        <v>149018.65</v>
      </c>
      <c r="I227" s="60">
        <v>0</v>
      </c>
      <c r="J227" s="60">
        <v>3569.63</v>
      </c>
      <c r="K227" s="60">
        <v>893004.17</v>
      </c>
      <c r="L227" s="60">
        <v>110.29</v>
      </c>
      <c r="M227" s="60">
        <v>312417</v>
      </c>
      <c r="N227" s="60">
        <v>0</v>
      </c>
      <c r="O227" s="60">
        <v>0</v>
      </c>
      <c r="P227" s="60">
        <v>1526342.27</v>
      </c>
      <c r="Q227" s="61"/>
    </row>
    <row r="228" spans="1:17" x14ac:dyDescent="0.25">
      <c r="C228" s="31"/>
      <c r="G228" s="52"/>
      <c r="H228" s="52"/>
      <c r="I228" s="52"/>
      <c r="J228" s="52"/>
      <c r="K228" s="52"/>
      <c r="L228" s="52"/>
      <c r="M228" s="52"/>
      <c r="N228" s="52"/>
      <c r="O228" s="52"/>
      <c r="P228" s="52"/>
      <c r="Q228" s="53"/>
    </row>
    <row r="229" spans="1:17" x14ac:dyDescent="0.25">
      <c r="C229" s="31">
        <v>18230624</v>
      </c>
      <c r="D229" t="s">
        <v>104</v>
      </c>
      <c r="G229" s="52">
        <v>0</v>
      </c>
      <c r="H229" s="52">
        <v>0</v>
      </c>
      <c r="I229" s="52">
        <v>0</v>
      </c>
      <c r="J229" s="52">
        <v>0</v>
      </c>
      <c r="K229" s="52">
        <v>150000</v>
      </c>
      <c r="L229" s="52">
        <v>0</v>
      </c>
      <c r="M229" s="52">
        <v>0</v>
      </c>
      <c r="N229" s="52">
        <v>0</v>
      </c>
      <c r="O229" s="52">
        <v>0</v>
      </c>
      <c r="P229" s="52">
        <v>150000</v>
      </c>
      <c r="Q229" s="53"/>
    </row>
    <row r="230" spans="1:17" x14ac:dyDescent="0.25">
      <c r="C230" s="31"/>
      <c r="G230" s="60">
        <v>0</v>
      </c>
      <c r="H230" s="60">
        <v>0</v>
      </c>
      <c r="I230" s="60">
        <v>0</v>
      </c>
      <c r="J230" s="60">
        <v>0</v>
      </c>
      <c r="K230" s="60">
        <v>64162</v>
      </c>
      <c r="L230" s="60">
        <v>0</v>
      </c>
      <c r="M230" s="60">
        <v>0</v>
      </c>
      <c r="N230" s="60">
        <v>0</v>
      </c>
      <c r="O230" s="60">
        <v>0</v>
      </c>
      <c r="P230" s="60">
        <v>64162</v>
      </c>
      <c r="Q230" s="61"/>
    </row>
    <row r="231" spans="1:17" x14ac:dyDescent="0.25">
      <c r="C231" s="31"/>
      <c r="G231" s="52"/>
      <c r="H231" s="52"/>
      <c r="I231" s="52"/>
      <c r="J231" s="52"/>
      <c r="K231" s="52"/>
      <c r="L231" s="52"/>
      <c r="M231" s="52"/>
      <c r="N231" s="52"/>
      <c r="O231" s="52"/>
      <c r="P231" s="52"/>
      <c r="Q231" s="53"/>
    </row>
    <row r="232" spans="1:17" x14ac:dyDescent="0.25">
      <c r="A232" s="5"/>
      <c r="B232" s="5"/>
      <c r="C232" s="37"/>
      <c r="D232" s="5"/>
      <c r="F232" s="6" t="s">
        <v>105</v>
      </c>
      <c r="G232" s="51">
        <v>666420</v>
      </c>
      <c r="H232" s="51">
        <v>520474.01999999996</v>
      </c>
      <c r="I232" s="51">
        <v>0</v>
      </c>
      <c r="J232" s="51">
        <v>9135</v>
      </c>
      <c r="K232" s="51">
        <v>1517277</v>
      </c>
      <c r="L232" s="51">
        <v>0</v>
      </c>
      <c r="M232" s="51">
        <v>224800</v>
      </c>
      <c r="N232" s="51">
        <v>0</v>
      </c>
      <c r="O232" s="51">
        <v>0</v>
      </c>
      <c r="P232" s="51">
        <v>2938106.02</v>
      </c>
      <c r="Q232" s="74"/>
    </row>
    <row r="233" spans="1:17" x14ac:dyDescent="0.25">
      <c r="A233" s="5"/>
      <c r="B233" s="5"/>
      <c r="C233" s="38"/>
      <c r="D233" s="5"/>
      <c r="F233" s="6"/>
      <c r="G233" s="72">
        <v>590948.96000000008</v>
      </c>
      <c r="H233" s="72">
        <v>523535.42000000004</v>
      </c>
      <c r="I233" s="72">
        <v>0</v>
      </c>
      <c r="J233" s="72">
        <v>10598.11</v>
      </c>
      <c r="K233" s="72">
        <v>1459077.15</v>
      </c>
      <c r="L233" s="72">
        <v>460.06</v>
      </c>
      <c r="M233" s="72">
        <v>312417</v>
      </c>
      <c r="N233" s="72">
        <v>0</v>
      </c>
      <c r="O233" s="72">
        <v>0</v>
      </c>
      <c r="P233" s="72">
        <v>2897036.7</v>
      </c>
      <c r="Q233" s="78"/>
    </row>
    <row r="234" spans="1:17" x14ac:dyDescent="0.25">
      <c r="C234" s="34"/>
      <c r="F234" s="6"/>
      <c r="G234" s="64"/>
      <c r="H234" s="64"/>
      <c r="I234" s="64"/>
      <c r="J234" s="64"/>
      <c r="K234" s="64"/>
      <c r="L234" s="64"/>
      <c r="M234" s="64"/>
      <c r="N234" s="64"/>
      <c r="O234" s="64"/>
      <c r="P234" s="64"/>
      <c r="Q234" s="65"/>
    </row>
    <row r="235" spans="1:17" x14ac:dyDescent="0.25">
      <c r="C235" s="39"/>
      <c r="G235" s="52"/>
      <c r="H235" s="52"/>
      <c r="I235" s="52"/>
      <c r="J235" s="52"/>
      <c r="K235" s="52"/>
      <c r="L235" s="52"/>
      <c r="M235" s="52"/>
      <c r="N235" s="52"/>
      <c r="O235" s="52"/>
      <c r="P235" s="52"/>
      <c r="Q235" s="53"/>
    </row>
    <row r="236" spans="1:17" x14ac:dyDescent="0.25">
      <c r="B236" t="s">
        <v>106</v>
      </c>
      <c r="C236" s="31"/>
      <c r="G236" s="52"/>
      <c r="H236" s="52"/>
      <c r="I236" s="52"/>
      <c r="J236" s="52"/>
      <c r="K236" s="52"/>
      <c r="L236" s="52"/>
      <c r="M236" s="52"/>
      <c r="N236" s="52"/>
      <c r="O236" s="52"/>
      <c r="P236" s="52"/>
      <c r="Q236" s="53"/>
    </row>
    <row r="237" spans="1:17" x14ac:dyDescent="0.25">
      <c r="B237" t="s">
        <v>107</v>
      </c>
      <c r="C237" s="31">
        <v>18230128</v>
      </c>
      <c r="D237" t="s">
        <v>108</v>
      </c>
      <c r="G237" s="52">
        <v>438500</v>
      </c>
      <c r="H237" s="52">
        <v>342468.5</v>
      </c>
      <c r="I237" s="52">
        <v>0</v>
      </c>
      <c r="J237" s="52">
        <v>10000</v>
      </c>
      <c r="K237" s="52">
        <v>100000</v>
      </c>
      <c r="L237" s="52">
        <v>0</v>
      </c>
      <c r="M237" s="52">
        <v>1300000</v>
      </c>
      <c r="N237" s="52">
        <v>0</v>
      </c>
      <c r="O237" s="52">
        <v>0</v>
      </c>
      <c r="P237" s="52">
        <v>2190968.5</v>
      </c>
      <c r="Q237" s="53"/>
    </row>
    <row r="238" spans="1:17" x14ac:dyDescent="0.25">
      <c r="C238" s="31"/>
      <c r="G238" s="60">
        <v>376647.57</v>
      </c>
      <c r="H238" s="60">
        <v>330377.03000000003</v>
      </c>
      <c r="I238" s="60">
        <v>0</v>
      </c>
      <c r="J238" s="60">
        <v>1562.92</v>
      </c>
      <c r="K238" s="60">
        <v>0</v>
      </c>
      <c r="L238" s="60">
        <v>214513.65</v>
      </c>
      <c r="M238" s="60">
        <v>2723347.82</v>
      </c>
      <c r="N238" s="60">
        <v>0</v>
      </c>
      <c r="O238" s="60">
        <v>0</v>
      </c>
      <c r="P238" s="60">
        <v>3646448.99</v>
      </c>
      <c r="Q238" s="61"/>
    </row>
    <row r="239" spans="1:17" x14ac:dyDescent="0.25">
      <c r="C239" s="31"/>
      <c r="G239" s="52"/>
      <c r="H239" s="52"/>
      <c r="I239" s="52"/>
      <c r="J239" s="52"/>
      <c r="K239" s="52"/>
      <c r="L239" s="52"/>
      <c r="M239" s="52"/>
      <c r="N239" s="52"/>
      <c r="O239" s="52"/>
      <c r="P239" s="52"/>
      <c r="Q239" s="53"/>
    </row>
    <row r="240" spans="1:17" x14ac:dyDescent="0.25">
      <c r="B240" t="s">
        <v>109</v>
      </c>
      <c r="C240" s="31">
        <v>18230133</v>
      </c>
      <c r="D240" t="s">
        <v>110</v>
      </c>
      <c r="G240" s="52">
        <v>0</v>
      </c>
      <c r="H240" s="52">
        <v>0</v>
      </c>
      <c r="I240" s="52">
        <v>0</v>
      </c>
      <c r="J240" s="52">
        <v>0</v>
      </c>
      <c r="K240" s="52">
        <v>340000</v>
      </c>
      <c r="L240" s="52">
        <v>0</v>
      </c>
      <c r="M240" s="52">
        <v>0</v>
      </c>
      <c r="N240" s="52">
        <v>0</v>
      </c>
      <c r="O240" s="52">
        <v>0</v>
      </c>
      <c r="P240" s="52">
        <v>340000</v>
      </c>
      <c r="Q240" s="53"/>
    </row>
    <row r="241" spans="1:17" x14ac:dyDescent="0.25">
      <c r="C241" s="31"/>
      <c r="G241" s="60">
        <v>0</v>
      </c>
      <c r="H241" s="60">
        <v>0</v>
      </c>
      <c r="I241" s="60">
        <v>0</v>
      </c>
      <c r="J241" s="60">
        <v>0</v>
      </c>
      <c r="K241" s="60">
        <v>5107.63</v>
      </c>
      <c r="L241" s="60">
        <v>38535</v>
      </c>
      <c r="M241" s="60">
        <v>0</v>
      </c>
      <c r="N241" s="60">
        <v>3675</v>
      </c>
      <c r="O241" s="60">
        <v>0</v>
      </c>
      <c r="P241" s="60">
        <v>47317.63</v>
      </c>
      <c r="Q241" s="61"/>
    </row>
    <row r="242" spans="1:17" x14ac:dyDescent="0.25">
      <c r="C242" s="31"/>
      <c r="G242" s="52"/>
      <c r="H242" s="52"/>
      <c r="I242" s="52"/>
      <c r="J242" s="52"/>
      <c r="K242" s="52"/>
      <c r="L242" s="52"/>
      <c r="M242" s="52"/>
      <c r="N242" s="52"/>
      <c r="O242" s="52"/>
      <c r="P242" s="52"/>
      <c r="Q242" s="53"/>
    </row>
    <row r="243" spans="1:17" x14ac:dyDescent="0.25">
      <c r="C243" s="31">
        <v>18230753</v>
      </c>
      <c r="D243" t="s">
        <v>148</v>
      </c>
      <c r="G243" s="52"/>
      <c r="H243" s="52"/>
      <c r="I243" s="52"/>
      <c r="J243" s="52"/>
      <c r="K243" s="52"/>
      <c r="L243" s="52"/>
      <c r="M243" s="52"/>
      <c r="N243" s="52"/>
      <c r="O243" s="52"/>
      <c r="P243" s="52"/>
      <c r="Q243" s="53"/>
    </row>
    <row r="244" spans="1:17" x14ac:dyDescent="0.25">
      <c r="C244" s="31"/>
      <c r="G244" s="60">
        <v>0</v>
      </c>
      <c r="H244" s="60">
        <v>0</v>
      </c>
      <c r="I244" s="60">
        <v>0</v>
      </c>
      <c r="J244" s="60">
        <v>0</v>
      </c>
      <c r="K244" s="60">
        <v>13317.9</v>
      </c>
      <c r="L244" s="60">
        <v>0</v>
      </c>
      <c r="M244" s="60">
        <v>0</v>
      </c>
      <c r="N244" s="60">
        <v>0</v>
      </c>
      <c r="O244" s="60">
        <v>0</v>
      </c>
      <c r="P244" s="60">
        <v>13317.9</v>
      </c>
      <c r="Q244" s="61"/>
    </row>
    <row r="245" spans="1:17" x14ac:dyDescent="0.25">
      <c r="C245" s="31"/>
      <c r="G245" s="52"/>
      <c r="H245" s="52"/>
      <c r="I245" s="52"/>
      <c r="J245" s="52"/>
      <c r="K245" s="52"/>
      <c r="L245" s="52"/>
      <c r="M245" s="52"/>
      <c r="N245" s="52"/>
      <c r="O245" s="52"/>
      <c r="P245" s="52"/>
      <c r="Q245" s="53"/>
    </row>
    <row r="246" spans="1:17" x14ac:dyDescent="0.25">
      <c r="A246" s="5"/>
      <c r="B246" s="5"/>
      <c r="C246" s="37"/>
      <c r="D246" s="5"/>
      <c r="F246" s="6" t="s">
        <v>111</v>
      </c>
      <c r="G246" s="51">
        <v>438500</v>
      </c>
      <c r="H246" s="51">
        <v>342468.5</v>
      </c>
      <c r="I246" s="51">
        <v>0</v>
      </c>
      <c r="J246" s="51">
        <v>10000</v>
      </c>
      <c r="K246" s="51">
        <v>440000</v>
      </c>
      <c r="L246" s="51">
        <v>0</v>
      </c>
      <c r="M246" s="51">
        <v>1300000</v>
      </c>
      <c r="N246" s="51">
        <v>0</v>
      </c>
      <c r="O246" s="51">
        <v>0</v>
      </c>
      <c r="P246" s="51">
        <v>2530968.5</v>
      </c>
      <c r="Q246" s="74"/>
    </row>
    <row r="247" spans="1:17" x14ac:dyDescent="0.25">
      <c r="A247" s="5"/>
      <c r="B247" s="5"/>
      <c r="C247" s="33"/>
      <c r="D247" s="5"/>
      <c r="F247" s="6"/>
      <c r="G247" s="60">
        <v>376647.57</v>
      </c>
      <c r="H247" s="60">
        <v>330377.03000000003</v>
      </c>
      <c r="I247" s="60">
        <v>0</v>
      </c>
      <c r="J247" s="60">
        <v>1562.92</v>
      </c>
      <c r="K247" s="60">
        <v>18425.53</v>
      </c>
      <c r="L247" s="60">
        <v>253048.65</v>
      </c>
      <c r="M247" s="60">
        <v>2723347.82</v>
      </c>
      <c r="N247" s="60">
        <v>3675</v>
      </c>
      <c r="O247" s="60">
        <v>0</v>
      </c>
      <c r="P247" s="60">
        <v>3707084.52</v>
      </c>
      <c r="Q247" s="61"/>
    </row>
    <row r="248" spans="1:17" x14ac:dyDescent="0.25">
      <c r="C248" s="34"/>
      <c r="F248" s="6"/>
      <c r="G248" s="64"/>
      <c r="H248" s="64"/>
      <c r="I248" s="64"/>
      <c r="J248" s="64"/>
      <c r="K248" s="64"/>
      <c r="L248" s="64"/>
      <c r="M248" s="64"/>
      <c r="N248" s="64"/>
      <c r="O248" s="64"/>
      <c r="P248" s="64"/>
      <c r="Q248" s="65"/>
    </row>
    <row r="249" spans="1:17" x14ac:dyDescent="0.25">
      <c r="G249" s="52"/>
      <c r="H249" s="52"/>
      <c r="I249" s="52"/>
      <c r="J249" s="52"/>
      <c r="K249" s="52"/>
      <c r="L249" s="52"/>
      <c r="M249" s="52"/>
      <c r="N249" s="52"/>
      <c r="O249" s="52"/>
      <c r="P249" s="52"/>
      <c r="Q249" s="53"/>
    </row>
    <row r="250" spans="1:17" x14ac:dyDescent="0.25">
      <c r="A250" s="5"/>
      <c r="B250" s="5"/>
      <c r="C250" s="35"/>
      <c r="D250" s="5"/>
      <c r="F250" s="6" t="s">
        <v>112</v>
      </c>
      <c r="G250" s="51">
        <v>11309143.9</v>
      </c>
      <c r="H250" s="51">
        <v>8986370.2942346595</v>
      </c>
      <c r="I250" s="51">
        <v>2416796</v>
      </c>
      <c r="J250" s="51">
        <v>263340</v>
      </c>
      <c r="K250" s="51">
        <v>22835497.420000002</v>
      </c>
      <c r="L250" s="51">
        <v>74936</v>
      </c>
      <c r="M250" s="51">
        <v>1543650</v>
      </c>
      <c r="N250" s="51">
        <v>76233956.378000006</v>
      </c>
      <c r="O250" s="51">
        <v>-246899</v>
      </c>
      <c r="P250" s="51">
        <v>123416790.99223465</v>
      </c>
      <c r="Q250" s="75">
        <v>298671981.57499999</v>
      </c>
    </row>
    <row r="251" spans="1:17" x14ac:dyDescent="0.25">
      <c r="G251" s="60">
        <v>9140290.8099999968</v>
      </c>
      <c r="H251" s="60">
        <v>7935415.3299999982</v>
      </c>
      <c r="I251" s="60">
        <v>1720865.7900000003</v>
      </c>
      <c r="J251" s="60">
        <v>155783.17999999996</v>
      </c>
      <c r="K251" s="60">
        <v>13385192.25</v>
      </c>
      <c r="L251" s="60">
        <v>365375.52</v>
      </c>
      <c r="M251" s="60">
        <v>3250090.6699999995</v>
      </c>
      <c r="N251" s="60">
        <v>63442986.569999993</v>
      </c>
      <c r="O251" s="60">
        <v>-238719.21</v>
      </c>
      <c r="P251" s="60">
        <v>99157280.910000026</v>
      </c>
      <c r="Q251" s="61">
        <f>Q161+Q146+Q123+Q56</f>
        <v>244343027</v>
      </c>
    </row>
    <row r="253" spans="1:17" x14ac:dyDescent="0.25">
      <c r="P253" s="66"/>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212"/>
  <sheetViews>
    <sheetView topLeftCell="I196" zoomScale="90" zoomScaleNormal="90" workbookViewId="0">
      <selection activeCell="P213" sqref="P213"/>
    </sheetView>
  </sheetViews>
  <sheetFormatPr defaultColWidth="9.140625" defaultRowHeight="15" x14ac:dyDescent="0.25"/>
  <cols>
    <col min="1" max="1" width="1.5703125" customWidth="1"/>
    <col min="2" max="2" width="8.140625" customWidth="1"/>
    <col min="3" max="3" width="19.42578125" style="31" customWidth="1"/>
    <col min="4" max="4" width="30.42578125" customWidth="1"/>
    <col min="5" max="5" width="3.42578125" customWidth="1"/>
    <col min="7" max="7" width="22.5703125" style="52" customWidth="1"/>
    <col min="8" max="8" width="16.42578125" style="52" customWidth="1"/>
    <col min="9" max="9" width="15.42578125" style="52" customWidth="1"/>
    <col min="10" max="10" width="18.42578125" style="52" customWidth="1"/>
    <col min="11" max="11" width="24.85546875" style="52" customWidth="1"/>
    <col min="12" max="12" width="13.42578125" style="52" customWidth="1"/>
    <col min="13" max="13" width="15.42578125" style="52" customWidth="1"/>
    <col min="14" max="14" width="24.85546875" style="52" customWidth="1"/>
    <col min="15" max="15" width="12.5703125" style="52" customWidth="1"/>
    <col min="16" max="16" width="16.5703125" style="52" customWidth="1"/>
    <col min="17" max="17" width="23.5703125" style="53" customWidth="1"/>
    <col min="18" max="18" width="2.42578125" customWidth="1"/>
    <col min="19" max="19" width="42.5703125" customWidth="1"/>
  </cols>
  <sheetData>
    <row r="1" spans="2:19" x14ac:dyDescent="0.25">
      <c r="G1" s="53">
        <v>3</v>
      </c>
      <c r="H1" s="53">
        <v>4</v>
      </c>
      <c r="I1" s="53">
        <v>5</v>
      </c>
      <c r="J1" s="53">
        <v>6</v>
      </c>
      <c r="K1" s="53">
        <v>7</v>
      </c>
      <c r="L1" s="53">
        <v>8</v>
      </c>
      <c r="M1" s="53">
        <v>9</v>
      </c>
      <c r="N1" s="53">
        <v>10</v>
      </c>
      <c r="O1" s="53">
        <v>11</v>
      </c>
      <c r="P1" s="53">
        <v>12</v>
      </c>
    </row>
    <row r="2" spans="2:19" ht="28.5" x14ac:dyDescent="0.45">
      <c r="B2" s="24" t="s">
        <v>144</v>
      </c>
      <c r="G2" s="43" t="s">
        <v>141</v>
      </c>
      <c r="H2" s="44"/>
      <c r="I2" s="45"/>
    </row>
    <row r="3" spans="2:19" x14ac:dyDescent="0.25">
      <c r="B3" s="25" t="s">
        <v>146</v>
      </c>
      <c r="G3" s="46" t="s">
        <v>142</v>
      </c>
      <c r="H3" s="47"/>
      <c r="I3" s="48"/>
    </row>
    <row r="4" spans="2:19" s="14" customFormat="1" ht="32.1" customHeight="1" x14ac:dyDescent="0.25">
      <c r="B4" s="26" t="s">
        <v>113</v>
      </c>
      <c r="C4" s="31"/>
      <c r="G4" s="49" t="s">
        <v>143</v>
      </c>
      <c r="H4" s="49"/>
      <c r="I4" s="50"/>
      <c r="J4" s="79"/>
      <c r="K4" s="79"/>
      <c r="L4" s="79"/>
      <c r="M4" s="79"/>
      <c r="N4" s="79"/>
      <c r="O4" s="79"/>
      <c r="P4" s="79"/>
      <c r="Q4" s="80"/>
    </row>
    <row r="5" spans="2:19" ht="36.75" customHeight="1" thickBot="1" x14ac:dyDescent="0.3">
      <c r="G5" s="51" t="s">
        <v>0</v>
      </c>
    </row>
    <row r="6" spans="2:19" ht="27" thickBot="1" x14ac:dyDescent="0.3">
      <c r="B6" t="s">
        <v>1</v>
      </c>
      <c r="D6" s="100" t="s">
        <v>2</v>
      </c>
      <c r="E6" s="100"/>
      <c r="G6" s="54" t="s">
        <v>3</v>
      </c>
      <c r="H6" s="55" t="s">
        <v>4</v>
      </c>
      <c r="I6" s="55" t="s">
        <v>5</v>
      </c>
      <c r="J6" s="56" t="s">
        <v>6</v>
      </c>
      <c r="K6" s="55" t="s">
        <v>7</v>
      </c>
      <c r="L6" s="55" t="s">
        <v>8</v>
      </c>
      <c r="M6" s="55" t="s">
        <v>9</v>
      </c>
      <c r="N6" s="55" t="s">
        <v>10</v>
      </c>
      <c r="O6" s="55" t="s">
        <v>11</v>
      </c>
      <c r="P6" s="57" t="s">
        <v>12</v>
      </c>
      <c r="Q6" s="58" t="s">
        <v>114</v>
      </c>
      <c r="S6" s="15"/>
    </row>
    <row r="7" spans="2:19" x14ac:dyDescent="0.25">
      <c r="B7" t="s">
        <v>14</v>
      </c>
    </row>
    <row r="8" spans="2:19" x14ac:dyDescent="0.25">
      <c r="B8" t="s">
        <v>115</v>
      </c>
      <c r="C8" s="31">
        <v>18230661</v>
      </c>
      <c r="D8" s="2" t="s">
        <v>16</v>
      </c>
      <c r="G8" s="52">
        <v>33887.5</v>
      </c>
      <c r="H8" s="52">
        <v>26466.137499999997</v>
      </c>
      <c r="I8" s="52">
        <v>10800</v>
      </c>
      <c r="J8" s="52">
        <v>500</v>
      </c>
      <c r="K8" s="52">
        <v>2500</v>
      </c>
      <c r="L8" s="52">
        <v>150</v>
      </c>
      <c r="M8" s="52">
        <v>0</v>
      </c>
      <c r="N8" s="52">
        <v>942482.29400000011</v>
      </c>
      <c r="O8" s="52">
        <v>0</v>
      </c>
      <c r="P8" s="52">
        <v>1016785.9315000001</v>
      </c>
      <c r="Q8" s="81">
        <v>20743.53</v>
      </c>
    </row>
    <row r="9" spans="2:19" x14ac:dyDescent="0.25">
      <c r="D9" s="2"/>
      <c r="G9" s="60">
        <f>VLOOKUP($C8,'[1]4_summary'!$C$8:$N$131,G$1,FALSE)</f>
        <v>36578.97</v>
      </c>
      <c r="H9" s="60">
        <f>VLOOKUP($C8,'[1]4_summary'!$C$8:$N$131,H$1,FALSE)</f>
        <v>32395.74</v>
      </c>
      <c r="I9" s="60">
        <f>VLOOKUP($C8,'[1]4_summary'!$C$8:$N$131,I$1,FALSE)</f>
        <v>1985.5</v>
      </c>
      <c r="J9" s="60">
        <f>VLOOKUP($C8,'[1]4_summary'!$C$8:$N$131,J$1,FALSE)</f>
        <v>47.03</v>
      </c>
      <c r="K9" s="60">
        <f>VLOOKUP($C8,'[1]4_summary'!$C$8:$N$131,K$1,FALSE)</f>
        <v>707.06</v>
      </c>
      <c r="L9" s="60">
        <f>VLOOKUP($C8,'[1]4_summary'!$C$8:$N$131,L$1,FALSE)</f>
        <v>0</v>
      </c>
      <c r="M9" s="60">
        <f>VLOOKUP($C8,'[1]4_summary'!$C$8:$N$131,M$1,FALSE)</f>
        <v>0</v>
      </c>
      <c r="N9" s="60">
        <f>VLOOKUP($C8,'[1]4_summary'!$C$8:$N$131,N$1,FALSE)</f>
        <v>1282467.5</v>
      </c>
      <c r="O9" s="60">
        <f>VLOOKUP($C8,'[1]4_summary'!$C$8:$N$131,O$1,FALSE)</f>
        <v>0</v>
      </c>
      <c r="P9" s="60">
        <f>VLOOKUP($C8,'[1]4_summary'!$C$8:$N$131,P$1,FALSE)</f>
        <v>1354181.8</v>
      </c>
      <c r="Q9" s="91">
        <v>27670</v>
      </c>
    </row>
    <row r="10" spans="2:19" x14ac:dyDescent="0.25">
      <c r="D10" s="2"/>
      <c r="Q10" s="81"/>
    </row>
    <row r="11" spans="2:19" x14ac:dyDescent="0.25">
      <c r="B11" t="s">
        <v>116</v>
      </c>
      <c r="C11" s="31">
        <v>18230249</v>
      </c>
      <c r="D11" t="s">
        <v>18</v>
      </c>
      <c r="G11" s="52">
        <v>62400</v>
      </c>
      <c r="H11" s="52">
        <v>48734.399999999994</v>
      </c>
      <c r="I11" s="52">
        <v>40000</v>
      </c>
      <c r="J11" s="52">
        <v>500</v>
      </c>
      <c r="K11" s="52">
        <v>1000</v>
      </c>
      <c r="L11" s="52">
        <v>500</v>
      </c>
      <c r="M11" s="52">
        <v>1500</v>
      </c>
      <c r="N11" s="52">
        <v>322000</v>
      </c>
      <c r="O11" s="52">
        <v>0</v>
      </c>
      <c r="P11" s="52">
        <v>476634.4</v>
      </c>
      <c r="Q11" s="81">
        <v>65469.899999999994</v>
      </c>
    </row>
    <row r="12" spans="2:19" x14ac:dyDescent="0.25">
      <c r="G12" s="60">
        <f>VLOOKUP($C11,'[1]4_summary'!$C$8:$N$131,G$1,FALSE)</f>
        <v>39053.089999999997</v>
      </c>
      <c r="H12" s="60">
        <f>VLOOKUP($C11,'[1]4_summary'!$C$8:$N$131,H$1,FALSE)</f>
        <v>34595</v>
      </c>
      <c r="I12" s="60">
        <f>VLOOKUP($C11,'[1]4_summary'!$C$8:$N$131,I$1,FALSE)</f>
        <v>35910.89</v>
      </c>
      <c r="J12" s="60">
        <f>VLOOKUP($C11,'[1]4_summary'!$C$8:$N$131,J$1,FALSE)</f>
        <v>3.43</v>
      </c>
      <c r="K12" s="60">
        <f>VLOOKUP($C11,'[1]4_summary'!$C$8:$N$131,K$1,FALSE)</f>
        <v>0</v>
      </c>
      <c r="L12" s="60">
        <f>VLOOKUP($C11,'[1]4_summary'!$C$8:$N$131,L$1,FALSE)</f>
        <v>0</v>
      </c>
      <c r="M12" s="60">
        <f>VLOOKUP($C11,'[1]4_summary'!$C$8:$N$131,M$1,FALSE)</f>
        <v>0</v>
      </c>
      <c r="N12" s="60">
        <f>VLOOKUP($C11,'[1]4_summary'!$C$8:$N$131,N$1,FALSE)</f>
        <v>255300</v>
      </c>
      <c r="O12" s="60">
        <f>VLOOKUP($C11,'[1]4_summary'!$C$8:$N$131,O$1,FALSE)</f>
        <v>0</v>
      </c>
      <c r="P12" s="60">
        <f>VLOOKUP($C11,'[1]4_summary'!$C$8:$N$131,P$1,FALSE)</f>
        <v>364862.41000000003</v>
      </c>
      <c r="Q12" s="91">
        <v>55375</v>
      </c>
    </row>
    <row r="13" spans="2:19" x14ac:dyDescent="0.25">
      <c r="Q13" s="81"/>
    </row>
    <row r="14" spans="2:19" x14ac:dyDescent="0.25">
      <c r="B14" t="s">
        <v>116</v>
      </c>
      <c r="C14" s="31">
        <v>18230637</v>
      </c>
      <c r="D14" t="s">
        <v>19</v>
      </c>
      <c r="G14" s="52">
        <v>79400</v>
      </c>
      <c r="H14" s="52">
        <v>62011.399999999994</v>
      </c>
      <c r="I14" s="52">
        <v>40000</v>
      </c>
      <c r="J14" s="52">
        <v>1000</v>
      </c>
      <c r="K14" s="52">
        <v>3500</v>
      </c>
      <c r="L14" s="52">
        <v>0</v>
      </c>
      <c r="M14" s="52">
        <v>2500</v>
      </c>
      <c r="N14" s="52">
        <v>2204382.4</v>
      </c>
      <c r="O14" s="52">
        <v>0</v>
      </c>
      <c r="P14" s="52">
        <v>2392793.7999999998</v>
      </c>
      <c r="Q14" s="81">
        <v>244915.57399999999</v>
      </c>
    </row>
    <row r="15" spans="2:19" x14ac:dyDescent="0.25">
      <c r="G15" s="60">
        <f>VLOOKUP($C14,'[1]4_summary'!$C$8:$N$131,G$1,FALSE)</f>
        <v>72830.44</v>
      </c>
      <c r="H15" s="60">
        <f>VLOOKUP($C14,'[1]4_summary'!$C$8:$N$131,H$1,FALSE)</f>
        <v>64355.7</v>
      </c>
      <c r="I15" s="60">
        <f>VLOOKUP($C14,'[1]4_summary'!$C$8:$N$131,I$1,FALSE)</f>
        <v>42514.69</v>
      </c>
      <c r="J15" s="60">
        <f>VLOOKUP($C14,'[1]4_summary'!$C$8:$N$131,J$1,FALSE)</f>
        <v>61.69</v>
      </c>
      <c r="K15" s="60">
        <f>VLOOKUP($C14,'[1]4_summary'!$C$8:$N$131,K$1,FALSE)</f>
        <v>1.64</v>
      </c>
      <c r="L15" s="60">
        <f>VLOOKUP($C14,'[1]4_summary'!$C$8:$N$131,L$1,FALSE)</f>
        <v>115.75</v>
      </c>
      <c r="M15" s="60">
        <f>VLOOKUP($C14,'[1]4_summary'!$C$8:$N$131,M$1,FALSE)</f>
        <v>0</v>
      </c>
      <c r="N15" s="60">
        <f>VLOOKUP($C14,'[1]4_summary'!$C$8:$N$131,N$1,FALSE)</f>
        <v>2428509.48</v>
      </c>
      <c r="O15" s="60">
        <f>VLOOKUP($C14,'[1]4_summary'!$C$8:$N$131,O$1,FALSE)</f>
        <v>0</v>
      </c>
      <c r="P15" s="60">
        <f>VLOOKUP($C14,'[1]4_summary'!$C$8:$N$131,P$1,FALSE)</f>
        <v>2608389.39</v>
      </c>
      <c r="Q15" s="91">
        <v>265022</v>
      </c>
    </row>
    <row r="16" spans="2:19" x14ac:dyDescent="0.25">
      <c r="Q16" s="81"/>
    </row>
    <row r="17" spans="2:17" x14ac:dyDescent="0.25">
      <c r="B17" t="s">
        <v>116</v>
      </c>
      <c r="C17" s="31">
        <v>18230638</v>
      </c>
      <c r="D17" t="s">
        <v>20</v>
      </c>
      <c r="G17" s="52">
        <v>14500</v>
      </c>
      <c r="H17" s="52">
        <v>11324.5</v>
      </c>
      <c r="I17" s="52">
        <v>225000</v>
      </c>
      <c r="J17" s="52">
        <v>1000</v>
      </c>
      <c r="K17" s="52">
        <v>20000</v>
      </c>
      <c r="L17" s="52">
        <v>1500</v>
      </c>
      <c r="M17" s="52">
        <v>0</v>
      </c>
      <c r="N17" s="52">
        <v>4591150</v>
      </c>
      <c r="O17" s="52">
        <v>0</v>
      </c>
      <c r="P17" s="52">
        <v>4864474.5</v>
      </c>
      <c r="Q17" s="81">
        <v>686972</v>
      </c>
    </row>
    <row r="18" spans="2:17" x14ac:dyDescent="0.25">
      <c r="G18" s="60">
        <f>VLOOKUP($C17,'[1]4_summary'!$C$8:$N$131,G$1,FALSE)</f>
        <v>44050.57</v>
      </c>
      <c r="H18" s="60">
        <f>VLOOKUP($C17,'[1]4_summary'!$C$8:$N$131,H$1,FALSE)</f>
        <v>39029.760000000002</v>
      </c>
      <c r="I18" s="60">
        <f>VLOOKUP($C17,'[1]4_summary'!$C$8:$N$131,I$1,FALSE)</f>
        <v>205784.05</v>
      </c>
      <c r="J18" s="60">
        <f>VLOOKUP($C17,'[1]4_summary'!$C$8:$N$131,J$1,FALSE)</f>
        <v>378.1</v>
      </c>
      <c r="K18" s="60">
        <f>VLOOKUP($C17,'[1]4_summary'!$C$8:$N$131,K$1,FALSE)</f>
        <v>0</v>
      </c>
      <c r="L18" s="60">
        <f>VLOOKUP($C17,'[1]4_summary'!$C$8:$N$131,L$1,FALSE)</f>
        <v>0</v>
      </c>
      <c r="M18" s="60">
        <f>VLOOKUP($C17,'[1]4_summary'!$C$8:$N$131,M$1,FALSE)</f>
        <v>0</v>
      </c>
      <c r="N18" s="60">
        <f>VLOOKUP($C17,'[1]4_summary'!$C$8:$N$131,N$1,FALSE)</f>
        <v>3054600</v>
      </c>
      <c r="O18" s="60">
        <f>VLOOKUP($C17,'[1]4_summary'!$C$8:$N$131,O$1,FALSE)</f>
        <v>0</v>
      </c>
      <c r="P18" s="60">
        <f>VLOOKUP($C17,'[1]4_summary'!$C$8:$N$131,P$1,FALSE)</f>
        <v>3343842.4799999995</v>
      </c>
      <c r="Q18" s="91">
        <f>VLOOKUP(C17,'[2]Therms Data Entry'!$C$9:$P$120,14,FALSE)</f>
        <v>501558</v>
      </c>
    </row>
    <row r="19" spans="2:17" x14ac:dyDescent="0.25">
      <c r="Q19" s="81"/>
    </row>
    <row r="20" spans="2:17" x14ac:dyDescent="0.25">
      <c r="B20" t="s">
        <v>116</v>
      </c>
      <c r="C20" s="31">
        <v>18230700</v>
      </c>
      <c r="D20" t="s">
        <v>23</v>
      </c>
      <c r="G20" s="52">
        <v>2275</v>
      </c>
      <c r="H20" s="52">
        <v>1776.7749999999999</v>
      </c>
      <c r="I20" s="52">
        <v>0</v>
      </c>
      <c r="J20" s="52">
        <v>0</v>
      </c>
      <c r="K20" s="52">
        <v>0</v>
      </c>
      <c r="L20" s="52">
        <v>0</v>
      </c>
      <c r="M20" s="52">
        <v>0</v>
      </c>
      <c r="N20" s="52">
        <v>17.5</v>
      </c>
      <c r="O20" s="52">
        <v>0</v>
      </c>
      <c r="P20" s="52">
        <v>4069.2749999999996</v>
      </c>
      <c r="Q20" s="81">
        <v>5.2</v>
      </c>
    </row>
    <row r="21" spans="2:17" x14ac:dyDescent="0.25">
      <c r="G21" s="60">
        <f>VLOOKUP($C20,'[1]4_summary'!$C$8:$N$131,G$1,FALSE)</f>
        <v>684.3</v>
      </c>
      <c r="H21" s="60">
        <f>VLOOKUP($C20,'[1]4_summary'!$C$8:$N$131,H$1,FALSE)</f>
        <v>615.19000000000005</v>
      </c>
      <c r="I21" s="60">
        <f>VLOOKUP($C20,'[1]4_summary'!$C$8:$N$131,I$1,FALSE)</f>
        <v>0</v>
      </c>
      <c r="J21" s="60">
        <f>VLOOKUP($C20,'[1]4_summary'!$C$8:$N$131,J$1,FALSE)</f>
        <v>0</v>
      </c>
      <c r="K21" s="60">
        <f>VLOOKUP($C20,'[1]4_summary'!$C$8:$N$131,K$1,FALSE)</f>
        <v>0</v>
      </c>
      <c r="L21" s="60">
        <f>VLOOKUP($C20,'[1]4_summary'!$C$8:$N$131,L$1,FALSE)</f>
        <v>0</v>
      </c>
      <c r="M21" s="60">
        <f>VLOOKUP($C20,'[1]4_summary'!$C$8:$N$131,M$1,FALSE)</f>
        <v>-16738.53</v>
      </c>
      <c r="N21" s="60">
        <f>VLOOKUP($C20,'[1]4_summary'!$C$8:$N$131,N$1,FALSE)</f>
        <v>16469.28</v>
      </c>
      <c r="O21" s="60">
        <f>VLOOKUP($C20,'[1]4_summary'!$C$8:$N$131,O$1,FALSE)</f>
        <v>0</v>
      </c>
      <c r="P21" s="60">
        <f>VLOOKUP($C20,'[1]4_summary'!$C$8:$N$131,P$1,FALSE)</f>
        <v>1030.2399999999993</v>
      </c>
      <c r="Q21" s="91">
        <f>VLOOKUP(C20,'[2]Therms Data Entry'!$C$9:$P$120,14,FALSE)</f>
        <v>17</v>
      </c>
    </row>
    <row r="22" spans="2:17" x14ac:dyDescent="0.25">
      <c r="Q22" s="81"/>
    </row>
    <row r="23" spans="2:17" x14ac:dyDescent="0.25">
      <c r="B23" t="s">
        <v>116</v>
      </c>
      <c r="C23" s="31" t="s">
        <v>117</v>
      </c>
      <c r="D23" t="s">
        <v>22</v>
      </c>
      <c r="G23" s="52">
        <v>0</v>
      </c>
      <c r="H23" s="52">
        <v>0</v>
      </c>
      <c r="I23" s="52">
        <v>0</v>
      </c>
      <c r="J23" s="52">
        <v>0</v>
      </c>
      <c r="K23" s="52">
        <v>0</v>
      </c>
      <c r="L23" s="52">
        <v>0</v>
      </c>
      <c r="M23" s="52">
        <v>0</v>
      </c>
      <c r="N23" s="52">
        <v>0</v>
      </c>
      <c r="O23" s="52">
        <v>0</v>
      </c>
      <c r="P23" s="52">
        <v>0</v>
      </c>
      <c r="Q23" s="81">
        <v>6233.4000000000005</v>
      </c>
    </row>
    <row r="24" spans="2:17" x14ac:dyDescent="0.25">
      <c r="G24" s="60"/>
      <c r="H24" s="60"/>
      <c r="I24" s="60"/>
      <c r="J24" s="60"/>
      <c r="K24" s="60"/>
      <c r="L24" s="60"/>
      <c r="M24" s="60"/>
      <c r="N24" s="60"/>
      <c r="O24" s="60"/>
      <c r="P24" s="60"/>
      <c r="Q24" s="91">
        <v>4488</v>
      </c>
    </row>
    <row r="25" spans="2:17" x14ac:dyDescent="0.25">
      <c r="Q25" s="81"/>
    </row>
    <row r="26" spans="2:17" x14ac:dyDescent="0.25">
      <c r="B26" t="s">
        <v>116</v>
      </c>
      <c r="C26" s="31">
        <v>18230687</v>
      </c>
      <c r="D26" t="s">
        <v>26</v>
      </c>
      <c r="G26" s="52">
        <v>131250</v>
      </c>
      <c r="H26" s="52">
        <v>102506.25</v>
      </c>
      <c r="I26" s="52">
        <v>100000</v>
      </c>
      <c r="J26" s="52">
        <v>2000</v>
      </c>
      <c r="K26" s="52">
        <v>600000</v>
      </c>
      <c r="L26" s="52">
        <v>0</v>
      </c>
      <c r="M26" s="52">
        <v>0</v>
      </c>
      <c r="N26" s="52">
        <v>850000</v>
      </c>
      <c r="O26" s="52">
        <v>0</v>
      </c>
      <c r="P26" s="52">
        <v>1785756.25</v>
      </c>
      <c r="Q26" s="81">
        <v>330000</v>
      </c>
    </row>
    <row r="27" spans="2:17" x14ac:dyDescent="0.25">
      <c r="G27" s="60">
        <f>VLOOKUP($C26,'[1]4_summary'!$C$8:$N$131,G$1,FALSE)</f>
        <v>71847.89</v>
      </c>
      <c r="H27" s="60">
        <f>VLOOKUP($C26,'[1]4_summary'!$C$8:$N$131,H$1,FALSE)</f>
        <v>63631.86</v>
      </c>
      <c r="I27" s="60">
        <f>VLOOKUP($C26,'[1]4_summary'!$C$8:$N$131,I$1,FALSE)</f>
        <v>79238.8</v>
      </c>
      <c r="J27" s="60">
        <f>VLOOKUP($C26,'[1]4_summary'!$C$8:$N$131,J$1,FALSE)</f>
        <v>219.56</v>
      </c>
      <c r="K27" s="60">
        <f>VLOOKUP($C26,'[1]4_summary'!$C$8:$N$131,K$1,FALSE)</f>
        <v>168602.51</v>
      </c>
      <c r="L27" s="60">
        <f>VLOOKUP($C26,'[1]4_summary'!$C$8:$N$131,L$1,FALSE)</f>
        <v>0</v>
      </c>
      <c r="M27" s="60">
        <f>VLOOKUP($C26,'[1]4_summary'!$C$8:$N$131,M$1,FALSE)</f>
        <v>16738.53</v>
      </c>
      <c r="N27" s="60">
        <f>VLOOKUP($C26,'[1]4_summary'!$C$8:$N$131,N$1,FALSE)</f>
        <v>1156208.98</v>
      </c>
      <c r="O27" s="60">
        <f>VLOOKUP($C26,'[1]4_summary'!$C$8:$N$131,O$1,FALSE)</f>
        <v>0</v>
      </c>
      <c r="P27" s="60">
        <f>VLOOKUP($C26,'[1]4_summary'!$C$8:$N$131,P$1,FALSE)</f>
        <v>1556488.1300000001</v>
      </c>
      <c r="Q27" s="91">
        <f>VLOOKUP(C26,'[2]Therms Data Entry'!$C$9:$P$120,14,FALSE)</f>
        <v>351351</v>
      </c>
    </row>
    <row r="28" spans="2:17" x14ac:dyDescent="0.25">
      <c r="Q28" s="81"/>
    </row>
    <row r="29" spans="2:17" x14ac:dyDescent="0.25">
      <c r="B29" t="s">
        <v>116</v>
      </c>
      <c r="C29" s="31">
        <v>18230738</v>
      </c>
      <c r="D29" t="s">
        <v>25</v>
      </c>
      <c r="G29" s="52">
        <v>54850</v>
      </c>
      <c r="H29" s="52">
        <v>42837.85</v>
      </c>
      <c r="I29" s="52">
        <v>0</v>
      </c>
      <c r="J29" s="52">
        <v>600</v>
      </c>
      <c r="K29" s="52">
        <v>557281.03</v>
      </c>
      <c r="L29" s="52">
        <v>0</v>
      </c>
      <c r="M29" s="52">
        <v>0</v>
      </c>
      <c r="N29" s="52">
        <v>570650</v>
      </c>
      <c r="O29" s="52">
        <v>0</v>
      </c>
      <c r="P29" s="52">
        <v>1226218.8799999999</v>
      </c>
      <c r="Q29" s="81">
        <v>2744500</v>
      </c>
    </row>
    <row r="30" spans="2:17" x14ac:dyDescent="0.25">
      <c r="G30" s="60">
        <f>VLOOKUP($C29,'[1]4_summary'!$C$8:$N$131,G$1,FALSE)</f>
        <v>28034.82</v>
      </c>
      <c r="H30" s="60">
        <f>VLOOKUP($C29,'[1]4_summary'!$C$8:$N$131,H$1,FALSE)</f>
        <v>24832.61</v>
      </c>
      <c r="I30" s="60">
        <f>VLOOKUP($C29,'[1]4_summary'!$C$8:$N$131,I$1,FALSE)</f>
        <v>0</v>
      </c>
      <c r="J30" s="60">
        <f>VLOOKUP($C29,'[1]4_summary'!$C$8:$N$131,J$1,FALSE)</f>
        <v>44.03</v>
      </c>
      <c r="K30" s="60">
        <f>VLOOKUP($C29,'[1]4_summary'!$C$8:$N$131,K$1,FALSE)</f>
        <v>662516</v>
      </c>
      <c r="L30" s="60">
        <f>VLOOKUP($C29,'[1]4_summary'!$C$8:$N$131,L$1,FALSE)</f>
        <v>0</v>
      </c>
      <c r="M30" s="60">
        <f>VLOOKUP($C29,'[1]4_summary'!$C$8:$N$131,M$1,FALSE)</f>
        <v>0</v>
      </c>
      <c r="N30" s="60">
        <f>VLOOKUP($C29,'[1]4_summary'!$C$8:$N$131,N$1,FALSE)</f>
        <v>662516</v>
      </c>
      <c r="O30" s="60">
        <f>VLOOKUP($C29,'[1]4_summary'!$C$8:$N$131,O$1,FALSE)</f>
        <v>0</v>
      </c>
      <c r="P30" s="60">
        <f>VLOOKUP($C29,'[1]4_summary'!$C$8:$N$131,P$1,FALSE)</f>
        <v>1377943.4600000002</v>
      </c>
      <c r="Q30" s="91">
        <v>1470101</v>
      </c>
    </row>
    <row r="31" spans="2:17" x14ac:dyDescent="0.25">
      <c r="Q31" s="81"/>
    </row>
    <row r="32" spans="2:17" x14ac:dyDescent="0.25">
      <c r="B32" t="s">
        <v>118</v>
      </c>
      <c r="C32" s="31">
        <v>18230684</v>
      </c>
      <c r="D32" t="s">
        <v>28</v>
      </c>
      <c r="G32" s="52">
        <v>14900</v>
      </c>
      <c r="H32" s="52">
        <v>11636.9</v>
      </c>
      <c r="I32" s="52">
        <v>0</v>
      </c>
      <c r="J32" s="52">
        <v>0</v>
      </c>
      <c r="K32" s="52">
        <v>0</v>
      </c>
      <c r="L32" s="52">
        <v>0</v>
      </c>
      <c r="M32" s="52">
        <v>0</v>
      </c>
      <c r="N32" s="52">
        <v>6625</v>
      </c>
      <c r="O32" s="52">
        <v>0</v>
      </c>
      <c r="P32" s="52">
        <v>33161.9</v>
      </c>
      <c r="Q32" s="81">
        <v>1195</v>
      </c>
    </row>
    <row r="33" spans="2:17" x14ac:dyDescent="0.25">
      <c r="G33" s="60">
        <f>VLOOKUP($C32,'[1]4_summary'!$C$8:$N$131,G$1,FALSE)</f>
        <v>9539.2000000000007</v>
      </c>
      <c r="H33" s="60">
        <f>VLOOKUP($C32,'[1]4_summary'!$C$8:$N$131,H$1,FALSE)</f>
        <v>8448.6</v>
      </c>
      <c r="I33" s="60">
        <f>VLOOKUP($C32,'[1]4_summary'!$C$8:$N$131,I$1,FALSE)</f>
        <v>0</v>
      </c>
      <c r="J33" s="60">
        <f>VLOOKUP($C32,'[1]4_summary'!$C$8:$N$131,J$1,FALSE)</f>
        <v>5.4</v>
      </c>
      <c r="K33" s="60">
        <f>VLOOKUP($C32,'[1]4_summary'!$C$8:$N$131,K$1,FALSE)</f>
        <v>180</v>
      </c>
      <c r="L33" s="60">
        <f>VLOOKUP($C32,'[1]4_summary'!$C$8:$N$131,L$1,FALSE)</f>
        <v>0</v>
      </c>
      <c r="M33" s="60">
        <f>VLOOKUP($C32,'[1]4_summary'!$C$8:$N$131,M$1,FALSE)</f>
        <v>4000</v>
      </c>
      <c r="N33" s="60">
        <f>VLOOKUP($C32,'[1]4_summary'!$C$8:$N$131,N$1,FALSE)</f>
        <v>26500</v>
      </c>
      <c r="O33" s="60">
        <f>VLOOKUP($C32,'[1]4_summary'!$C$8:$N$131,O$1,FALSE)</f>
        <v>0</v>
      </c>
      <c r="P33" s="60">
        <f>VLOOKUP($C32,'[1]4_summary'!$C$8:$N$131,P$1,FALSE)</f>
        <v>48673.200000000004</v>
      </c>
      <c r="Q33" s="91">
        <f>VLOOKUP(C32,'[2]Therms Data Entry'!$C$9:$P$120,14,FALSE)</f>
        <v>4445</v>
      </c>
    </row>
    <row r="34" spans="2:17" x14ac:dyDescent="0.25">
      <c r="Q34" s="81"/>
    </row>
    <row r="35" spans="2:17" x14ac:dyDescent="0.25">
      <c r="B35" t="s">
        <v>27</v>
      </c>
      <c r="C35" s="31">
        <v>18230752</v>
      </c>
      <c r="D35" t="s">
        <v>29</v>
      </c>
      <c r="G35" s="52">
        <v>0</v>
      </c>
      <c r="H35" s="52">
        <v>0</v>
      </c>
      <c r="I35" s="52">
        <v>0</v>
      </c>
      <c r="J35" s="52">
        <v>0</v>
      </c>
      <c r="K35" s="52">
        <v>0</v>
      </c>
      <c r="L35" s="52">
        <v>0</v>
      </c>
      <c r="M35" s="52">
        <v>0</v>
      </c>
      <c r="N35" s="52">
        <v>13200</v>
      </c>
      <c r="O35" s="52">
        <v>0</v>
      </c>
      <c r="P35" s="52">
        <v>13200</v>
      </c>
      <c r="Q35" s="81">
        <v>900.9</v>
      </c>
    </row>
    <row r="36" spans="2:17" x14ac:dyDescent="0.25">
      <c r="G36" s="60">
        <f>VLOOKUP($C35,'[1]4_summary'!$C$8:$N$131,G$1,FALSE)</f>
        <v>11180.73</v>
      </c>
      <c r="H36" s="60">
        <f>VLOOKUP($C35,'[1]4_summary'!$C$8:$N$131,H$1,FALSE)</f>
        <v>9898.0400000000009</v>
      </c>
      <c r="I36" s="60">
        <f>VLOOKUP($C35,'[1]4_summary'!$C$8:$N$131,I$1,FALSE)</f>
        <v>0</v>
      </c>
      <c r="J36" s="60">
        <f>VLOOKUP($C35,'[1]4_summary'!$C$8:$N$131,J$1,FALSE)</f>
        <v>5.4</v>
      </c>
      <c r="K36" s="60">
        <f>VLOOKUP($C35,'[1]4_summary'!$C$8:$N$131,K$1,FALSE)</f>
        <v>0</v>
      </c>
      <c r="L36" s="60">
        <f>VLOOKUP($C35,'[1]4_summary'!$C$8:$N$131,L$1,FALSE)</f>
        <v>0</v>
      </c>
      <c r="M36" s="60">
        <f>VLOOKUP($C35,'[1]4_summary'!$C$8:$N$131,M$1,FALSE)</f>
        <v>0</v>
      </c>
      <c r="N36" s="60">
        <f>VLOOKUP($C35,'[1]4_summary'!$C$8:$N$131,N$1,FALSE)</f>
        <v>1000</v>
      </c>
      <c r="O36" s="60">
        <f>VLOOKUP($C35,'[1]4_summary'!$C$8:$N$131,O$1,FALSE)</f>
        <v>0</v>
      </c>
      <c r="P36" s="60">
        <f>VLOOKUP($C35,'[1]4_summary'!$C$8:$N$131,P$1,FALSE)</f>
        <v>22084.17</v>
      </c>
      <c r="Q36" s="91">
        <f>VLOOKUP(C35,'[2]Therms Data Entry'!$C$9:$P$120,14,FALSE)</f>
        <v>106</v>
      </c>
    </row>
    <row r="37" spans="2:17" x14ac:dyDescent="0.25">
      <c r="Q37" s="81"/>
    </row>
    <row r="38" spans="2:17" x14ac:dyDescent="0.25">
      <c r="B38" t="s">
        <v>119</v>
      </c>
      <c r="C38" s="31">
        <v>18230254</v>
      </c>
      <c r="D38" s="16" t="s">
        <v>31</v>
      </c>
      <c r="E38" s="3"/>
      <c r="G38" s="52">
        <v>15425</v>
      </c>
      <c r="H38" s="52">
        <v>12046.924999999999</v>
      </c>
      <c r="I38" s="52">
        <v>15000</v>
      </c>
      <c r="J38" s="52">
        <v>0</v>
      </c>
      <c r="K38" s="52">
        <v>0</v>
      </c>
      <c r="L38" s="52">
        <v>0</v>
      </c>
      <c r="M38" s="52">
        <v>0</v>
      </c>
      <c r="N38" s="52">
        <v>0</v>
      </c>
      <c r="O38" s="52">
        <v>0</v>
      </c>
      <c r="P38" s="52">
        <v>42471.925000000003</v>
      </c>
      <c r="Q38" s="81">
        <v>0</v>
      </c>
    </row>
    <row r="39" spans="2:17" x14ac:dyDescent="0.25">
      <c r="D39" s="16"/>
      <c r="E39" s="3"/>
      <c r="G39" s="60">
        <f>VLOOKUP($C38,'[1]4_summary'!$C$8:$N$131,G$1,FALSE)</f>
        <v>25936.75</v>
      </c>
      <c r="H39" s="60">
        <f>VLOOKUP($C38,'[1]4_summary'!$C$8:$N$131,H$1,FALSE)</f>
        <v>22984.36</v>
      </c>
      <c r="I39" s="60">
        <f>VLOOKUP($C38,'[1]4_summary'!$C$8:$N$131,I$1,FALSE)</f>
        <v>10612.07</v>
      </c>
      <c r="J39" s="60">
        <f>VLOOKUP($C38,'[1]4_summary'!$C$8:$N$131,J$1,FALSE)</f>
        <v>0</v>
      </c>
      <c r="K39" s="60">
        <f>VLOOKUP($C38,'[1]4_summary'!$C$8:$N$131,K$1,FALSE)</f>
        <v>786.75</v>
      </c>
      <c r="L39" s="60">
        <f>VLOOKUP($C38,'[1]4_summary'!$C$8:$N$131,L$1,FALSE)</f>
        <v>0</v>
      </c>
      <c r="M39" s="60">
        <f>VLOOKUP($C38,'[1]4_summary'!$C$8:$N$131,M$1,FALSE)</f>
        <v>0</v>
      </c>
      <c r="N39" s="60">
        <f>VLOOKUP($C38,'[1]4_summary'!$C$8:$N$131,N$1,FALSE)</f>
        <v>0</v>
      </c>
      <c r="O39" s="60">
        <f>VLOOKUP($C38,'[1]4_summary'!$C$8:$N$131,O$1,FALSE)</f>
        <v>0</v>
      </c>
      <c r="P39" s="60">
        <f>VLOOKUP($C38,'[1]4_summary'!$C$8:$N$131,P$1,FALSE)</f>
        <v>60319.93</v>
      </c>
      <c r="Q39" s="91"/>
    </row>
    <row r="40" spans="2:17" x14ac:dyDescent="0.25">
      <c r="D40" s="16"/>
      <c r="E40" s="3"/>
      <c r="Q40" s="81"/>
    </row>
    <row r="41" spans="2:17" x14ac:dyDescent="0.25">
      <c r="B41" t="s">
        <v>120</v>
      </c>
      <c r="C41" s="31">
        <v>18230736</v>
      </c>
      <c r="D41" s="4" t="s">
        <v>33</v>
      </c>
      <c r="G41" s="52">
        <v>22450</v>
      </c>
      <c r="H41" s="52">
        <v>17533.449999999997</v>
      </c>
      <c r="I41" s="52">
        <v>3600</v>
      </c>
      <c r="J41" s="52">
        <v>1000</v>
      </c>
      <c r="K41" s="52">
        <v>52293.331999999995</v>
      </c>
      <c r="L41" s="52">
        <v>0</v>
      </c>
      <c r="M41" s="52">
        <v>0</v>
      </c>
      <c r="N41" s="52">
        <v>275600</v>
      </c>
      <c r="O41" s="52">
        <v>0</v>
      </c>
      <c r="P41" s="52">
        <v>372476.78200000001</v>
      </c>
      <c r="Q41" s="81">
        <v>37352.379999999997</v>
      </c>
    </row>
    <row r="42" spans="2:17" x14ac:dyDescent="0.25">
      <c r="D42" s="4"/>
      <c r="G42" s="60">
        <f>VLOOKUP($C41,'[1]4_summary'!$C$8:$N$131,G$1,FALSE)</f>
        <v>27756.71</v>
      </c>
      <c r="H42" s="60">
        <f>VLOOKUP($C41,'[1]4_summary'!$C$8:$N$131,H$1,FALSE)</f>
        <v>24622.14</v>
      </c>
      <c r="I42" s="60">
        <f>VLOOKUP($C41,'[1]4_summary'!$C$8:$N$131,I$1,FALSE)</f>
        <v>2609.35</v>
      </c>
      <c r="J42" s="60">
        <f>VLOOKUP($C41,'[1]4_summary'!$C$8:$N$131,J$1,FALSE)</f>
        <v>125.36</v>
      </c>
      <c r="K42" s="60">
        <f>VLOOKUP($C41,'[1]4_summary'!$C$8:$N$131,K$1,FALSE)</f>
        <v>23653.34</v>
      </c>
      <c r="L42" s="60">
        <f>VLOOKUP($C41,'[1]4_summary'!$C$8:$N$131,L$1,FALSE)</f>
        <v>62.4</v>
      </c>
      <c r="M42" s="60">
        <f>VLOOKUP($C41,'[1]4_summary'!$C$8:$N$131,M$1,FALSE)</f>
        <v>104.5</v>
      </c>
      <c r="N42" s="60">
        <f>VLOOKUP($C41,'[1]4_summary'!$C$8:$N$131,N$1,FALSE)</f>
        <v>245517.75</v>
      </c>
      <c r="O42" s="60">
        <f>VLOOKUP($C41,'[1]4_summary'!$C$8:$N$131,O$1,FALSE)</f>
        <v>0</v>
      </c>
      <c r="P42" s="60">
        <f>VLOOKUP($C41,'[1]4_summary'!$C$8:$N$131,P$1,FALSE)</f>
        <v>324451.55000000005</v>
      </c>
      <c r="Q42" s="91">
        <v>12430</v>
      </c>
    </row>
    <row r="43" spans="2:17" x14ac:dyDescent="0.25">
      <c r="D43" s="4"/>
      <c r="Q43" s="81"/>
    </row>
    <row r="44" spans="2:17" x14ac:dyDescent="0.25">
      <c r="B44" t="s">
        <v>121</v>
      </c>
      <c r="C44" s="31">
        <v>18230673</v>
      </c>
      <c r="D44" t="s">
        <v>35</v>
      </c>
      <c r="G44" s="52">
        <v>17050</v>
      </c>
      <c r="H44" s="52">
        <v>13316.05</v>
      </c>
      <c r="I44" s="52">
        <v>10000</v>
      </c>
      <c r="J44" s="52">
        <v>1000</v>
      </c>
      <c r="K44" s="52">
        <v>77500</v>
      </c>
      <c r="L44" s="52">
        <v>500</v>
      </c>
      <c r="M44" s="52">
        <v>0</v>
      </c>
      <c r="N44" s="52">
        <v>235000</v>
      </c>
      <c r="O44" s="52">
        <v>0</v>
      </c>
      <c r="P44" s="52">
        <v>354366.05</v>
      </c>
      <c r="Q44" s="81">
        <v>50000</v>
      </c>
    </row>
    <row r="45" spans="2:17" x14ac:dyDescent="0.25">
      <c r="G45" s="60">
        <f>VLOOKUP($C44,'[1]4_summary'!$C$8:$N$131,G$1,FALSE)</f>
        <v>21349.95</v>
      </c>
      <c r="H45" s="60">
        <f>VLOOKUP($C44,'[1]4_summary'!$C$8:$N$131,H$1,FALSE)</f>
        <v>18913.169999999998</v>
      </c>
      <c r="I45" s="60">
        <f>VLOOKUP($C44,'[1]4_summary'!$C$8:$N$131,I$1,FALSE)</f>
        <v>5724.55</v>
      </c>
      <c r="J45" s="60">
        <f>VLOOKUP($C44,'[1]4_summary'!$C$8:$N$131,J$1,FALSE)</f>
        <v>50.18</v>
      </c>
      <c r="K45" s="60">
        <f>VLOOKUP($C44,'[1]4_summary'!$C$8:$N$131,K$1,FALSE)</f>
        <v>41551.82</v>
      </c>
      <c r="L45" s="60">
        <f>VLOOKUP($C44,'[1]4_summary'!$C$8:$N$131,L$1,FALSE)</f>
        <v>0</v>
      </c>
      <c r="M45" s="60">
        <f>VLOOKUP($C44,'[1]4_summary'!$C$8:$N$131,M$1,FALSE)</f>
        <v>2000</v>
      </c>
      <c r="N45" s="60">
        <f>VLOOKUP($C44,'[1]4_summary'!$C$8:$N$131,N$1,FALSE)</f>
        <v>96767</v>
      </c>
      <c r="O45" s="60">
        <f>VLOOKUP($C44,'[1]4_summary'!$C$8:$N$131,O$1,FALSE)</f>
        <v>0</v>
      </c>
      <c r="P45" s="60">
        <f>VLOOKUP($C44,'[1]4_summary'!$C$8:$N$131,P$1,FALSE)</f>
        <v>186356.66999999998</v>
      </c>
      <c r="Q45" s="91">
        <f>VLOOKUP(C44,'[2]Therms Data Entry'!$C$9:$P$120,14,FALSE)</f>
        <v>18901</v>
      </c>
    </row>
    <row r="46" spans="2:17" x14ac:dyDescent="0.25">
      <c r="Q46" s="81"/>
    </row>
    <row r="47" spans="2:17" s="5" customFormat="1" ht="12.75" x14ac:dyDescent="0.2">
      <c r="C47" s="31"/>
      <c r="E47" s="6"/>
      <c r="F47" s="6" t="s">
        <v>36</v>
      </c>
      <c r="G47" s="51">
        <v>448387.5</v>
      </c>
      <c r="H47" s="51">
        <v>350190.63750000001</v>
      </c>
      <c r="I47" s="51">
        <v>444400</v>
      </c>
      <c r="J47" s="51">
        <v>7600</v>
      </c>
      <c r="K47" s="51">
        <v>1314074.362</v>
      </c>
      <c r="L47" s="51">
        <v>2650</v>
      </c>
      <c r="M47" s="51">
        <v>4000</v>
      </c>
      <c r="N47" s="51">
        <v>10011107.194</v>
      </c>
      <c r="O47" s="51">
        <v>0</v>
      </c>
      <c r="P47" s="51">
        <v>12582409.693500001</v>
      </c>
      <c r="Q47" s="82">
        <v>4188287.8839999996</v>
      </c>
    </row>
    <row r="48" spans="2:17" x14ac:dyDescent="0.25">
      <c r="G48" s="92">
        <f t="shared" ref="G48:O48" si="0">G9+G12+G15+G18+G21+G27+G30+G33+G36+G39+G42+G45+G24</f>
        <v>388843.42000000004</v>
      </c>
      <c r="H48" s="92">
        <f t="shared" si="0"/>
        <v>344322.16999999993</v>
      </c>
      <c r="I48" s="92">
        <f t="shared" si="0"/>
        <v>384379.89999999997</v>
      </c>
      <c r="J48" s="92">
        <f t="shared" si="0"/>
        <v>940.17999999999984</v>
      </c>
      <c r="K48" s="92">
        <f t="shared" si="0"/>
        <v>897999.11999999988</v>
      </c>
      <c r="L48" s="92">
        <f t="shared" si="0"/>
        <v>178.15</v>
      </c>
      <c r="M48" s="92">
        <f t="shared" si="0"/>
        <v>6104.5</v>
      </c>
      <c r="N48" s="92">
        <f t="shared" si="0"/>
        <v>9225855.9900000002</v>
      </c>
      <c r="O48" s="92">
        <f t="shared" si="0"/>
        <v>0</v>
      </c>
      <c r="P48" s="92">
        <f>P9+P12+P15+P18+P21+P27+P30+P33+P36+P39+P42+P45+P24</f>
        <v>11248623.43</v>
      </c>
      <c r="Q48" s="93">
        <f>Q9+Q12+Q15+Q18+Q21+Q24+Q27+Q30+Q33+Q36+Q42+Q45</f>
        <v>2711464</v>
      </c>
    </row>
    <row r="49" spans="2:17" s="17" customFormat="1" x14ac:dyDescent="0.25">
      <c r="C49" s="31"/>
      <c r="F49"/>
      <c r="G49" s="64"/>
      <c r="H49" s="64"/>
      <c r="I49" s="64"/>
      <c r="J49" s="64"/>
      <c r="K49" s="64"/>
      <c r="L49" s="64"/>
      <c r="M49" s="64"/>
      <c r="N49" s="64"/>
      <c r="O49" s="64"/>
      <c r="P49" s="64"/>
      <c r="Q49" s="65"/>
    </row>
    <row r="51" spans="2:17" x14ac:dyDescent="0.25">
      <c r="B51" t="s">
        <v>123</v>
      </c>
    </row>
    <row r="52" spans="2:17" x14ac:dyDescent="0.25">
      <c r="D52" t="s">
        <v>38</v>
      </c>
      <c r="G52" s="66">
        <v>317650</v>
      </c>
      <c r="H52" s="66">
        <v>248099.65</v>
      </c>
      <c r="I52" s="66">
        <v>3000</v>
      </c>
      <c r="J52" s="66">
        <v>1000</v>
      </c>
      <c r="K52" s="66">
        <v>82472</v>
      </c>
      <c r="L52" s="66">
        <v>0</v>
      </c>
      <c r="M52" s="66">
        <v>0</v>
      </c>
      <c r="N52" s="66">
        <v>1839957</v>
      </c>
      <c r="O52" s="66">
        <v>0</v>
      </c>
      <c r="P52" s="66">
        <v>2492178.65</v>
      </c>
      <c r="Q52" s="81">
        <v>603268</v>
      </c>
    </row>
    <row r="53" spans="2:17" x14ac:dyDescent="0.25">
      <c r="F53" s="7"/>
      <c r="G53" s="94">
        <f>G56+G59+G62</f>
        <v>318620.67</v>
      </c>
      <c r="H53" s="94">
        <f t="shared" ref="H53:P53" si="1">H56+H59+H62</f>
        <v>279481.46000000002</v>
      </c>
      <c r="I53" s="94">
        <f t="shared" si="1"/>
        <v>858.17</v>
      </c>
      <c r="J53" s="94">
        <f t="shared" si="1"/>
        <v>4902.43</v>
      </c>
      <c r="K53" s="94">
        <f t="shared" si="1"/>
        <v>122886.33</v>
      </c>
      <c r="L53" s="94">
        <f t="shared" si="1"/>
        <v>1099.6500000000001</v>
      </c>
      <c r="M53" s="94">
        <f t="shared" si="1"/>
        <v>4538</v>
      </c>
      <c r="N53" s="94">
        <f t="shared" si="1"/>
        <v>4372917.51</v>
      </c>
      <c r="O53" s="94">
        <f t="shared" si="1"/>
        <v>0</v>
      </c>
      <c r="P53" s="94">
        <f t="shared" si="1"/>
        <v>5105304.2200000007</v>
      </c>
      <c r="Q53" s="95">
        <f>Q56+Q59+Q62+Q65</f>
        <v>894081</v>
      </c>
    </row>
    <row r="54" spans="2:17" x14ac:dyDescent="0.25">
      <c r="F54" s="7"/>
      <c r="G54" s="66"/>
      <c r="H54" s="66"/>
      <c r="I54" s="66"/>
      <c r="J54" s="66"/>
      <c r="K54" s="66"/>
      <c r="L54" s="66"/>
      <c r="M54" s="66"/>
      <c r="N54" s="66"/>
      <c r="O54" s="66"/>
      <c r="P54" s="66"/>
      <c r="Q54" s="81"/>
    </row>
    <row r="55" spans="2:17" s="7" customFormat="1" ht="12.75" x14ac:dyDescent="0.2">
      <c r="B55" s="7" t="s">
        <v>124</v>
      </c>
      <c r="C55" s="27">
        <v>18230731</v>
      </c>
      <c r="D55" s="8" t="s">
        <v>40</v>
      </c>
      <c r="G55" s="69">
        <v>235000</v>
      </c>
      <c r="H55" s="69">
        <v>183550</v>
      </c>
      <c r="I55" s="69">
        <v>3000</v>
      </c>
      <c r="J55" s="69">
        <v>1000</v>
      </c>
      <c r="K55" s="69">
        <v>10000</v>
      </c>
      <c r="L55" s="69">
        <v>0</v>
      </c>
      <c r="M55" s="69">
        <v>0</v>
      </c>
      <c r="N55" s="69">
        <v>1610000</v>
      </c>
      <c r="O55" s="69">
        <v>0</v>
      </c>
      <c r="P55" s="69">
        <v>2042550</v>
      </c>
      <c r="Q55" s="83">
        <v>500000</v>
      </c>
    </row>
    <row r="56" spans="2:17" s="7" customFormat="1" x14ac:dyDescent="0.25">
      <c r="C56" s="27"/>
      <c r="D56" s="8"/>
      <c r="G56" s="60">
        <f>VLOOKUP($C55,'[1]4_summary'!$C$8:$N$131,G$1,FALSE)</f>
        <v>317360.90999999997</v>
      </c>
      <c r="H56" s="60">
        <f>VLOOKUP($C55,'[1]4_summary'!$C$8:$N$131,H$1,FALSE)</f>
        <v>278370.96000000002</v>
      </c>
      <c r="I56" s="60">
        <f>VLOOKUP($C55,'[1]4_summary'!$C$8:$N$131,I$1,FALSE)</f>
        <v>818.37</v>
      </c>
      <c r="J56" s="60">
        <f>VLOOKUP($C55,'[1]4_summary'!$C$8:$N$131,J$1,FALSE)</f>
        <v>4902.43</v>
      </c>
      <c r="K56" s="60">
        <f>VLOOKUP($C55,'[1]4_summary'!$C$8:$N$131,K$1,FALSE)</f>
        <v>7066.11</v>
      </c>
      <c r="L56" s="60">
        <f>VLOOKUP($C55,'[1]4_summary'!$C$8:$N$131,L$1,FALSE)</f>
        <v>1099.6500000000001</v>
      </c>
      <c r="M56" s="60">
        <f>VLOOKUP($C55,'[1]4_summary'!$C$8:$N$131,M$1,FALSE)</f>
        <v>4538</v>
      </c>
      <c r="N56" s="60">
        <f>VLOOKUP($C55,'[1]4_summary'!$C$8:$N$131,N$1,FALSE)</f>
        <v>4312323</v>
      </c>
      <c r="O56" s="60">
        <f>VLOOKUP($C55,'[1]4_summary'!$C$8:$N$131,O$1,FALSE)</f>
        <v>0</v>
      </c>
      <c r="P56" s="60">
        <f>VLOOKUP($C55,'[1]4_summary'!$C$8:$N$131,P$1,FALSE)</f>
        <v>4926479.4300000006</v>
      </c>
      <c r="Q56" s="91">
        <f>VLOOKUP(C55,'[2]Therms Data Entry'!$C$9:$P$120,14,FALSE)</f>
        <v>813652</v>
      </c>
    </row>
    <row r="57" spans="2:17" s="7" customFormat="1" x14ac:dyDescent="0.25">
      <c r="C57" s="27"/>
      <c r="D57" s="8"/>
      <c r="F57"/>
      <c r="G57" s="69"/>
      <c r="H57" s="69"/>
      <c r="I57" s="69"/>
      <c r="J57" s="69"/>
      <c r="K57" s="69"/>
      <c r="L57" s="69"/>
      <c r="M57" s="69"/>
      <c r="N57" s="69"/>
      <c r="O57" s="69"/>
      <c r="P57" s="69"/>
      <c r="Q57" s="83"/>
    </row>
    <row r="58" spans="2:17" s="7" customFormat="1" x14ac:dyDescent="0.25">
      <c r="B58" s="7" t="s">
        <v>124</v>
      </c>
      <c r="C58" s="27">
        <v>18231037</v>
      </c>
      <c r="D58" s="8" t="s">
        <v>42</v>
      </c>
      <c r="F58"/>
      <c r="G58" s="69">
        <v>82650</v>
      </c>
      <c r="H58" s="69">
        <v>64549.649999999994</v>
      </c>
      <c r="I58" s="69">
        <v>0</v>
      </c>
      <c r="J58" s="69">
        <v>0</v>
      </c>
      <c r="K58" s="69">
        <v>0</v>
      </c>
      <c r="L58" s="69">
        <v>0</v>
      </c>
      <c r="M58" s="69">
        <v>0</v>
      </c>
      <c r="N58" s="69">
        <v>229957</v>
      </c>
      <c r="O58" s="69">
        <v>0</v>
      </c>
      <c r="P58" s="69">
        <v>377156.65</v>
      </c>
      <c r="Q58" s="83">
        <v>43268</v>
      </c>
    </row>
    <row r="59" spans="2:17" s="7" customFormat="1" x14ac:dyDescent="0.25">
      <c r="C59" s="27"/>
      <c r="D59" s="8"/>
      <c r="G59" s="60">
        <f>VLOOKUP($C58,'[1]4_summary'!$C$8:$N$131,G$1,FALSE)</f>
        <v>1259.76</v>
      </c>
      <c r="H59" s="60">
        <f>VLOOKUP($C58,'[1]4_summary'!$C$8:$N$131,H$1,FALSE)</f>
        <v>1110.5</v>
      </c>
      <c r="I59" s="60">
        <f>VLOOKUP($C58,'[1]4_summary'!$C$8:$N$131,I$1,FALSE)</f>
        <v>0</v>
      </c>
      <c r="J59" s="60">
        <f>VLOOKUP($C58,'[1]4_summary'!$C$8:$N$131,J$1,FALSE)</f>
        <v>0</v>
      </c>
      <c r="K59" s="60">
        <f>VLOOKUP($C58,'[1]4_summary'!$C$8:$N$131,K$1,FALSE)</f>
        <v>3132.72</v>
      </c>
      <c r="L59" s="60">
        <f>VLOOKUP($C58,'[1]4_summary'!$C$8:$N$131,L$1,FALSE)</f>
        <v>0</v>
      </c>
      <c r="M59" s="60">
        <f>VLOOKUP($C58,'[1]4_summary'!$C$8:$N$131,M$1,FALSE)</f>
        <v>0</v>
      </c>
      <c r="N59" s="60">
        <f>VLOOKUP($C58,'[1]4_summary'!$C$8:$N$131,N$1,FALSE)</f>
        <v>60594.51</v>
      </c>
      <c r="O59" s="60">
        <f>VLOOKUP($C58,'[1]4_summary'!$C$8:$N$131,O$1,FALSE)</f>
        <v>0</v>
      </c>
      <c r="P59" s="60">
        <f>VLOOKUP($C58,'[1]4_summary'!$C$8:$N$131,P$1,FALSE)</f>
        <v>66097.490000000005</v>
      </c>
      <c r="Q59" s="91">
        <f>VLOOKUP(C58,'[2]Therms Data Entry'!$C$9:$P$120,14,FALSE)</f>
        <v>24316</v>
      </c>
    </row>
    <row r="60" spans="2:17" s="7" customFormat="1" ht="12.75" x14ac:dyDescent="0.2">
      <c r="C60" s="27"/>
      <c r="D60" s="8"/>
      <c r="G60" s="69"/>
      <c r="H60" s="69"/>
      <c r="I60" s="69"/>
      <c r="J60" s="69"/>
      <c r="K60" s="69"/>
      <c r="L60" s="69"/>
      <c r="M60" s="69"/>
      <c r="N60" s="69"/>
      <c r="O60" s="69"/>
      <c r="P60" s="69"/>
      <c r="Q60" s="83"/>
    </row>
    <row r="61" spans="2:17" s="7" customFormat="1" ht="12.75" x14ac:dyDescent="0.2">
      <c r="B61" s="7" t="s">
        <v>39</v>
      </c>
      <c r="C61" s="27">
        <v>18230220</v>
      </c>
      <c r="D61" s="8" t="s">
        <v>43</v>
      </c>
      <c r="G61" s="69">
        <v>0</v>
      </c>
      <c r="H61" s="69">
        <v>0</v>
      </c>
      <c r="I61" s="69">
        <v>0</v>
      </c>
      <c r="J61" s="69">
        <v>0</v>
      </c>
      <c r="K61" s="69">
        <v>72472</v>
      </c>
      <c r="L61" s="69">
        <v>0</v>
      </c>
      <c r="M61" s="69">
        <v>0</v>
      </c>
      <c r="N61" s="69">
        <v>0</v>
      </c>
      <c r="O61" s="69">
        <v>0</v>
      </c>
      <c r="P61" s="69">
        <v>72472</v>
      </c>
      <c r="Q61" s="83">
        <v>60000</v>
      </c>
    </row>
    <row r="62" spans="2:17" s="7" customFormat="1" x14ac:dyDescent="0.25">
      <c r="C62" s="31"/>
      <c r="D62" s="8"/>
      <c r="F62"/>
      <c r="G62" s="60">
        <f>VLOOKUP($C61,'[1]4_summary'!$C$8:$N$131,G$1,FALSE)</f>
        <v>0</v>
      </c>
      <c r="H62" s="60">
        <f>VLOOKUP($C61,'[1]4_summary'!$C$8:$N$131,H$1,FALSE)</f>
        <v>0</v>
      </c>
      <c r="I62" s="60">
        <f>VLOOKUP($C61,'[1]4_summary'!$C$8:$N$131,I$1,FALSE)</f>
        <v>39.799999999999997</v>
      </c>
      <c r="J62" s="60">
        <f>VLOOKUP($C61,'[1]4_summary'!$C$8:$N$131,J$1,FALSE)</f>
        <v>0</v>
      </c>
      <c r="K62" s="60">
        <f>VLOOKUP($C61,'[1]4_summary'!$C$8:$N$131,K$1,FALSE)</f>
        <v>112687.5</v>
      </c>
      <c r="L62" s="60">
        <f>VLOOKUP($C61,'[1]4_summary'!$C$8:$N$131,L$1,FALSE)</f>
        <v>0</v>
      </c>
      <c r="M62" s="60">
        <f>VLOOKUP($C61,'[1]4_summary'!$C$8:$N$131,M$1,FALSE)</f>
        <v>0</v>
      </c>
      <c r="N62" s="60">
        <f>VLOOKUP($C61,'[1]4_summary'!$C$8:$N$131,N$1,FALSE)</f>
        <v>0</v>
      </c>
      <c r="O62" s="60">
        <f>VLOOKUP($C61,'[1]4_summary'!$C$8:$N$131,O$1,FALSE)</f>
        <v>0</v>
      </c>
      <c r="P62" s="60">
        <f>VLOOKUP($C61,'[1]4_summary'!$C$8:$N$131,P$1,FALSE)</f>
        <v>112727.3</v>
      </c>
      <c r="Q62" s="91">
        <f>VLOOKUP(C61,'[2]Therms Data Entry'!$C$9:$P$120,14,FALSE)</f>
        <v>12811</v>
      </c>
    </row>
    <row r="63" spans="2:17" s="7" customFormat="1" ht="12.75" x14ac:dyDescent="0.2">
      <c r="C63" s="31"/>
      <c r="D63" s="8"/>
      <c r="G63" s="69"/>
      <c r="H63" s="69"/>
      <c r="I63" s="69"/>
      <c r="J63" s="69"/>
      <c r="K63" s="69"/>
      <c r="L63" s="69"/>
      <c r="M63" s="69"/>
      <c r="N63" s="69"/>
      <c r="O63" s="69"/>
      <c r="P63" s="69"/>
      <c r="Q63" s="83"/>
    </row>
    <row r="64" spans="2:17" x14ac:dyDescent="0.25">
      <c r="B64" t="s">
        <v>125</v>
      </c>
      <c r="C64" s="31">
        <v>18230706</v>
      </c>
      <c r="D64" t="s">
        <v>45</v>
      </c>
      <c r="F64" s="7"/>
      <c r="G64" s="52">
        <v>44000</v>
      </c>
      <c r="H64" s="52">
        <v>34364</v>
      </c>
      <c r="I64" s="52">
        <v>8500</v>
      </c>
      <c r="J64" s="52">
        <v>2000</v>
      </c>
      <c r="K64" s="52">
        <v>74000</v>
      </c>
      <c r="L64" s="52">
        <v>2250</v>
      </c>
      <c r="M64" s="52">
        <v>0</v>
      </c>
      <c r="N64" s="52">
        <v>558000.00000000012</v>
      </c>
      <c r="O64" s="52">
        <v>0</v>
      </c>
      <c r="P64" s="52">
        <v>723114.00000000012</v>
      </c>
      <c r="Q64" s="81">
        <v>90000</v>
      </c>
    </row>
    <row r="65" spans="2:17" x14ac:dyDescent="0.25">
      <c r="G65" s="60">
        <f>VLOOKUP($C64,'[1]4_summary'!$C$8:$N$131,G$1,FALSE)</f>
        <v>22506.18</v>
      </c>
      <c r="H65" s="60">
        <f>VLOOKUP($C64,'[1]4_summary'!$C$8:$N$131,H$1,FALSE)</f>
        <v>19925.18</v>
      </c>
      <c r="I65" s="60">
        <f>VLOOKUP($C64,'[1]4_summary'!$C$8:$N$131,I$1,FALSE)</f>
        <v>95.4</v>
      </c>
      <c r="J65" s="60">
        <f>VLOOKUP($C64,'[1]4_summary'!$C$8:$N$131,J$1,FALSE)</f>
        <v>11778.82</v>
      </c>
      <c r="K65" s="60">
        <f>VLOOKUP($C64,'[1]4_summary'!$C$8:$N$131,K$1,FALSE)</f>
        <v>12080.22</v>
      </c>
      <c r="L65" s="60">
        <f>VLOOKUP($C64,'[1]4_summary'!$C$8:$N$131,L$1,FALSE)</f>
        <v>153.78</v>
      </c>
      <c r="M65" s="60">
        <f>VLOOKUP($C64,'[1]4_summary'!$C$8:$N$131,M$1,FALSE)</f>
        <v>1200</v>
      </c>
      <c r="N65" s="60">
        <f>VLOOKUP($C64,'[1]4_summary'!$C$8:$N$131,N$1,FALSE)</f>
        <v>206348</v>
      </c>
      <c r="O65" s="60">
        <f>VLOOKUP($C64,'[1]4_summary'!$C$8:$N$131,O$1,FALSE)</f>
        <v>0</v>
      </c>
      <c r="P65" s="60">
        <f>VLOOKUP($C64,'[1]4_summary'!$C$8:$N$131,P$1,FALSE)</f>
        <v>274087.58</v>
      </c>
      <c r="Q65" s="91">
        <f>VLOOKUP(C64,'[2]Therms Data Entry'!$C$9:$P$120,14,FALSE)</f>
        <v>43302</v>
      </c>
    </row>
    <row r="66" spans="2:17" x14ac:dyDescent="0.25">
      <c r="Q66" s="81"/>
    </row>
    <row r="67" spans="2:17" x14ac:dyDescent="0.25">
      <c r="D67" t="s">
        <v>46</v>
      </c>
      <c r="F67" s="7"/>
      <c r="G67" s="66">
        <v>252750</v>
      </c>
      <c r="H67" s="66">
        <v>197397.75</v>
      </c>
      <c r="I67" s="66">
        <v>1500</v>
      </c>
      <c r="J67" s="66">
        <v>5950</v>
      </c>
      <c r="K67" s="66">
        <v>103769</v>
      </c>
      <c r="L67" s="66">
        <v>0</v>
      </c>
      <c r="M67" s="66">
        <v>500</v>
      </c>
      <c r="N67" s="66">
        <v>174000</v>
      </c>
      <c r="O67" s="66">
        <v>0</v>
      </c>
      <c r="P67" s="66">
        <v>735866.75</v>
      </c>
      <c r="Q67" s="81">
        <v>571500</v>
      </c>
    </row>
    <row r="68" spans="2:17" x14ac:dyDescent="0.25">
      <c r="F68" s="7"/>
      <c r="G68" s="94">
        <f t="shared" ref="G68:Q68" si="2">G71+G74</f>
        <v>229292.16</v>
      </c>
      <c r="H68" s="94">
        <f t="shared" si="2"/>
        <v>203182.62999999998</v>
      </c>
      <c r="I68" s="94">
        <f t="shared" si="2"/>
        <v>31.33</v>
      </c>
      <c r="J68" s="94">
        <f t="shared" si="2"/>
        <v>5101.13</v>
      </c>
      <c r="K68" s="94">
        <f t="shared" si="2"/>
        <v>97204.29</v>
      </c>
      <c r="L68" s="94">
        <f t="shared" si="2"/>
        <v>1802.35</v>
      </c>
      <c r="M68" s="94">
        <f t="shared" si="2"/>
        <v>16</v>
      </c>
      <c r="N68" s="94">
        <f t="shared" si="2"/>
        <v>94385</v>
      </c>
      <c r="O68" s="94">
        <f t="shared" si="2"/>
        <v>0</v>
      </c>
      <c r="P68" s="94">
        <f t="shared" si="2"/>
        <v>631014.8899999999</v>
      </c>
      <c r="Q68" s="95">
        <f t="shared" si="2"/>
        <v>203790</v>
      </c>
    </row>
    <row r="69" spans="2:17" x14ac:dyDescent="0.25">
      <c r="F69" s="7"/>
      <c r="G69" s="66"/>
      <c r="H69" s="66"/>
      <c r="I69" s="66"/>
      <c r="J69" s="66"/>
      <c r="K69" s="66"/>
      <c r="L69" s="66"/>
      <c r="M69" s="66"/>
      <c r="N69" s="66"/>
      <c r="O69" s="66"/>
      <c r="P69" s="66"/>
      <c r="Q69" s="81"/>
    </row>
    <row r="70" spans="2:17" s="7" customFormat="1" ht="12.75" x14ac:dyDescent="0.2">
      <c r="B70" s="7" t="s">
        <v>126</v>
      </c>
      <c r="C70" s="27">
        <v>18230691</v>
      </c>
      <c r="D70" s="8" t="s">
        <v>48</v>
      </c>
      <c r="G70" s="69">
        <v>252750</v>
      </c>
      <c r="H70" s="69">
        <v>197397.75</v>
      </c>
      <c r="I70" s="69">
        <v>1500</v>
      </c>
      <c r="J70" s="69">
        <v>5950</v>
      </c>
      <c r="K70" s="69">
        <v>103769</v>
      </c>
      <c r="L70" s="69">
        <v>0</v>
      </c>
      <c r="M70" s="69">
        <v>500</v>
      </c>
      <c r="N70" s="69">
        <v>165000</v>
      </c>
      <c r="O70" s="69">
        <v>0</v>
      </c>
      <c r="P70" s="69">
        <v>726866.75</v>
      </c>
      <c r="Q70" s="83">
        <v>570000</v>
      </c>
    </row>
    <row r="71" spans="2:17" s="7" customFormat="1" x14ac:dyDescent="0.25">
      <c r="C71" s="27"/>
      <c r="D71" s="8"/>
      <c r="G71" s="60">
        <f>VLOOKUP($C70,'[1]4_summary'!$C$8:$N$131,G$1,FALSE)</f>
        <v>224460.13</v>
      </c>
      <c r="H71" s="60">
        <f>VLOOKUP($C70,'[1]4_summary'!$C$8:$N$131,H$1,FALSE)</f>
        <v>198890.33</v>
      </c>
      <c r="I71" s="60">
        <f>VLOOKUP($C70,'[1]4_summary'!$C$8:$N$131,I$1,FALSE)</f>
        <v>31.33</v>
      </c>
      <c r="J71" s="60">
        <f>VLOOKUP($C70,'[1]4_summary'!$C$8:$N$131,J$1,FALSE)</f>
        <v>5101.13</v>
      </c>
      <c r="K71" s="60">
        <f>VLOOKUP($C70,'[1]4_summary'!$C$8:$N$131,K$1,FALSE)</f>
        <v>97204.29</v>
      </c>
      <c r="L71" s="60">
        <f>VLOOKUP($C70,'[1]4_summary'!$C$8:$N$131,L$1,FALSE)</f>
        <v>1802.35</v>
      </c>
      <c r="M71" s="60">
        <f>VLOOKUP($C70,'[1]4_summary'!$C$8:$N$131,M$1,FALSE)</f>
        <v>16</v>
      </c>
      <c r="N71" s="60">
        <f>VLOOKUP($C70,'[1]4_summary'!$C$8:$N$131,N$1,FALSE)</f>
        <v>58915</v>
      </c>
      <c r="O71" s="60">
        <f>VLOOKUP($C70,'[1]4_summary'!$C$8:$N$131,O$1,FALSE)</f>
        <v>0</v>
      </c>
      <c r="P71" s="60">
        <f>VLOOKUP($C70,'[1]4_summary'!$C$8:$N$131,P$1,FALSE)</f>
        <v>586420.55999999994</v>
      </c>
      <c r="Q71" s="91">
        <f>VLOOKUP(C70,'[2]Therms Data Entry'!$C$9:$P$120,14,FALSE)</f>
        <v>196696</v>
      </c>
    </row>
    <row r="72" spans="2:17" s="7" customFormat="1" ht="12.75" x14ac:dyDescent="0.2">
      <c r="C72" s="27"/>
      <c r="D72" s="8"/>
      <c r="G72" s="69"/>
      <c r="H72" s="69"/>
      <c r="I72" s="69"/>
      <c r="J72" s="69"/>
      <c r="K72" s="69"/>
      <c r="L72" s="69"/>
      <c r="M72" s="69"/>
      <c r="N72" s="69"/>
      <c r="O72" s="69"/>
      <c r="P72" s="69"/>
      <c r="Q72" s="83"/>
    </row>
    <row r="73" spans="2:17" s="7" customFormat="1" x14ac:dyDescent="0.25">
      <c r="B73" s="7" t="s">
        <v>126</v>
      </c>
      <c r="C73" s="27">
        <v>18231039</v>
      </c>
      <c r="D73" s="8" t="s">
        <v>50</v>
      </c>
      <c r="F73"/>
      <c r="G73" s="69">
        <v>0</v>
      </c>
      <c r="H73" s="69">
        <v>0</v>
      </c>
      <c r="I73" s="69">
        <v>0</v>
      </c>
      <c r="J73" s="69">
        <v>0</v>
      </c>
      <c r="K73" s="69">
        <v>0</v>
      </c>
      <c r="L73" s="69">
        <v>0</v>
      </c>
      <c r="M73" s="69">
        <v>0</v>
      </c>
      <c r="N73" s="69">
        <v>9000</v>
      </c>
      <c r="O73" s="69">
        <v>0</v>
      </c>
      <c r="P73" s="69">
        <v>9000</v>
      </c>
      <c r="Q73" s="83">
        <v>1500</v>
      </c>
    </row>
    <row r="74" spans="2:17" s="7" customFormat="1" x14ac:dyDescent="0.25">
      <c r="C74" s="31"/>
      <c r="D74" s="8"/>
      <c r="F74"/>
      <c r="G74" s="60">
        <f>VLOOKUP($C73,'[1]4_summary'!$C$8:$N$131,G$1,FALSE)</f>
        <v>4832.03</v>
      </c>
      <c r="H74" s="60">
        <f>VLOOKUP($C73,'[1]4_summary'!$C$8:$N$131,H$1,FALSE)</f>
        <v>4292.3</v>
      </c>
      <c r="I74" s="60">
        <f>VLOOKUP($C73,'[1]4_summary'!$C$8:$N$131,I$1,FALSE)</f>
        <v>0</v>
      </c>
      <c r="J74" s="60">
        <f>VLOOKUP($C73,'[1]4_summary'!$C$8:$N$131,J$1,FALSE)</f>
        <v>0</v>
      </c>
      <c r="K74" s="60">
        <f>VLOOKUP($C73,'[1]4_summary'!$C$8:$N$131,K$1,FALSE)</f>
        <v>0</v>
      </c>
      <c r="L74" s="60">
        <f>VLOOKUP($C73,'[1]4_summary'!$C$8:$N$131,L$1,FALSE)</f>
        <v>0</v>
      </c>
      <c r="M74" s="60">
        <f>VLOOKUP($C73,'[1]4_summary'!$C$8:$N$131,M$1,FALSE)</f>
        <v>0</v>
      </c>
      <c r="N74" s="60">
        <f>VLOOKUP($C73,'[1]4_summary'!$C$8:$N$131,N$1,FALSE)</f>
        <v>35470</v>
      </c>
      <c r="O74" s="60">
        <f>VLOOKUP($C73,'[1]4_summary'!$C$8:$N$131,O$1,FALSE)</f>
        <v>0</v>
      </c>
      <c r="P74" s="60">
        <f>VLOOKUP($C73,'[1]4_summary'!$C$8:$N$131,P$1,FALSE)</f>
        <v>44594.33</v>
      </c>
      <c r="Q74" s="91">
        <f>VLOOKUP(C73,'[2]Therms Data Entry'!$C$9:$P$120,14,FALSE)</f>
        <v>7094</v>
      </c>
    </row>
    <row r="75" spans="2:17" s="7" customFormat="1" x14ac:dyDescent="0.25">
      <c r="C75" s="31"/>
      <c r="D75" s="8"/>
      <c r="F75"/>
      <c r="G75" s="69"/>
      <c r="H75" s="69"/>
      <c r="I75" s="69"/>
      <c r="J75" s="69"/>
      <c r="K75" s="69"/>
      <c r="L75" s="69"/>
      <c r="M75" s="69"/>
      <c r="N75" s="69"/>
      <c r="O75" s="69"/>
      <c r="P75" s="69"/>
      <c r="Q75" s="83"/>
    </row>
    <row r="76" spans="2:17" x14ac:dyDescent="0.25">
      <c r="B76" t="s">
        <v>127</v>
      </c>
      <c r="D76" t="s">
        <v>56</v>
      </c>
      <c r="G76" s="52">
        <v>175525</v>
      </c>
      <c r="H76" s="52">
        <v>137085.02500000002</v>
      </c>
      <c r="I76" s="52">
        <v>53000</v>
      </c>
      <c r="J76" s="52">
        <v>7000</v>
      </c>
      <c r="K76" s="52">
        <v>1651025.5</v>
      </c>
      <c r="L76" s="52">
        <v>1000</v>
      </c>
      <c r="M76" s="52">
        <v>0</v>
      </c>
      <c r="N76" s="52">
        <v>1354175</v>
      </c>
      <c r="O76" s="52">
        <v>0</v>
      </c>
      <c r="P76" s="52">
        <v>3378810.5249999999</v>
      </c>
      <c r="Q76" s="81">
        <v>832532</v>
      </c>
    </row>
    <row r="77" spans="2:17" x14ac:dyDescent="0.25">
      <c r="G77" s="67">
        <f t="shared" ref="G77:P77" si="3">G80+G83+G86+G89</f>
        <v>148343.64000000001</v>
      </c>
      <c r="H77" s="67">
        <f t="shared" si="3"/>
        <v>131422.53</v>
      </c>
      <c r="I77" s="67">
        <f t="shared" si="3"/>
        <v>27728.87</v>
      </c>
      <c r="J77" s="67">
        <f t="shared" si="3"/>
        <v>2991.66</v>
      </c>
      <c r="K77" s="67">
        <f t="shared" si="3"/>
        <v>517850.38</v>
      </c>
      <c r="L77" s="67">
        <f t="shared" si="3"/>
        <v>143</v>
      </c>
      <c r="M77" s="67">
        <f t="shared" si="3"/>
        <v>0</v>
      </c>
      <c r="N77" s="67">
        <f t="shared" si="3"/>
        <v>2703536.13</v>
      </c>
      <c r="O77" s="67">
        <f t="shared" si="3"/>
        <v>0</v>
      </c>
      <c r="P77" s="67">
        <f t="shared" si="3"/>
        <v>3532016.2099999995</v>
      </c>
      <c r="Q77" s="95">
        <f>Q80+Q83+Q86+Q89</f>
        <v>860670</v>
      </c>
    </row>
    <row r="78" spans="2:17" x14ac:dyDescent="0.25">
      <c r="Q78" s="81"/>
    </row>
    <row r="79" spans="2:17" s="7" customFormat="1" ht="12.75" x14ac:dyDescent="0.2">
      <c r="B79" s="7" t="s">
        <v>127</v>
      </c>
      <c r="C79" s="27">
        <v>18231027</v>
      </c>
      <c r="D79" s="9" t="s">
        <v>58</v>
      </c>
      <c r="F79" s="6"/>
      <c r="G79" s="69">
        <v>105075.00000000001</v>
      </c>
      <c r="H79" s="69">
        <v>82063.575000000012</v>
      </c>
      <c r="I79" s="69">
        <v>53000</v>
      </c>
      <c r="J79" s="69">
        <v>6000</v>
      </c>
      <c r="K79" s="69">
        <v>708865.5</v>
      </c>
      <c r="L79" s="69">
        <v>1000</v>
      </c>
      <c r="M79" s="69">
        <v>0</v>
      </c>
      <c r="N79" s="69">
        <v>759375</v>
      </c>
      <c r="O79" s="69">
        <v>0</v>
      </c>
      <c r="P79" s="69">
        <v>1715379.075</v>
      </c>
      <c r="Q79" s="83">
        <v>350000</v>
      </c>
    </row>
    <row r="80" spans="2:17" s="7" customFormat="1" x14ac:dyDescent="0.25">
      <c r="C80" s="27"/>
      <c r="D80" s="9"/>
      <c r="F80" s="6"/>
      <c r="G80" s="60">
        <f>VLOOKUP($C79,'[1]4_summary'!$C$8:$N$131,G$1,FALSE)</f>
        <v>94894.080000000002</v>
      </c>
      <c r="H80" s="60">
        <f>VLOOKUP($C79,'[1]4_summary'!$C$8:$N$131,H$1,FALSE)</f>
        <v>84060.74</v>
      </c>
      <c r="I80" s="60">
        <f>VLOOKUP($C79,'[1]4_summary'!$C$8:$N$131,I$1,FALSE)</f>
        <v>27690</v>
      </c>
      <c r="J80" s="60">
        <f>VLOOKUP($C79,'[1]4_summary'!$C$8:$N$131,J$1,FALSE)</f>
        <v>2846.66</v>
      </c>
      <c r="K80" s="60">
        <f>VLOOKUP($C79,'[1]4_summary'!$C$8:$N$131,K$1,FALSE)</f>
        <v>103025.78</v>
      </c>
      <c r="L80" s="60">
        <f>VLOOKUP($C79,'[1]4_summary'!$C$8:$N$131,L$1,FALSE)</f>
        <v>143</v>
      </c>
      <c r="M80" s="60">
        <f>VLOOKUP($C79,'[1]4_summary'!$C$8:$N$131,M$1,FALSE)</f>
        <v>0</v>
      </c>
      <c r="N80" s="60">
        <f>VLOOKUP($C79,'[1]4_summary'!$C$8:$N$131,N$1,FALSE)</f>
        <v>815688.98</v>
      </c>
      <c r="O80" s="60">
        <f>VLOOKUP($C79,'[1]4_summary'!$C$8:$N$131,O$1,FALSE)</f>
        <v>0</v>
      </c>
      <c r="P80" s="60">
        <f>VLOOKUP($C79,'[1]4_summary'!$C$8:$N$131,P$1,FALSE)</f>
        <v>1128349.24</v>
      </c>
      <c r="Q80" s="91">
        <f>VLOOKUP(C79,'[2]Therms Data Entry'!$C$9:$P$120,14,FALSE)</f>
        <v>172780</v>
      </c>
    </row>
    <row r="81" spans="2:17" s="7" customFormat="1" ht="12.75" x14ac:dyDescent="0.2">
      <c r="C81" s="27"/>
      <c r="D81" s="9"/>
      <c r="F81" s="6"/>
      <c r="G81" s="69"/>
      <c r="H81" s="69"/>
      <c r="I81" s="69"/>
      <c r="J81" s="69"/>
      <c r="K81" s="69"/>
      <c r="L81" s="69"/>
      <c r="M81" s="69"/>
      <c r="N81" s="69"/>
      <c r="O81" s="69"/>
      <c r="P81" s="69"/>
      <c r="Q81" s="83"/>
    </row>
    <row r="82" spans="2:17" s="7" customFormat="1" x14ac:dyDescent="0.25">
      <c r="B82" s="7" t="s">
        <v>127</v>
      </c>
      <c r="C82" s="27">
        <v>18231029</v>
      </c>
      <c r="D82" s="9" t="s">
        <v>59</v>
      </c>
      <c r="F82"/>
      <c r="G82" s="69">
        <v>21300</v>
      </c>
      <c r="H82" s="69">
        <v>16635.3</v>
      </c>
      <c r="I82" s="69">
        <v>0</v>
      </c>
      <c r="J82" s="69">
        <v>0</v>
      </c>
      <c r="K82" s="69">
        <v>0</v>
      </c>
      <c r="L82" s="69">
        <v>0</v>
      </c>
      <c r="M82" s="69">
        <v>0</v>
      </c>
      <c r="N82" s="69">
        <v>6000</v>
      </c>
      <c r="O82" s="69">
        <v>0</v>
      </c>
      <c r="P82" s="69">
        <v>43935.3</v>
      </c>
      <c r="Q82" s="83">
        <v>12772</v>
      </c>
    </row>
    <row r="83" spans="2:17" s="7" customFormat="1" x14ac:dyDescent="0.25">
      <c r="C83" s="27"/>
      <c r="D83" s="9"/>
      <c r="F83"/>
      <c r="G83" s="60">
        <f>VLOOKUP($C82,'[1]4_summary'!$C$8:$N$131,G$1,FALSE)</f>
        <v>20649.66</v>
      </c>
      <c r="H83" s="60">
        <f>VLOOKUP($C82,'[1]4_summary'!$C$8:$N$131,H$1,FALSE)</f>
        <v>18311.38</v>
      </c>
      <c r="I83" s="60">
        <f>VLOOKUP($C82,'[1]4_summary'!$C$8:$N$131,I$1,FALSE)</f>
        <v>0</v>
      </c>
      <c r="J83" s="60">
        <f>VLOOKUP($C82,'[1]4_summary'!$C$8:$N$131,J$1,FALSE)</f>
        <v>0</v>
      </c>
      <c r="K83" s="60">
        <f>VLOOKUP($C82,'[1]4_summary'!$C$8:$N$131,K$1,FALSE)</f>
        <v>163.35</v>
      </c>
      <c r="L83" s="60">
        <f>VLOOKUP($C82,'[1]4_summary'!$C$8:$N$131,L$1,FALSE)</f>
        <v>0</v>
      </c>
      <c r="M83" s="60">
        <f>VLOOKUP($C82,'[1]4_summary'!$C$8:$N$131,M$1,FALSE)</f>
        <v>0</v>
      </c>
      <c r="N83" s="60">
        <f>VLOOKUP($C82,'[1]4_summary'!$C$8:$N$131,N$1,FALSE)</f>
        <v>0</v>
      </c>
      <c r="O83" s="60">
        <f>VLOOKUP($C82,'[1]4_summary'!$C$8:$N$131,O$1,FALSE)</f>
        <v>0</v>
      </c>
      <c r="P83" s="60">
        <f>VLOOKUP($C82,'[1]4_summary'!$C$8:$N$131,P$1,FALSE)</f>
        <v>39124.39</v>
      </c>
      <c r="Q83" s="91">
        <f>VLOOKUP(C82,'[2]Therms Data Entry'!$C$9:$P$120,14,FALSE)</f>
        <v>9311</v>
      </c>
    </row>
    <row r="84" spans="2:17" s="7" customFormat="1" x14ac:dyDescent="0.25">
      <c r="C84" s="27"/>
      <c r="D84" s="9"/>
      <c r="F84"/>
      <c r="G84" s="69"/>
      <c r="H84" s="69"/>
      <c r="I84" s="69"/>
      <c r="J84" s="69"/>
      <c r="K84" s="69"/>
      <c r="L84" s="69"/>
      <c r="M84" s="69"/>
      <c r="N84" s="69"/>
      <c r="O84" s="69"/>
      <c r="P84" s="69"/>
      <c r="Q84" s="83"/>
    </row>
    <row r="85" spans="2:17" s="7" customFormat="1" x14ac:dyDescent="0.25">
      <c r="B85" s="7" t="s">
        <v>55</v>
      </c>
      <c r="C85" s="27">
        <v>18230248</v>
      </c>
      <c r="D85" s="8" t="s">
        <v>60</v>
      </c>
      <c r="F85"/>
      <c r="G85" s="69">
        <v>49150</v>
      </c>
      <c r="H85" s="69">
        <v>38386.149999999994</v>
      </c>
      <c r="I85" s="69">
        <v>0</v>
      </c>
      <c r="J85" s="69">
        <v>1000</v>
      </c>
      <c r="K85" s="69">
        <v>940000</v>
      </c>
      <c r="L85" s="69">
        <v>0</v>
      </c>
      <c r="M85" s="69">
        <v>0</v>
      </c>
      <c r="N85" s="69">
        <v>588800</v>
      </c>
      <c r="O85" s="69">
        <v>0</v>
      </c>
      <c r="P85" s="69">
        <v>1617336.15</v>
      </c>
      <c r="Q85" s="83">
        <v>469760</v>
      </c>
    </row>
    <row r="86" spans="2:17" s="7" customFormat="1" x14ac:dyDescent="0.25">
      <c r="C86" s="27"/>
      <c r="D86" s="8"/>
      <c r="G86" s="60">
        <f>VLOOKUP($C85,'[1]4_summary'!$C$8:$N$131,G$1,FALSE)</f>
        <v>32799.9</v>
      </c>
      <c r="H86" s="60">
        <f>VLOOKUP($C85,'[1]4_summary'!$C$8:$N$131,H$1,FALSE)</f>
        <v>29050.41</v>
      </c>
      <c r="I86" s="60">
        <f>VLOOKUP($C85,'[1]4_summary'!$C$8:$N$131,I$1,FALSE)</f>
        <v>0</v>
      </c>
      <c r="J86" s="60">
        <f>VLOOKUP($C85,'[1]4_summary'!$C$8:$N$131,J$1,FALSE)</f>
        <v>145</v>
      </c>
      <c r="K86" s="60">
        <f>VLOOKUP($C85,'[1]4_summary'!$C$8:$N$131,K$1,FALSE)</f>
        <v>414116.8</v>
      </c>
      <c r="L86" s="60">
        <f>VLOOKUP($C85,'[1]4_summary'!$C$8:$N$131,L$1,FALSE)</f>
        <v>0</v>
      </c>
      <c r="M86" s="60">
        <f>VLOOKUP($C85,'[1]4_summary'!$C$8:$N$131,M$1,FALSE)</f>
        <v>0</v>
      </c>
      <c r="N86" s="60">
        <f>VLOOKUP($C85,'[1]4_summary'!$C$8:$N$131,N$1,FALSE)</f>
        <v>1861085.17</v>
      </c>
      <c r="O86" s="60">
        <f>VLOOKUP($C85,'[1]4_summary'!$C$8:$N$131,O$1,FALSE)</f>
        <v>0</v>
      </c>
      <c r="P86" s="60">
        <f>VLOOKUP($C85,'[1]4_summary'!$C$8:$N$131,P$1,FALSE)</f>
        <v>2337197.2799999998</v>
      </c>
      <c r="Q86" s="91">
        <f>VLOOKUP(C85,'[2]Therms Data Entry'!$C$9:$P$120,14,FALSE)</f>
        <v>678324</v>
      </c>
    </row>
    <row r="87" spans="2:17" s="7" customFormat="1" ht="12.75" x14ac:dyDescent="0.2">
      <c r="C87" s="27"/>
      <c r="D87" s="8"/>
      <c r="F87" s="6"/>
      <c r="G87" s="69"/>
      <c r="H87" s="69"/>
      <c r="I87" s="69"/>
      <c r="J87" s="69"/>
      <c r="K87" s="69"/>
      <c r="L87" s="69"/>
      <c r="M87" s="69"/>
      <c r="N87" s="69"/>
      <c r="O87" s="69"/>
      <c r="P87" s="69"/>
      <c r="Q87" s="83"/>
    </row>
    <row r="88" spans="2:17" s="7" customFormat="1" ht="12.75" x14ac:dyDescent="0.2">
      <c r="B88" s="7" t="s">
        <v>127</v>
      </c>
      <c r="C88" s="27">
        <v>18231022</v>
      </c>
      <c r="D88" s="9" t="s">
        <v>61</v>
      </c>
      <c r="F88" s="6"/>
      <c r="G88" s="69">
        <v>0</v>
      </c>
      <c r="H88" s="69">
        <v>0</v>
      </c>
      <c r="I88" s="69">
        <v>0</v>
      </c>
      <c r="J88" s="69">
        <v>0</v>
      </c>
      <c r="K88" s="69">
        <v>2160</v>
      </c>
      <c r="L88" s="69">
        <v>0</v>
      </c>
      <c r="M88" s="69">
        <v>0</v>
      </c>
      <c r="N88" s="69">
        <v>0</v>
      </c>
      <c r="O88" s="69">
        <v>0</v>
      </c>
      <c r="P88" s="69">
        <v>2160</v>
      </c>
      <c r="Q88" s="83">
        <v>0</v>
      </c>
    </row>
    <row r="89" spans="2:17" s="7" customFormat="1" x14ac:dyDescent="0.25">
      <c r="C89" s="27"/>
      <c r="D89" s="9"/>
      <c r="F89"/>
      <c r="G89" s="60">
        <f>VLOOKUP($C88,'[1]4_summary'!$C$8:$N$131,G$1,FALSE)</f>
        <v>0</v>
      </c>
      <c r="H89" s="60">
        <f>VLOOKUP($C88,'[1]4_summary'!$C$8:$N$131,H$1,FALSE)</f>
        <v>0</v>
      </c>
      <c r="I89" s="60">
        <f>VLOOKUP($C88,'[1]4_summary'!$C$8:$N$131,I$1,FALSE)</f>
        <v>38.869999999999997</v>
      </c>
      <c r="J89" s="60">
        <f>VLOOKUP($C88,'[1]4_summary'!$C$8:$N$131,J$1,FALSE)</f>
        <v>0</v>
      </c>
      <c r="K89" s="60">
        <f>VLOOKUP($C88,'[1]4_summary'!$C$8:$N$131,K$1,FALSE)</f>
        <v>544.45000000000005</v>
      </c>
      <c r="L89" s="60">
        <f>VLOOKUP($C88,'[1]4_summary'!$C$8:$N$131,L$1,FALSE)</f>
        <v>0</v>
      </c>
      <c r="M89" s="60">
        <f>VLOOKUP($C88,'[1]4_summary'!$C$8:$N$131,M$1,FALSE)</f>
        <v>0</v>
      </c>
      <c r="N89" s="60">
        <f>VLOOKUP($C88,'[1]4_summary'!$C$8:$N$131,N$1,FALSE)</f>
        <v>26761.98</v>
      </c>
      <c r="O89" s="60">
        <f>VLOOKUP($C88,'[1]4_summary'!$C$8:$N$131,O$1,FALSE)</f>
        <v>0</v>
      </c>
      <c r="P89" s="60">
        <f>VLOOKUP($C88,'[1]4_summary'!$C$8:$N$131,P$1,FALSE)</f>
        <v>27345.3</v>
      </c>
      <c r="Q89" s="91">
        <f>VLOOKUP(C88,'[2]Therms Data Entry'!$C$9:$P$120,14,FALSE)</f>
        <v>255</v>
      </c>
    </row>
    <row r="90" spans="2:17" s="7" customFormat="1" x14ac:dyDescent="0.25">
      <c r="C90" s="27"/>
      <c r="D90" s="9"/>
      <c r="F90"/>
      <c r="G90" s="69"/>
      <c r="H90" s="69"/>
      <c r="I90" s="69"/>
      <c r="J90" s="69"/>
      <c r="K90" s="69"/>
      <c r="L90" s="69"/>
      <c r="M90" s="69"/>
      <c r="N90" s="69"/>
      <c r="O90" s="69"/>
      <c r="P90" s="69"/>
      <c r="Q90" s="83"/>
    </row>
    <row r="91" spans="2:17" s="7" customFormat="1" x14ac:dyDescent="0.25">
      <c r="B91" s="7" t="s">
        <v>127</v>
      </c>
      <c r="C91" s="27">
        <v>18230221</v>
      </c>
      <c r="D91" s="8" t="s">
        <v>63</v>
      </c>
      <c r="F91"/>
      <c r="G91" s="69">
        <v>0</v>
      </c>
      <c r="H91" s="69">
        <v>0</v>
      </c>
      <c r="I91" s="69">
        <v>0</v>
      </c>
      <c r="J91" s="69">
        <v>0</v>
      </c>
      <c r="K91" s="69">
        <v>0</v>
      </c>
      <c r="L91" s="69">
        <v>0</v>
      </c>
      <c r="M91" s="69">
        <v>0</v>
      </c>
      <c r="N91" s="69">
        <v>0</v>
      </c>
      <c r="O91" s="69">
        <v>0</v>
      </c>
      <c r="P91" s="69">
        <v>0</v>
      </c>
      <c r="Q91" s="83">
        <v>0</v>
      </c>
    </row>
    <row r="92" spans="2:17" s="7" customFormat="1" x14ac:dyDescent="0.25">
      <c r="C92" s="27"/>
      <c r="D92" s="8"/>
      <c r="F92"/>
      <c r="G92" s="60">
        <f>VLOOKUP($C91,'[1]4_summary'!$C$8:$N$131,G$1,FALSE)</f>
        <v>0</v>
      </c>
      <c r="H92" s="60">
        <f>VLOOKUP($C91,'[1]4_summary'!$C$8:$N$131,H$1,FALSE)</f>
        <v>0</v>
      </c>
      <c r="I92" s="60">
        <f>VLOOKUP($C91,'[1]4_summary'!$C$8:$N$131,I$1,FALSE)</f>
        <v>0</v>
      </c>
      <c r="J92" s="60">
        <f>VLOOKUP($C91,'[1]4_summary'!$C$8:$N$131,J$1,FALSE)</f>
        <v>0</v>
      </c>
      <c r="K92" s="60">
        <f>VLOOKUP($C91,'[1]4_summary'!$C$8:$N$131,K$1,FALSE)</f>
        <v>0</v>
      </c>
      <c r="L92" s="60">
        <f>VLOOKUP($C91,'[1]4_summary'!$C$8:$N$131,L$1,FALSE)</f>
        <v>0</v>
      </c>
      <c r="M92" s="60">
        <f>VLOOKUP($C91,'[1]4_summary'!$C$8:$N$131,M$1,FALSE)</f>
        <v>0</v>
      </c>
      <c r="N92" s="60">
        <f>VLOOKUP($C91,'[1]4_summary'!$C$8:$N$131,N$1,FALSE)</f>
        <v>0</v>
      </c>
      <c r="O92" s="60">
        <f>VLOOKUP($C91,'[1]4_summary'!$C$8:$N$131,O$1,FALSE)</f>
        <v>0</v>
      </c>
      <c r="P92" s="60">
        <f>VLOOKUP($C91,'[1]4_summary'!$C$8:$N$131,P$1,FALSE)</f>
        <v>0</v>
      </c>
      <c r="Q92" s="91">
        <f>VLOOKUP(C91,'[2]Therms Data Entry'!$C$9:$P$120,14,FALSE)</f>
        <v>0</v>
      </c>
    </row>
    <row r="93" spans="2:17" s="7" customFormat="1" x14ac:dyDescent="0.25">
      <c r="C93" s="27"/>
      <c r="D93" s="8"/>
      <c r="F93"/>
      <c r="G93" s="69"/>
      <c r="H93" s="69"/>
      <c r="I93" s="69"/>
      <c r="J93" s="69"/>
      <c r="K93" s="69"/>
      <c r="L93" s="69"/>
      <c r="M93" s="69"/>
      <c r="N93" s="69"/>
      <c r="O93" s="69"/>
      <c r="P93" s="69"/>
      <c r="Q93" s="83"/>
    </row>
    <row r="94" spans="2:17" s="7" customFormat="1" x14ac:dyDescent="0.25">
      <c r="B94" s="7" t="s">
        <v>127</v>
      </c>
      <c r="C94" s="27" t="s">
        <v>122</v>
      </c>
      <c r="D94" s="8" t="s">
        <v>62</v>
      </c>
      <c r="F94" s="11"/>
      <c r="G94" s="69">
        <v>0</v>
      </c>
      <c r="H94" s="69">
        <v>0</v>
      </c>
      <c r="I94" s="69">
        <v>0</v>
      </c>
      <c r="J94" s="69">
        <v>0</v>
      </c>
      <c r="K94" s="69">
        <v>0</v>
      </c>
      <c r="L94" s="69">
        <v>0</v>
      </c>
      <c r="M94" s="69">
        <v>0</v>
      </c>
      <c r="N94" s="69">
        <v>0</v>
      </c>
      <c r="O94" s="69">
        <v>0</v>
      </c>
      <c r="P94" s="69">
        <v>0</v>
      </c>
      <c r="Q94" s="83">
        <v>0</v>
      </c>
    </row>
    <row r="95" spans="2:17" s="7" customFormat="1" x14ac:dyDescent="0.25">
      <c r="C95" s="31"/>
      <c r="D95" s="8"/>
      <c r="F95" s="11"/>
      <c r="G95" s="52"/>
      <c r="H95" s="52"/>
      <c r="I95" s="52"/>
      <c r="J95" s="52"/>
      <c r="K95" s="52"/>
      <c r="L95" s="52"/>
      <c r="M95" s="52"/>
      <c r="N95" s="52"/>
      <c r="O95" s="52"/>
      <c r="P95" s="52"/>
      <c r="Q95" s="81"/>
    </row>
    <row r="96" spans="2:17" s="7" customFormat="1" x14ac:dyDescent="0.25">
      <c r="C96" s="31"/>
      <c r="D96" s="8"/>
      <c r="F96" s="11"/>
      <c r="G96" s="69"/>
      <c r="H96" s="69"/>
      <c r="I96" s="69"/>
      <c r="J96" s="69"/>
      <c r="K96" s="69"/>
      <c r="L96" s="69"/>
      <c r="M96" s="69"/>
      <c r="N96" s="69"/>
      <c r="O96" s="69"/>
      <c r="P96" s="69"/>
      <c r="Q96" s="83"/>
    </row>
    <row r="97" spans="2:17" s="5" customFormat="1" ht="12.75" x14ac:dyDescent="0.2">
      <c r="C97" s="31"/>
      <c r="E97" s="6"/>
      <c r="F97" s="6" t="s">
        <v>64</v>
      </c>
      <c r="G97" s="51">
        <v>789925</v>
      </c>
      <c r="H97" s="51">
        <v>616946.42500000005</v>
      </c>
      <c r="I97" s="51">
        <v>66000</v>
      </c>
      <c r="J97" s="51">
        <v>15950</v>
      </c>
      <c r="K97" s="51">
        <v>1911266.5</v>
      </c>
      <c r="L97" s="51">
        <v>3250</v>
      </c>
      <c r="M97" s="51">
        <v>500</v>
      </c>
      <c r="N97" s="51">
        <v>3926132</v>
      </c>
      <c r="O97" s="51">
        <v>0</v>
      </c>
      <c r="P97" s="51">
        <v>7329969.9249999998</v>
      </c>
      <c r="Q97" s="82">
        <v>2097300</v>
      </c>
    </row>
    <row r="98" spans="2:17" x14ac:dyDescent="0.25">
      <c r="F98" s="7"/>
      <c r="G98" s="92">
        <f>G56+G59+G62+G65+G71+G74+G80+G83+G86+G89+G92+G95</f>
        <v>718762.65</v>
      </c>
      <c r="H98" s="92">
        <f t="shared" ref="H98:P98" si="4">H56+H59+H62+H65+H71+H74+H80+H83+H86+H89+H92+H95</f>
        <v>634011.80000000005</v>
      </c>
      <c r="I98" s="92">
        <f t="shared" si="4"/>
        <v>28713.77</v>
      </c>
      <c r="J98" s="92">
        <f t="shared" si="4"/>
        <v>24774.04</v>
      </c>
      <c r="K98" s="92">
        <f t="shared" si="4"/>
        <v>750021.22</v>
      </c>
      <c r="L98" s="92">
        <f t="shared" si="4"/>
        <v>3198.7799999999997</v>
      </c>
      <c r="M98" s="92">
        <f t="shared" si="4"/>
        <v>5754</v>
      </c>
      <c r="N98" s="92">
        <f t="shared" si="4"/>
        <v>7377186.6400000006</v>
      </c>
      <c r="O98" s="92">
        <f t="shared" si="4"/>
        <v>0</v>
      </c>
      <c r="P98" s="92">
        <f t="shared" si="4"/>
        <v>9542422.9000000004</v>
      </c>
      <c r="Q98" s="93">
        <f>Q80+Q83+Q86+Q89+Q74+Q71+Q65+Q62+Q59+Q56</f>
        <v>1958541</v>
      </c>
    </row>
    <row r="99" spans="2:17" s="17" customFormat="1" x14ac:dyDescent="0.25">
      <c r="C99" s="31"/>
      <c r="F99"/>
      <c r="G99" s="64"/>
      <c r="H99" s="64"/>
      <c r="I99" s="64"/>
      <c r="J99" s="64"/>
      <c r="K99" s="64"/>
      <c r="L99" s="64"/>
      <c r="M99" s="64"/>
      <c r="N99" s="64"/>
      <c r="O99" s="64"/>
      <c r="P99" s="64"/>
      <c r="Q99" s="65"/>
    </row>
    <row r="100" spans="2:17" x14ac:dyDescent="0.25">
      <c r="F100" s="7"/>
    </row>
    <row r="101" spans="2:17" s="19" customFormat="1" ht="12.75" x14ac:dyDescent="0.2">
      <c r="B101" s="18" t="s">
        <v>65</v>
      </c>
      <c r="C101" s="31"/>
      <c r="D101" s="20"/>
      <c r="E101" s="20"/>
      <c r="F101" s="7"/>
      <c r="G101" s="84"/>
      <c r="H101" s="84"/>
      <c r="I101" s="84"/>
      <c r="J101" s="84"/>
      <c r="K101" s="84"/>
      <c r="L101" s="84"/>
      <c r="M101" s="84"/>
      <c r="N101" s="84"/>
      <c r="O101" s="84"/>
      <c r="P101" s="84"/>
      <c r="Q101" s="85"/>
    </row>
    <row r="102" spans="2:17" x14ac:dyDescent="0.25">
      <c r="B102" t="s">
        <v>66</v>
      </c>
      <c r="D102" t="s">
        <v>67</v>
      </c>
      <c r="F102" s="7"/>
      <c r="G102" s="52">
        <v>0</v>
      </c>
      <c r="H102" s="52">
        <v>0</v>
      </c>
      <c r="I102" s="52">
        <v>0</v>
      </c>
      <c r="J102" s="52">
        <v>0</v>
      </c>
      <c r="K102" s="52">
        <v>0</v>
      </c>
      <c r="L102" s="52">
        <v>0</v>
      </c>
      <c r="M102" s="52">
        <v>0</v>
      </c>
      <c r="N102" s="52">
        <v>0</v>
      </c>
      <c r="O102" s="52">
        <v>0</v>
      </c>
      <c r="P102" s="52">
        <v>0</v>
      </c>
      <c r="Q102" s="81">
        <v>25125</v>
      </c>
    </row>
    <row r="103" spans="2:17" x14ac:dyDescent="0.25">
      <c r="F103" s="7"/>
      <c r="G103" s="67">
        <v>0</v>
      </c>
      <c r="H103" s="67">
        <v>0</v>
      </c>
      <c r="I103" s="67">
        <v>0</v>
      </c>
      <c r="J103" s="67">
        <v>0</v>
      </c>
      <c r="K103" s="67">
        <v>0</v>
      </c>
      <c r="L103" s="67">
        <v>0</v>
      </c>
      <c r="M103" s="67">
        <v>0</v>
      </c>
      <c r="N103" s="67">
        <v>0</v>
      </c>
      <c r="O103" s="67">
        <v>0</v>
      </c>
      <c r="P103" s="67">
        <v>0</v>
      </c>
      <c r="Q103" s="95">
        <v>0</v>
      </c>
    </row>
    <row r="104" spans="2:17" x14ac:dyDescent="0.25">
      <c r="F104" s="7"/>
      <c r="Q104" s="81"/>
    </row>
    <row r="105" spans="2:17" x14ac:dyDescent="0.25">
      <c r="B105" s="7" t="s">
        <v>66</v>
      </c>
      <c r="C105" s="27">
        <v>18230256</v>
      </c>
      <c r="D105" s="8" t="s">
        <v>68</v>
      </c>
      <c r="F105" s="6"/>
      <c r="G105" s="69">
        <v>0</v>
      </c>
      <c r="H105" s="69">
        <v>0</v>
      </c>
      <c r="I105" s="69">
        <v>0</v>
      </c>
      <c r="J105" s="69">
        <v>0</v>
      </c>
      <c r="K105" s="69">
        <v>0</v>
      </c>
      <c r="L105" s="69">
        <v>0</v>
      </c>
      <c r="M105" s="69">
        <v>0</v>
      </c>
      <c r="N105" s="69">
        <v>0</v>
      </c>
      <c r="O105" s="69">
        <v>0</v>
      </c>
      <c r="P105" s="69">
        <v>0</v>
      </c>
      <c r="Q105" s="83">
        <v>25125</v>
      </c>
    </row>
    <row r="106" spans="2:17" x14ac:dyDescent="0.25">
      <c r="B106" s="7"/>
      <c r="C106" s="27"/>
      <c r="D106" s="8"/>
      <c r="F106" s="6"/>
      <c r="G106" s="60">
        <f>VLOOKUP($C105,'[1]4_summary'!$C$8:$N$131,G$1,FALSE)</f>
        <v>0</v>
      </c>
      <c r="H106" s="60">
        <f>VLOOKUP($C105,'[1]4_summary'!$C$8:$N$131,H$1,FALSE)</f>
        <v>0</v>
      </c>
      <c r="I106" s="60">
        <f>VLOOKUP($C105,'[1]4_summary'!$C$8:$N$131,I$1,FALSE)</f>
        <v>0</v>
      </c>
      <c r="J106" s="60">
        <f>VLOOKUP($C105,'[1]4_summary'!$C$8:$N$131,J$1,FALSE)</f>
        <v>0</v>
      </c>
      <c r="K106" s="60">
        <f>VLOOKUP($C105,'[1]4_summary'!$C$8:$N$131,K$1,FALSE)</f>
        <v>0</v>
      </c>
      <c r="L106" s="60">
        <f>VLOOKUP($C105,'[1]4_summary'!$C$8:$N$131,L$1,FALSE)</f>
        <v>0</v>
      </c>
      <c r="M106" s="60">
        <f>VLOOKUP($C105,'[1]4_summary'!$C$8:$N$131,M$1,FALSE)</f>
        <v>0</v>
      </c>
      <c r="N106" s="60">
        <f>VLOOKUP($C105,'[1]4_summary'!$C$8:$N$131,N$1,FALSE)</f>
        <v>0</v>
      </c>
      <c r="O106" s="60">
        <f>VLOOKUP($C105,'[1]4_summary'!$C$8:$N$131,O$1,FALSE)</f>
        <v>0</v>
      </c>
      <c r="P106" s="60">
        <f>VLOOKUP($C105,'[1]4_summary'!$C$8:$N$131,P$1,FALSE)</f>
        <v>0</v>
      </c>
      <c r="Q106" s="96">
        <v>0</v>
      </c>
    </row>
    <row r="107" spans="2:17" x14ac:dyDescent="0.25">
      <c r="B107" s="7"/>
      <c r="C107" s="27"/>
      <c r="D107" s="8"/>
      <c r="G107" s="69"/>
      <c r="H107" s="69"/>
      <c r="I107" s="69"/>
      <c r="J107" s="69"/>
      <c r="K107" s="69"/>
      <c r="L107" s="69"/>
      <c r="M107" s="69"/>
      <c r="N107" s="69"/>
      <c r="O107" s="69"/>
      <c r="P107" s="69"/>
      <c r="Q107" s="83"/>
    </row>
    <row r="108" spans="2:17" x14ac:dyDescent="0.25">
      <c r="B108" t="s">
        <v>66</v>
      </c>
      <c r="C108" s="27"/>
      <c r="D108" t="s">
        <v>70</v>
      </c>
      <c r="G108" s="52">
        <v>1050</v>
      </c>
      <c r="H108" s="52">
        <v>820.05</v>
      </c>
      <c r="I108" s="52">
        <v>0</v>
      </c>
      <c r="J108" s="52">
        <v>0</v>
      </c>
      <c r="K108" s="52">
        <v>0</v>
      </c>
      <c r="L108" s="52">
        <v>0</v>
      </c>
      <c r="M108" s="52">
        <v>0</v>
      </c>
      <c r="N108" s="52">
        <v>0</v>
      </c>
      <c r="O108" s="52">
        <v>0</v>
      </c>
      <c r="P108" s="52">
        <v>1870.05</v>
      </c>
      <c r="Q108" s="81">
        <v>7500</v>
      </c>
    </row>
    <row r="109" spans="2:17" x14ac:dyDescent="0.25">
      <c r="C109" s="27"/>
      <c r="G109" s="67">
        <v>0</v>
      </c>
      <c r="H109" s="67">
        <v>0</v>
      </c>
      <c r="I109" s="67">
        <v>0</v>
      </c>
      <c r="J109" s="67">
        <v>0</v>
      </c>
      <c r="K109" s="67">
        <v>0</v>
      </c>
      <c r="L109" s="67">
        <v>0</v>
      </c>
      <c r="M109" s="67">
        <v>0</v>
      </c>
      <c r="N109" s="67">
        <v>0</v>
      </c>
      <c r="O109" s="67">
        <v>0</v>
      </c>
      <c r="P109" s="67">
        <v>0</v>
      </c>
      <c r="Q109" s="95">
        <v>0</v>
      </c>
    </row>
    <row r="110" spans="2:17" x14ac:dyDescent="0.25">
      <c r="C110" s="27"/>
      <c r="Q110" s="81"/>
    </row>
    <row r="111" spans="2:17" x14ac:dyDescent="0.25">
      <c r="B111" s="7" t="s">
        <v>66</v>
      </c>
      <c r="C111" s="27">
        <v>18231038</v>
      </c>
      <c r="D111" s="8" t="s">
        <v>71</v>
      </c>
      <c r="G111" s="69">
        <v>1050</v>
      </c>
      <c r="H111" s="69">
        <v>820.05</v>
      </c>
      <c r="I111" s="69">
        <v>0</v>
      </c>
      <c r="J111" s="69">
        <v>0</v>
      </c>
      <c r="K111" s="69">
        <v>0</v>
      </c>
      <c r="L111" s="69">
        <v>0</v>
      </c>
      <c r="M111" s="69">
        <v>0</v>
      </c>
      <c r="N111" s="69">
        <v>0</v>
      </c>
      <c r="O111" s="69">
        <v>0</v>
      </c>
      <c r="P111" s="69">
        <v>1870.05</v>
      </c>
      <c r="Q111" s="83">
        <v>7500</v>
      </c>
    </row>
    <row r="112" spans="2:17" x14ac:dyDescent="0.25">
      <c r="B112" s="7"/>
      <c r="C112" s="27"/>
      <c r="D112" s="8"/>
      <c r="G112" s="60">
        <f>VLOOKUP($C111,'[1]4_summary'!$C$8:$N$131,G$1,FALSE)</f>
        <v>81.510000000000005</v>
      </c>
      <c r="H112" s="60">
        <f>VLOOKUP($C111,'[1]4_summary'!$C$8:$N$131,H$1,FALSE)</f>
        <v>70.010000000000005</v>
      </c>
      <c r="I112" s="60">
        <f>VLOOKUP($C111,'[1]4_summary'!$C$8:$N$131,I$1,FALSE)</f>
        <v>0</v>
      </c>
      <c r="J112" s="60">
        <f>VLOOKUP($C111,'[1]4_summary'!$C$8:$N$131,J$1,FALSE)</f>
        <v>0</v>
      </c>
      <c r="K112" s="60">
        <f>VLOOKUP($C111,'[1]4_summary'!$C$8:$N$131,K$1,FALSE)</f>
        <v>0</v>
      </c>
      <c r="L112" s="60">
        <f>VLOOKUP($C111,'[1]4_summary'!$C$8:$N$131,L$1,FALSE)</f>
        <v>0</v>
      </c>
      <c r="M112" s="60">
        <f>VLOOKUP($C111,'[1]4_summary'!$C$8:$N$131,M$1,FALSE)</f>
        <v>0</v>
      </c>
      <c r="N112" s="60">
        <f>VLOOKUP($C111,'[1]4_summary'!$C$8:$N$131,N$1,FALSE)</f>
        <v>0</v>
      </c>
      <c r="O112" s="60">
        <f>VLOOKUP($C111,'[1]4_summary'!$C$8:$N$131,O$1,FALSE)</f>
        <v>0</v>
      </c>
      <c r="P112" s="60">
        <f>VLOOKUP($C111,'[1]4_summary'!$C$8:$N$131,P$1,FALSE)</f>
        <v>151.52000000000001</v>
      </c>
      <c r="Q112" s="91">
        <v>0</v>
      </c>
    </row>
    <row r="113" spans="2:17" x14ac:dyDescent="0.25">
      <c r="B113" s="7"/>
      <c r="C113" s="27"/>
      <c r="D113" s="8"/>
      <c r="G113" s="69"/>
      <c r="H113" s="69"/>
      <c r="I113" s="69"/>
      <c r="J113" s="69"/>
      <c r="K113" s="69"/>
      <c r="L113" s="69"/>
      <c r="M113" s="69"/>
      <c r="N113" s="69"/>
      <c r="O113" s="69"/>
      <c r="P113" s="69"/>
      <c r="Q113" s="83"/>
    </row>
    <row r="114" spans="2:17" x14ac:dyDescent="0.25">
      <c r="F114" s="6" t="s">
        <v>72</v>
      </c>
      <c r="G114" s="51">
        <v>1050</v>
      </c>
      <c r="H114" s="51">
        <v>820.05</v>
      </c>
      <c r="I114" s="51">
        <v>0</v>
      </c>
      <c r="J114" s="51">
        <v>0</v>
      </c>
      <c r="K114" s="51">
        <v>0</v>
      </c>
      <c r="L114" s="51">
        <v>0</v>
      </c>
      <c r="M114" s="51">
        <v>0</v>
      </c>
      <c r="N114" s="51">
        <v>0</v>
      </c>
      <c r="O114" s="51">
        <v>0</v>
      </c>
      <c r="P114" s="51">
        <v>1870.05</v>
      </c>
      <c r="Q114" s="82">
        <v>32625</v>
      </c>
    </row>
    <row r="115" spans="2:17" x14ac:dyDescent="0.25">
      <c r="G115" s="92">
        <f>G112</f>
        <v>81.510000000000005</v>
      </c>
      <c r="H115" s="92">
        <f t="shared" ref="H115:P115" si="5">H112</f>
        <v>70.010000000000005</v>
      </c>
      <c r="I115" s="92">
        <f t="shared" si="5"/>
        <v>0</v>
      </c>
      <c r="J115" s="92">
        <f t="shared" si="5"/>
        <v>0</v>
      </c>
      <c r="K115" s="92">
        <f t="shared" si="5"/>
        <v>0</v>
      </c>
      <c r="L115" s="92">
        <f t="shared" si="5"/>
        <v>0</v>
      </c>
      <c r="M115" s="92">
        <f t="shared" si="5"/>
        <v>0</v>
      </c>
      <c r="N115" s="92">
        <f t="shared" si="5"/>
        <v>0</v>
      </c>
      <c r="O115" s="92">
        <f t="shared" si="5"/>
        <v>0</v>
      </c>
      <c r="P115" s="92">
        <f t="shared" si="5"/>
        <v>151.52000000000001</v>
      </c>
      <c r="Q115" s="93">
        <v>0</v>
      </c>
    </row>
    <row r="116" spans="2:17" s="17" customFormat="1" ht="12.75" x14ac:dyDescent="0.2">
      <c r="C116" s="31"/>
      <c r="F116" s="6"/>
      <c r="G116" s="64"/>
      <c r="H116" s="64"/>
      <c r="I116" s="64"/>
      <c r="J116" s="64"/>
      <c r="K116" s="64"/>
      <c r="L116" s="64"/>
      <c r="M116" s="64"/>
      <c r="N116" s="64"/>
      <c r="O116" s="64"/>
      <c r="P116" s="64"/>
      <c r="Q116" s="65"/>
    </row>
    <row r="118" spans="2:17" x14ac:dyDescent="0.25">
      <c r="B118" t="s">
        <v>73</v>
      </c>
    </row>
    <row r="119" spans="2:17" x14ac:dyDescent="0.25">
      <c r="C119" s="31">
        <v>18230218</v>
      </c>
      <c r="D119" t="s">
        <v>77</v>
      </c>
      <c r="G119" s="52">
        <v>107625</v>
      </c>
      <c r="H119" s="52">
        <v>84055.125</v>
      </c>
      <c r="I119" s="52">
        <v>10000</v>
      </c>
      <c r="J119" s="52">
        <v>600</v>
      </c>
      <c r="K119" s="52">
        <v>45000</v>
      </c>
      <c r="L119" s="52">
        <v>0</v>
      </c>
      <c r="M119" s="52">
        <v>0</v>
      </c>
      <c r="N119" s="52">
        <v>35000</v>
      </c>
      <c r="O119" s="52">
        <v>0</v>
      </c>
      <c r="P119" s="52">
        <v>282280.125</v>
      </c>
      <c r="Q119" s="81">
        <v>0</v>
      </c>
    </row>
    <row r="120" spans="2:17" x14ac:dyDescent="0.25">
      <c r="G120" s="60">
        <f>VLOOKUP($C119,'[1]4_summary'!$C$8:$N$131,G$1,FALSE)</f>
        <v>42561.1</v>
      </c>
      <c r="H120" s="60">
        <f>VLOOKUP($C119,'[1]4_summary'!$C$8:$N$131,H$1,FALSE)</f>
        <v>37695.94</v>
      </c>
      <c r="I120" s="60">
        <f>VLOOKUP($C119,'[1]4_summary'!$C$8:$N$131,I$1,FALSE)</f>
        <v>1648.45</v>
      </c>
      <c r="J120" s="60">
        <f>VLOOKUP($C119,'[1]4_summary'!$C$8:$N$131,J$1,FALSE)</f>
        <v>1145.96</v>
      </c>
      <c r="K120" s="60">
        <f>VLOOKUP($C119,'[1]4_summary'!$C$8:$N$131,K$1,FALSE)</f>
        <v>28670.06</v>
      </c>
      <c r="L120" s="60">
        <f>VLOOKUP($C119,'[1]4_summary'!$C$8:$N$131,L$1,FALSE)</f>
        <v>102.6</v>
      </c>
      <c r="M120" s="60">
        <f>VLOOKUP($C119,'[1]4_summary'!$C$8:$N$131,M$1,FALSE)</f>
        <v>0</v>
      </c>
      <c r="N120" s="60">
        <f>VLOOKUP($C119,'[1]4_summary'!$C$8:$N$131,N$1,FALSE)</f>
        <v>0</v>
      </c>
      <c r="O120" s="60">
        <f>VLOOKUP($C119,'[1]4_summary'!$C$8:$N$131,O$1,FALSE)</f>
        <v>0</v>
      </c>
      <c r="P120" s="60">
        <f>VLOOKUP($C119,'[1]4_summary'!$C$8:$N$131,P$1,FALSE)</f>
        <v>111824.11</v>
      </c>
      <c r="Q120" s="91">
        <v>0</v>
      </c>
    </row>
    <row r="121" spans="2:17" x14ac:dyDescent="0.25">
      <c r="Q121" s="81"/>
    </row>
    <row r="122" spans="2:17" x14ac:dyDescent="0.25">
      <c r="C122" s="31">
        <v>18230660</v>
      </c>
      <c r="D122" t="s">
        <v>128</v>
      </c>
      <c r="F122" s="6"/>
      <c r="G122" s="52">
        <v>0</v>
      </c>
      <c r="H122" s="52">
        <v>0</v>
      </c>
      <c r="I122" s="52">
        <v>0</v>
      </c>
      <c r="J122" s="52">
        <v>0</v>
      </c>
      <c r="K122" s="52">
        <v>1590236</v>
      </c>
      <c r="L122" s="52">
        <v>0</v>
      </c>
      <c r="M122" s="52">
        <v>0</v>
      </c>
      <c r="N122" s="52">
        <v>0</v>
      </c>
      <c r="O122" s="52">
        <v>0</v>
      </c>
      <c r="P122" s="52">
        <v>1590236</v>
      </c>
      <c r="Q122" s="81">
        <v>0</v>
      </c>
    </row>
    <row r="123" spans="2:17" x14ac:dyDescent="0.25">
      <c r="G123" s="60">
        <f>VLOOKUP($C122,'[1]4_summary'!$C$8:$N$131,G$1,FALSE)</f>
        <v>288.7</v>
      </c>
      <c r="H123" s="60">
        <f>VLOOKUP($C122,'[1]4_summary'!$C$8:$N$131,H$1,FALSE)</f>
        <v>259.52999999999997</v>
      </c>
      <c r="I123" s="60">
        <f>VLOOKUP($C122,'[1]4_summary'!$C$8:$N$131,I$1,FALSE)</f>
        <v>0</v>
      </c>
      <c r="J123" s="60">
        <f>VLOOKUP($C122,'[1]4_summary'!$C$8:$N$131,J$1,FALSE)</f>
        <v>0</v>
      </c>
      <c r="K123" s="60">
        <f>VLOOKUP($C122,'[1]4_summary'!$C$8:$N$131,K$1,FALSE)</f>
        <v>329869.06</v>
      </c>
      <c r="L123" s="60">
        <f>VLOOKUP($C122,'[1]4_summary'!$C$8:$N$131,L$1,FALSE)</f>
        <v>0</v>
      </c>
      <c r="M123" s="60">
        <f>VLOOKUP($C122,'[1]4_summary'!$C$8:$N$131,M$1,FALSE)</f>
        <v>0</v>
      </c>
      <c r="N123" s="60">
        <f>VLOOKUP($C122,'[1]4_summary'!$C$8:$N$131,N$1,FALSE)</f>
        <v>769694.44</v>
      </c>
      <c r="O123" s="60">
        <f>VLOOKUP($C122,'[1]4_summary'!$C$8:$N$131,O$1,FALSE)</f>
        <v>0</v>
      </c>
      <c r="P123" s="60">
        <f>VLOOKUP($C122,'[1]4_summary'!$C$8:$N$131,P$1,FALSE)</f>
        <v>1100111.73</v>
      </c>
      <c r="Q123" s="91">
        <v>0</v>
      </c>
    </row>
    <row r="124" spans="2:17" x14ac:dyDescent="0.25">
      <c r="Q124" s="81"/>
    </row>
    <row r="125" spans="2:17" x14ac:dyDescent="0.25">
      <c r="E125" s="6"/>
      <c r="F125" s="6" t="s">
        <v>80</v>
      </c>
      <c r="G125" s="51">
        <v>107625</v>
      </c>
      <c r="H125" s="51">
        <v>84055.125</v>
      </c>
      <c r="I125" s="51">
        <v>10000</v>
      </c>
      <c r="J125" s="51">
        <v>600</v>
      </c>
      <c r="K125" s="51">
        <v>1635236</v>
      </c>
      <c r="L125" s="51">
        <v>0</v>
      </c>
      <c r="M125" s="51">
        <v>0</v>
      </c>
      <c r="N125" s="51">
        <v>35000</v>
      </c>
      <c r="O125" s="51">
        <v>0</v>
      </c>
      <c r="P125" s="51">
        <v>1872516.125</v>
      </c>
      <c r="Q125" s="86">
        <v>0</v>
      </c>
    </row>
    <row r="126" spans="2:17" x14ac:dyDescent="0.25">
      <c r="E126" s="6"/>
      <c r="G126" s="92">
        <f>G123+G120</f>
        <v>42849.799999999996</v>
      </c>
      <c r="H126" s="92">
        <f t="shared" ref="H126:P126" si="6">H123+H120</f>
        <v>37955.47</v>
      </c>
      <c r="I126" s="92">
        <f t="shared" si="6"/>
        <v>1648.45</v>
      </c>
      <c r="J126" s="92">
        <f t="shared" si="6"/>
        <v>1145.96</v>
      </c>
      <c r="K126" s="92">
        <f t="shared" si="6"/>
        <v>358539.12</v>
      </c>
      <c r="L126" s="92">
        <f t="shared" si="6"/>
        <v>102.6</v>
      </c>
      <c r="M126" s="92">
        <f t="shared" si="6"/>
        <v>0</v>
      </c>
      <c r="N126" s="92">
        <f t="shared" si="6"/>
        <v>769694.44</v>
      </c>
      <c r="O126" s="92">
        <f t="shared" si="6"/>
        <v>0</v>
      </c>
      <c r="P126" s="92">
        <f t="shared" si="6"/>
        <v>1211935.8400000001</v>
      </c>
      <c r="Q126" s="93">
        <v>0</v>
      </c>
    </row>
    <row r="127" spans="2:17" s="17" customFormat="1" ht="12.75" x14ac:dyDescent="0.2">
      <c r="C127" s="31"/>
      <c r="G127" s="64"/>
      <c r="H127" s="64"/>
      <c r="I127" s="64"/>
      <c r="J127" s="64"/>
      <c r="K127" s="64"/>
      <c r="L127" s="64"/>
      <c r="M127" s="64"/>
      <c r="N127" s="64"/>
      <c r="O127" s="64"/>
      <c r="P127" s="64"/>
      <c r="Q127" s="65"/>
    </row>
    <row r="129" spans="2:17" x14ac:dyDescent="0.25">
      <c r="B129" t="s">
        <v>81</v>
      </c>
    </row>
    <row r="130" spans="2:17" x14ac:dyDescent="0.25">
      <c r="C130" s="31">
        <v>18231005</v>
      </c>
      <c r="D130" t="s">
        <v>82</v>
      </c>
      <c r="G130" s="52">
        <v>59800</v>
      </c>
      <c r="H130" s="52">
        <v>46703.799999999996</v>
      </c>
      <c r="I130" s="52">
        <v>0</v>
      </c>
      <c r="J130" s="52">
        <v>1300</v>
      </c>
      <c r="K130" s="52">
        <v>39000</v>
      </c>
      <c r="L130" s="52">
        <v>0</v>
      </c>
      <c r="M130" s="52">
        <v>0</v>
      </c>
      <c r="N130" s="52">
        <v>0</v>
      </c>
      <c r="O130" s="52">
        <v>0</v>
      </c>
      <c r="P130" s="52">
        <v>146803.79999999999</v>
      </c>
    </row>
    <row r="131" spans="2:17" x14ac:dyDescent="0.25">
      <c r="G131" s="60">
        <f>VLOOKUP($C130,'[1]4_summary'!$C$8:$N$131,G$1,FALSE)</f>
        <v>58714.32</v>
      </c>
      <c r="H131" s="60">
        <f>VLOOKUP($C130,'[1]4_summary'!$C$8:$N$131,H$1,FALSE)</f>
        <v>52017.279999999999</v>
      </c>
      <c r="I131" s="60">
        <f>VLOOKUP($C130,'[1]4_summary'!$C$8:$N$131,I$1,FALSE)</f>
        <v>0</v>
      </c>
      <c r="J131" s="60">
        <f>VLOOKUP($C130,'[1]4_summary'!$C$8:$N$131,J$1,FALSE)</f>
        <v>191.5</v>
      </c>
      <c r="K131" s="60">
        <f>VLOOKUP($C130,'[1]4_summary'!$C$8:$N$131,K$1,FALSE)</f>
        <v>35100</v>
      </c>
      <c r="L131" s="60">
        <f>VLOOKUP($C130,'[1]4_summary'!$C$8:$N$131,L$1,FALSE)</f>
        <v>0</v>
      </c>
      <c r="M131" s="60">
        <f>VLOOKUP($C130,'[1]4_summary'!$C$8:$N$131,M$1,FALSE)</f>
        <v>0</v>
      </c>
      <c r="N131" s="60">
        <f>VLOOKUP($C130,'[1]4_summary'!$C$8:$N$131,N$1,FALSE)</f>
        <v>0</v>
      </c>
      <c r="O131" s="60">
        <f>VLOOKUP($C130,'[1]4_summary'!$C$8:$N$131,O$1,FALSE)</f>
        <v>0</v>
      </c>
      <c r="P131" s="60">
        <f>VLOOKUP($C130,'[1]4_summary'!$C$8:$N$131,P$1,FALSE)</f>
        <v>146023.1</v>
      </c>
      <c r="Q131" s="91"/>
    </row>
    <row r="133" spans="2:17" x14ac:dyDescent="0.25">
      <c r="C133" s="31">
        <v>18230659</v>
      </c>
      <c r="D133" t="s">
        <v>83</v>
      </c>
      <c r="G133" s="52">
        <v>70310</v>
      </c>
      <c r="H133" s="52">
        <v>54912.109999999993</v>
      </c>
      <c r="I133" s="52">
        <v>0</v>
      </c>
      <c r="J133" s="52">
        <v>3300</v>
      </c>
      <c r="K133" s="52">
        <v>9100</v>
      </c>
      <c r="L133" s="52">
        <v>1000</v>
      </c>
      <c r="M133" s="52">
        <v>0</v>
      </c>
      <c r="N133" s="52">
        <v>0</v>
      </c>
      <c r="O133" s="52">
        <v>0</v>
      </c>
      <c r="P133" s="52">
        <v>138622.10999999999</v>
      </c>
    </row>
    <row r="134" spans="2:17" x14ac:dyDescent="0.25">
      <c r="G134" s="60">
        <f>VLOOKUP($C133,'[1]4_summary'!$C$8:$N$131,G$1,FALSE)</f>
        <v>28566.05</v>
      </c>
      <c r="H134" s="60">
        <f>VLOOKUP($C133,'[1]4_summary'!$C$8:$N$131,H$1,FALSE)</f>
        <v>25366.97</v>
      </c>
      <c r="I134" s="60">
        <f>VLOOKUP($C133,'[1]4_summary'!$C$8:$N$131,I$1,FALSE)</f>
        <v>0</v>
      </c>
      <c r="J134" s="60">
        <f>VLOOKUP($C133,'[1]4_summary'!$C$8:$N$131,J$1,FALSE)</f>
        <v>0</v>
      </c>
      <c r="K134" s="60">
        <f>VLOOKUP($C133,'[1]4_summary'!$C$8:$N$131,K$1,FALSE)</f>
        <v>1170</v>
      </c>
      <c r="L134" s="60">
        <f>VLOOKUP($C133,'[1]4_summary'!$C$8:$N$131,L$1,FALSE)</f>
        <v>0</v>
      </c>
      <c r="M134" s="60">
        <f>VLOOKUP($C133,'[1]4_summary'!$C$8:$N$131,M$1,FALSE)</f>
        <v>0</v>
      </c>
      <c r="N134" s="60">
        <f>VLOOKUP($C133,'[1]4_summary'!$C$8:$N$131,N$1,FALSE)</f>
        <v>0</v>
      </c>
      <c r="O134" s="60">
        <f>VLOOKUP($C133,'[1]4_summary'!$C$8:$N$131,O$1,FALSE)</f>
        <v>0</v>
      </c>
      <c r="P134" s="60">
        <f>VLOOKUP($C133,'[1]4_summary'!$C$8:$N$131,P$1,FALSE)</f>
        <v>55103.020000000004</v>
      </c>
      <c r="Q134" s="91"/>
    </row>
    <row r="136" spans="2:17" x14ac:dyDescent="0.25">
      <c r="C136" s="31">
        <v>18230668</v>
      </c>
      <c r="D136" t="s">
        <v>84</v>
      </c>
      <c r="G136" s="52">
        <v>49510</v>
      </c>
      <c r="H136" s="52">
        <v>38667.31</v>
      </c>
      <c r="I136" s="52">
        <v>0</v>
      </c>
      <c r="J136" s="52">
        <v>2000</v>
      </c>
      <c r="K136" s="52">
        <v>0</v>
      </c>
      <c r="L136" s="52">
        <v>1000</v>
      </c>
      <c r="M136" s="52">
        <v>0</v>
      </c>
      <c r="N136" s="52">
        <v>0</v>
      </c>
      <c r="O136" s="52">
        <v>0</v>
      </c>
      <c r="P136" s="52">
        <v>91177.31</v>
      </c>
    </row>
    <row r="137" spans="2:17" x14ac:dyDescent="0.25">
      <c r="G137" s="60">
        <f>VLOOKUP($C136,'[1]4_summary'!$C$8:$N$131,G$1,FALSE)</f>
        <v>26374.49</v>
      </c>
      <c r="H137" s="60">
        <f>VLOOKUP($C136,'[1]4_summary'!$C$8:$N$131,H$1,FALSE)</f>
        <v>23379.96</v>
      </c>
      <c r="I137" s="60">
        <f>VLOOKUP($C136,'[1]4_summary'!$C$8:$N$131,I$1,FALSE)</f>
        <v>0</v>
      </c>
      <c r="J137" s="60">
        <f>VLOOKUP($C136,'[1]4_summary'!$C$8:$N$131,J$1,FALSE)</f>
        <v>0</v>
      </c>
      <c r="K137" s="60">
        <f>VLOOKUP($C136,'[1]4_summary'!$C$8:$N$131,K$1,FALSE)</f>
        <v>775</v>
      </c>
      <c r="L137" s="60">
        <f>VLOOKUP($C136,'[1]4_summary'!$C$8:$N$131,L$1,FALSE)</f>
        <v>0</v>
      </c>
      <c r="M137" s="60">
        <f>VLOOKUP($C136,'[1]4_summary'!$C$8:$N$131,M$1,FALSE)</f>
        <v>0</v>
      </c>
      <c r="N137" s="60">
        <f>VLOOKUP($C136,'[1]4_summary'!$C$8:$N$131,N$1,FALSE)</f>
        <v>0</v>
      </c>
      <c r="O137" s="60">
        <f>VLOOKUP($C136,'[1]4_summary'!$C$8:$N$131,O$1,FALSE)</f>
        <v>0</v>
      </c>
      <c r="P137" s="60">
        <f>VLOOKUP($C136,'[1]4_summary'!$C$8:$N$131,P$1,FALSE)</f>
        <v>50529.45</v>
      </c>
      <c r="Q137" s="91"/>
    </row>
    <row r="139" spans="2:17" x14ac:dyDescent="0.25">
      <c r="C139" s="31">
        <v>18230688</v>
      </c>
      <c r="D139" s="10" t="s">
        <v>85</v>
      </c>
      <c r="E139" s="11"/>
      <c r="G139" s="52">
        <v>8872.5</v>
      </c>
      <c r="H139" s="52">
        <v>6929.4224999999988</v>
      </c>
      <c r="I139" s="52">
        <v>0</v>
      </c>
      <c r="J139" s="52">
        <v>1950</v>
      </c>
      <c r="K139" s="52">
        <v>6500</v>
      </c>
      <c r="L139" s="52">
        <v>0</v>
      </c>
      <c r="M139" s="52">
        <v>0</v>
      </c>
      <c r="N139" s="52">
        <v>0</v>
      </c>
      <c r="O139" s="52">
        <v>0</v>
      </c>
      <c r="P139" s="52">
        <v>24251.922500000001</v>
      </c>
    </row>
    <row r="140" spans="2:17" x14ac:dyDescent="0.25">
      <c r="D140" s="10"/>
      <c r="E140" s="11"/>
      <c r="G140" s="60">
        <f>VLOOKUP($C139,'[1]4_summary'!$C$8:$N$131,G$1,FALSE)</f>
        <v>39162.339999999997</v>
      </c>
      <c r="H140" s="60">
        <f>VLOOKUP($C139,'[1]4_summary'!$C$8:$N$131,H$1,FALSE)</f>
        <v>23853.62</v>
      </c>
      <c r="I140" s="60">
        <f>VLOOKUP($C139,'[1]4_summary'!$C$8:$N$131,I$1,FALSE)</f>
        <v>0</v>
      </c>
      <c r="J140" s="60">
        <f>VLOOKUP($C139,'[1]4_summary'!$C$8:$N$131,J$1,FALSE)</f>
        <v>118.75</v>
      </c>
      <c r="K140" s="60">
        <f>VLOOKUP($C139,'[1]4_summary'!$C$8:$N$131,K$1,FALSE)</f>
        <v>11461.84</v>
      </c>
      <c r="L140" s="60">
        <f>VLOOKUP($C139,'[1]4_summary'!$C$8:$N$131,L$1,FALSE)</f>
        <v>239.71</v>
      </c>
      <c r="M140" s="60">
        <f>VLOOKUP($C139,'[1]4_summary'!$C$8:$N$131,M$1,FALSE)</f>
        <v>0</v>
      </c>
      <c r="N140" s="60">
        <f>VLOOKUP($C139,'[1]4_summary'!$C$8:$N$131,N$1,FALSE)</f>
        <v>0</v>
      </c>
      <c r="O140" s="60">
        <f>VLOOKUP($C139,'[1]4_summary'!$C$8:$N$131,O$1,FALSE)</f>
        <v>0</v>
      </c>
      <c r="P140" s="60">
        <f>VLOOKUP($C139,'[1]4_summary'!$C$8:$N$131,P$1,FALSE)</f>
        <v>74836.259999999995</v>
      </c>
      <c r="Q140" s="91"/>
    </row>
    <row r="141" spans="2:17" x14ac:dyDescent="0.25">
      <c r="D141" s="10"/>
      <c r="E141" s="11"/>
    </row>
    <row r="142" spans="2:17" x14ac:dyDescent="0.25">
      <c r="C142" s="31">
        <v>18230698</v>
      </c>
      <c r="D142" s="11" t="s">
        <v>86</v>
      </c>
      <c r="E142" s="11"/>
      <c r="G142" s="52">
        <v>0</v>
      </c>
      <c r="H142" s="52">
        <v>0</v>
      </c>
      <c r="I142" s="52">
        <v>0</v>
      </c>
      <c r="J142" s="52">
        <v>0</v>
      </c>
      <c r="K142" s="52">
        <v>18200</v>
      </c>
      <c r="L142" s="52">
        <v>0</v>
      </c>
      <c r="M142" s="52">
        <v>0</v>
      </c>
      <c r="N142" s="52">
        <v>0</v>
      </c>
      <c r="O142" s="52">
        <v>0</v>
      </c>
      <c r="P142" s="52">
        <v>18200</v>
      </c>
    </row>
    <row r="143" spans="2:17" x14ac:dyDescent="0.25">
      <c r="D143" s="11"/>
      <c r="E143" s="11"/>
      <c r="G143" s="60">
        <f>VLOOKUP($C142,'[1]4_summary'!$C$8:$N$131,G$1,FALSE)</f>
        <v>0</v>
      </c>
      <c r="H143" s="60">
        <f>VLOOKUP($C142,'[1]4_summary'!$C$8:$N$131,H$1,FALSE)</f>
        <v>0</v>
      </c>
      <c r="I143" s="60">
        <f>VLOOKUP($C142,'[1]4_summary'!$C$8:$N$131,I$1,FALSE)</f>
        <v>0</v>
      </c>
      <c r="J143" s="60">
        <f>VLOOKUP($C142,'[1]4_summary'!$C$8:$N$131,J$1,FALSE)</f>
        <v>0</v>
      </c>
      <c r="K143" s="60">
        <f>VLOOKUP($C142,'[1]4_summary'!$C$8:$N$131,K$1,FALSE)</f>
        <v>20657.95</v>
      </c>
      <c r="L143" s="60">
        <f>VLOOKUP($C142,'[1]4_summary'!$C$8:$N$131,L$1,FALSE)</f>
        <v>0</v>
      </c>
      <c r="M143" s="60">
        <f>VLOOKUP($C142,'[1]4_summary'!$C$8:$N$131,M$1,FALSE)</f>
        <v>9816.02</v>
      </c>
      <c r="N143" s="60">
        <f>VLOOKUP($C142,'[1]4_summary'!$C$8:$N$131,N$1,FALSE)</f>
        <v>0</v>
      </c>
      <c r="O143" s="60">
        <f>VLOOKUP($C142,'[1]4_summary'!$C$8:$N$131,O$1,FALSE)</f>
        <v>0</v>
      </c>
      <c r="P143" s="60">
        <f>VLOOKUP($C142,'[1]4_summary'!$C$8:$N$131,P$1,FALSE)</f>
        <v>30473.97</v>
      </c>
      <c r="Q143" s="91"/>
    </row>
    <row r="144" spans="2:17" x14ac:dyDescent="0.25">
      <c r="D144" s="11"/>
      <c r="E144" s="11"/>
    </row>
    <row r="145" spans="3:17" x14ac:dyDescent="0.25">
      <c r="C145" s="31">
        <v>18231031</v>
      </c>
      <c r="D145" s="10" t="s">
        <v>87</v>
      </c>
      <c r="E145" s="11"/>
      <c r="G145" s="52">
        <v>109595.5</v>
      </c>
      <c r="H145" s="52">
        <v>85594.085499999986</v>
      </c>
      <c r="I145" s="52">
        <v>20000</v>
      </c>
      <c r="J145" s="52">
        <v>5000</v>
      </c>
      <c r="K145" s="52">
        <v>37500</v>
      </c>
      <c r="L145" s="52">
        <v>1500</v>
      </c>
      <c r="M145" s="52">
        <v>0</v>
      </c>
      <c r="N145" s="52">
        <v>0</v>
      </c>
      <c r="O145" s="52">
        <v>-278917</v>
      </c>
      <c r="P145" s="52">
        <v>-19727.414500000014</v>
      </c>
    </row>
    <row r="146" spans="3:17" x14ac:dyDescent="0.25">
      <c r="D146" s="10"/>
      <c r="E146" s="11"/>
      <c r="G146" s="60">
        <f>VLOOKUP($C145,'[1]4_summary'!$C$8:$N$131,G$1,FALSE)</f>
        <v>42557.5</v>
      </c>
      <c r="H146" s="60">
        <f>VLOOKUP($C145,'[1]4_summary'!$C$8:$N$131,H$1,FALSE)</f>
        <v>37682.480000000003</v>
      </c>
      <c r="I146" s="60">
        <f>VLOOKUP($C145,'[1]4_summary'!$C$8:$N$131,I$1,FALSE)</f>
        <v>20060.259999999998</v>
      </c>
      <c r="J146" s="60">
        <f>VLOOKUP($C145,'[1]4_summary'!$C$8:$N$131,J$1,FALSE)</f>
        <v>60.76</v>
      </c>
      <c r="K146" s="60">
        <f>VLOOKUP($C145,'[1]4_summary'!$C$8:$N$131,K$1,FALSE)</f>
        <v>37500</v>
      </c>
      <c r="L146" s="60">
        <f>VLOOKUP($C145,'[1]4_summary'!$C$8:$N$131,L$1,FALSE)</f>
        <v>171.71</v>
      </c>
      <c r="M146" s="60">
        <f>VLOOKUP($C145,'[1]4_summary'!$C$8:$N$131,M$1,FALSE)</f>
        <v>0</v>
      </c>
      <c r="N146" s="60">
        <f>VLOOKUP($C145,'[1]4_summary'!$C$8:$N$131,N$1,FALSE)</f>
        <v>0</v>
      </c>
      <c r="O146" s="60">
        <f>VLOOKUP($C145,'[1]4_summary'!$C$8:$N$131,O$1,FALSE)</f>
        <v>-215134.47</v>
      </c>
      <c r="P146" s="60">
        <f>VLOOKUP($C145,'[1]4_summary'!$C$8:$N$131,P$1,FALSE)</f>
        <v>-77101.75999999998</v>
      </c>
      <c r="Q146" s="91"/>
    </row>
    <row r="147" spans="3:17" x14ac:dyDescent="0.25">
      <c r="D147" s="10"/>
      <c r="E147" s="11"/>
    </row>
    <row r="148" spans="3:17" s="7" customFormat="1" x14ac:dyDescent="0.25">
      <c r="C148" s="31">
        <v>18230667</v>
      </c>
      <c r="D148" t="s">
        <v>88</v>
      </c>
      <c r="G148" s="52">
        <v>196000</v>
      </c>
      <c r="H148" s="52">
        <v>153076</v>
      </c>
      <c r="I148" s="52">
        <v>0</v>
      </c>
      <c r="J148" s="52">
        <v>0</v>
      </c>
      <c r="K148" s="52">
        <v>420000</v>
      </c>
      <c r="L148" s="52">
        <v>0</v>
      </c>
      <c r="M148" s="52">
        <v>0</v>
      </c>
      <c r="N148" s="52">
        <v>0</v>
      </c>
      <c r="O148" s="52">
        <v>0</v>
      </c>
      <c r="P148" s="52">
        <v>769076</v>
      </c>
      <c r="Q148" s="77"/>
    </row>
    <row r="149" spans="3:17" s="7" customFormat="1" x14ac:dyDescent="0.25">
      <c r="C149" s="31"/>
      <c r="D149"/>
      <c r="G149" s="60">
        <f>VLOOKUP($C148,'[1]4_summary'!$C$8:$N$131,G$1,FALSE)</f>
        <v>202076.23</v>
      </c>
      <c r="H149" s="60">
        <f>VLOOKUP($C148,'[1]4_summary'!$C$8:$N$131,H$1,FALSE)</f>
        <v>179065.74</v>
      </c>
      <c r="I149" s="60">
        <f>VLOOKUP($C148,'[1]4_summary'!$C$8:$N$131,I$1,FALSE)</f>
        <v>0</v>
      </c>
      <c r="J149" s="60">
        <f>VLOOKUP($C148,'[1]4_summary'!$C$8:$N$131,J$1,FALSE)</f>
        <v>0</v>
      </c>
      <c r="K149" s="60">
        <f>VLOOKUP($C148,'[1]4_summary'!$C$8:$N$131,K$1,FALSE)</f>
        <v>467355.23</v>
      </c>
      <c r="L149" s="60">
        <f>VLOOKUP($C148,'[1]4_summary'!$C$8:$N$131,L$1,FALSE)</f>
        <v>7008.48</v>
      </c>
      <c r="M149" s="60">
        <f>VLOOKUP($C148,'[1]4_summary'!$C$8:$N$131,M$1,FALSE)</f>
        <v>-158.65</v>
      </c>
      <c r="N149" s="60">
        <f>VLOOKUP($C148,'[1]4_summary'!$C$8:$N$131,N$1,FALSE)</f>
        <v>0</v>
      </c>
      <c r="O149" s="60">
        <f>VLOOKUP($C148,'[1]4_summary'!$C$8:$N$131,O$1,FALSE)</f>
        <v>0</v>
      </c>
      <c r="P149" s="60">
        <f>VLOOKUP($C148,'[1]4_summary'!$C$8:$N$131,P$1,FALSE)</f>
        <v>855347.03</v>
      </c>
      <c r="Q149" s="91"/>
    </row>
    <row r="150" spans="3:17" s="7" customFormat="1" x14ac:dyDescent="0.25">
      <c r="C150" s="31"/>
      <c r="D150"/>
      <c r="G150" s="52"/>
      <c r="H150" s="52"/>
      <c r="I150" s="52"/>
      <c r="J150" s="52"/>
      <c r="K150" s="52"/>
      <c r="L150" s="52"/>
      <c r="M150" s="52"/>
      <c r="N150" s="52"/>
      <c r="O150" s="52"/>
      <c r="P150" s="52"/>
      <c r="Q150" s="77"/>
    </row>
    <row r="151" spans="3:17" s="7" customFormat="1" x14ac:dyDescent="0.25">
      <c r="C151" s="31">
        <v>18230704</v>
      </c>
      <c r="D151" t="s">
        <v>89</v>
      </c>
      <c r="G151" s="52">
        <v>103090</v>
      </c>
      <c r="H151" s="52">
        <v>80513.289999999994</v>
      </c>
      <c r="I151" s="52">
        <v>0</v>
      </c>
      <c r="J151" s="52">
        <v>7832</v>
      </c>
      <c r="K151" s="52">
        <v>200</v>
      </c>
      <c r="L151" s="52">
        <v>453</v>
      </c>
      <c r="M151" s="52">
        <v>202</v>
      </c>
      <c r="N151" s="52">
        <v>0</v>
      </c>
      <c r="O151" s="52">
        <v>0</v>
      </c>
      <c r="P151" s="52">
        <v>192290.28999999998</v>
      </c>
      <c r="Q151" s="77"/>
    </row>
    <row r="152" spans="3:17" s="7" customFormat="1" x14ac:dyDescent="0.25">
      <c r="C152" s="31"/>
      <c r="D152"/>
      <c r="G152" s="60">
        <f>VLOOKUP($C151,'[1]4_summary'!$C$8:$N$131,G$1,FALSE)</f>
        <v>44192.2</v>
      </c>
      <c r="H152" s="60">
        <f>VLOOKUP($C151,'[1]4_summary'!$C$8:$N$131,H$1,FALSE)</f>
        <v>39137.06</v>
      </c>
      <c r="I152" s="60">
        <f>VLOOKUP($C151,'[1]4_summary'!$C$8:$N$131,I$1,FALSE)</f>
        <v>0</v>
      </c>
      <c r="J152" s="60">
        <f>VLOOKUP($C151,'[1]4_summary'!$C$8:$N$131,J$1,FALSE)</f>
        <v>0</v>
      </c>
      <c r="K152" s="60">
        <f>VLOOKUP($C151,'[1]4_summary'!$C$8:$N$131,K$1,FALSE)</f>
        <v>0</v>
      </c>
      <c r="L152" s="60">
        <f>VLOOKUP($C151,'[1]4_summary'!$C$8:$N$131,L$1,FALSE)</f>
        <v>0</v>
      </c>
      <c r="M152" s="60">
        <f>VLOOKUP($C151,'[1]4_summary'!$C$8:$N$131,M$1,FALSE)</f>
        <v>0</v>
      </c>
      <c r="N152" s="60">
        <f>VLOOKUP($C151,'[1]4_summary'!$C$8:$N$131,N$1,FALSE)</f>
        <v>0</v>
      </c>
      <c r="O152" s="60">
        <f>VLOOKUP($C151,'[1]4_summary'!$C$8:$N$131,O$1,FALSE)</f>
        <v>0</v>
      </c>
      <c r="P152" s="60">
        <f>VLOOKUP($C151,'[1]4_summary'!$C$8:$N$131,P$1,FALSE)</f>
        <v>83329.259999999995</v>
      </c>
      <c r="Q152" s="91"/>
    </row>
    <row r="153" spans="3:17" s="7" customFormat="1" x14ac:dyDescent="0.25">
      <c r="C153" s="31"/>
      <c r="D153"/>
      <c r="G153" s="52"/>
      <c r="H153" s="52"/>
      <c r="I153" s="52"/>
      <c r="J153" s="52"/>
      <c r="K153" s="52"/>
      <c r="L153" s="52"/>
      <c r="M153" s="52"/>
      <c r="N153" s="52"/>
      <c r="O153" s="52"/>
      <c r="P153" s="52"/>
      <c r="Q153" s="77"/>
    </row>
    <row r="154" spans="3:17" x14ac:dyDescent="0.25">
      <c r="C154" s="31">
        <v>18230657</v>
      </c>
      <c r="D154" t="s">
        <v>90</v>
      </c>
      <c r="G154" s="52">
        <v>89239.34</v>
      </c>
      <c r="H154" s="52">
        <v>69695.924539999993</v>
      </c>
      <c r="I154" s="52">
        <v>6461</v>
      </c>
      <c r="J154" s="52">
        <v>2062</v>
      </c>
      <c r="K154" s="52">
        <v>14942</v>
      </c>
      <c r="L154" s="52">
        <v>1755</v>
      </c>
      <c r="M154" s="52">
        <v>0</v>
      </c>
      <c r="N154" s="52">
        <v>0</v>
      </c>
      <c r="O154" s="52">
        <v>0</v>
      </c>
      <c r="P154" s="52">
        <v>184155.26454</v>
      </c>
    </row>
    <row r="155" spans="3:17" x14ac:dyDescent="0.25">
      <c r="G155" s="60">
        <f>VLOOKUP($C154,'[1]4_summary'!$C$8:$N$131,G$1,FALSE)</f>
        <v>64507.13</v>
      </c>
      <c r="H155" s="60">
        <f>VLOOKUP($C154,'[1]4_summary'!$C$8:$N$131,H$1,FALSE)</f>
        <v>57117.22</v>
      </c>
      <c r="I155" s="60">
        <f>VLOOKUP($C154,'[1]4_summary'!$C$8:$N$131,I$1,FALSE)</f>
        <v>197.56</v>
      </c>
      <c r="J155" s="60">
        <f>VLOOKUP($C154,'[1]4_summary'!$C$8:$N$131,J$1,FALSE)</f>
        <v>185.72</v>
      </c>
      <c r="K155" s="60">
        <f>VLOOKUP($C154,'[1]4_summary'!$C$8:$N$131,K$1,FALSE)</f>
        <v>12999.17</v>
      </c>
      <c r="L155" s="60">
        <f>VLOOKUP($C154,'[1]4_summary'!$C$8:$N$131,L$1,FALSE)</f>
        <v>1028.81</v>
      </c>
      <c r="M155" s="60">
        <f>VLOOKUP($C154,'[1]4_summary'!$C$8:$N$131,M$1,FALSE)</f>
        <v>2370.1</v>
      </c>
      <c r="N155" s="60">
        <f>VLOOKUP($C154,'[1]4_summary'!$C$8:$N$131,N$1,FALSE)</f>
        <v>0</v>
      </c>
      <c r="O155" s="60">
        <f>VLOOKUP($C154,'[1]4_summary'!$C$8:$N$131,O$1,FALSE)</f>
        <v>0</v>
      </c>
      <c r="P155" s="60">
        <f>VLOOKUP($C154,'[1]4_summary'!$C$8:$N$131,P$1,FALSE)</f>
        <v>138405.71000000002</v>
      </c>
      <c r="Q155" s="91"/>
    </row>
    <row r="157" spans="3:17" s="7" customFormat="1" x14ac:dyDescent="0.25">
      <c r="C157" s="31"/>
      <c r="D157" s="16" t="s">
        <v>91</v>
      </c>
      <c r="G157" s="52">
        <v>180685</v>
      </c>
      <c r="H157" s="52">
        <v>141114.98499999999</v>
      </c>
      <c r="I157" s="52">
        <v>70000</v>
      </c>
      <c r="J157" s="52">
        <v>250</v>
      </c>
      <c r="K157" s="52">
        <v>172364.79</v>
      </c>
      <c r="L157" s="52">
        <v>0</v>
      </c>
      <c r="M157" s="52">
        <v>0</v>
      </c>
      <c r="N157" s="52">
        <v>0</v>
      </c>
      <c r="O157" s="52">
        <v>0</v>
      </c>
      <c r="P157" s="52">
        <v>564414.77500000002</v>
      </c>
      <c r="Q157" s="77"/>
    </row>
    <row r="158" spans="3:17" s="7" customFormat="1" x14ac:dyDescent="0.25">
      <c r="C158" s="31"/>
      <c r="D158" s="16"/>
      <c r="G158" s="67">
        <f>G161+G164+G167+G170+G173+G176</f>
        <v>188780.86</v>
      </c>
      <c r="H158" s="67">
        <f t="shared" ref="H158:P158" si="7">H161+H164+H167+H170+H173+H176</f>
        <v>167173.07</v>
      </c>
      <c r="I158" s="67">
        <f t="shared" si="7"/>
        <v>157100.01</v>
      </c>
      <c r="J158" s="67">
        <f t="shared" si="7"/>
        <v>620.86</v>
      </c>
      <c r="K158" s="67">
        <f t="shared" si="7"/>
        <v>196081.66999999998</v>
      </c>
      <c r="L158" s="67">
        <f t="shared" si="7"/>
        <v>9198.67</v>
      </c>
      <c r="M158" s="67">
        <f t="shared" si="7"/>
        <v>175.2</v>
      </c>
      <c r="N158" s="67">
        <f t="shared" si="7"/>
        <v>0</v>
      </c>
      <c r="O158" s="67">
        <f t="shared" si="7"/>
        <v>0</v>
      </c>
      <c r="P158" s="67">
        <f t="shared" si="7"/>
        <v>719130.34</v>
      </c>
      <c r="Q158" s="97"/>
    </row>
    <row r="159" spans="3:17" s="7" customFormat="1" x14ac:dyDescent="0.25">
      <c r="C159" s="31"/>
      <c r="D159" s="16"/>
      <c r="G159" s="52"/>
      <c r="H159" s="52"/>
      <c r="I159" s="52"/>
      <c r="J159" s="52"/>
      <c r="K159" s="52"/>
      <c r="L159" s="52"/>
      <c r="M159" s="52"/>
      <c r="N159" s="52"/>
      <c r="O159" s="52"/>
      <c r="P159" s="52"/>
      <c r="Q159" s="77"/>
    </row>
    <row r="160" spans="3:17" s="7" customFormat="1" ht="12.75" x14ac:dyDescent="0.2">
      <c r="C160" s="27">
        <v>18230665</v>
      </c>
      <c r="D160" s="21" t="s">
        <v>92</v>
      </c>
      <c r="G160" s="69">
        <v>9100</v>
      </c>
      <c r="H160" s="69">
        <v>7107.0999999999995</v>
      </c>
      <c r="I160" s="69">
        <v>0</v>
      </c>
      <c r="J160" s="69">
        <v>0</v>
      </c>
      <c r="K160" s="69">
        <v>0</v>
      </c>
      <c r="L160" s="69">
        <v>0</v>
      </c>
      <c r="M160" s="69">
        <v>0</v>
      </c>
      <c r="N160" s="69">
        <v>0</v>
      </c>
      <c r="O160" s="69">
        <v>0</v>
      </c>
      <c r="P160" s="69">
        <v>16207.099999999999</v>
      </c>
      <c r="Q160" s="16"/>
    </row>
    <row r="161" spans="3:17" s="7" customFormat="1" x14ac:dyDescent="0.25">
      <c r="C161" s="27"/>
      <c r="D161" s="21"/>
      <c r="G161" s="60">
        <f>VLOOKUP($C160,'[1]4_summary'!$C$8:$N$131,G$1,FALSE)</f>
        <v>30470.74</v>
      </c>
      <c r="H161" s="60">
        <f>VLOOKUP($C160,'[1]4_summary'!$C$8:$N$131,H$1,FALSE)</f>
        <v>26992.67</v>
      </c>
      <c r="I161" s="60">
        <f>VLOOKUP($C160,'[1]4_summary'!$C$8:$N$131,I$1,FALSE)</f>
        <v>0</v>
      </c>
      <c r="J161" s="60">
        <f>VLOOKUP($C160,'[1]4_summary'!$C$8:$N$131,J$1,FALSE)</f>
        <v>0</v>
      </c>
      <c r="K161" s="60">
        <f>VLOOKUP($C160,'[1]4_summary'!$C$8:$N$131,K$1,FALSE)</f>
        <v>0</v>
      </c>
      <c r="L161" s="60">
        <f>VLOOKUP($C160,'[1]4_summary'!$C$8:$N$131,L$1,FALSE)</f>
        <v>0</v>
      </c>
      <c r="M161" s="60">
        <f>VLOOKUP($C160,'[1]4_summary'!$C$8:$N$131,M$1,FALSE)</f>
        <v>0</v>
      </c>
      <c r="N161" s="60">
        <f>VLOOKUP($C160,'[1]4_summary'!$C$8:$N$131,N$1,FALSE)</f>
        <v>0</v>
      </c>
      <c r="O161" s="60">
        <f>VLOOKUP($C160,'[1]4_summary'!$C$8:$N$131,O$1,FALSE)</f>
        <v>0</v>
      </c>
      <c r="P161" s="60">
        <f>VLOOKUP($C160,'[1]4_summary'!$C$8:$N$131,P$1,FALSE)</f>
        <v>57463.41</v>
      </c>
      <c r="Q161" s="91"/>
    </row>
    <row r="162" spans="3:17" s="7" customFormat="1" ht="12.75" x14ac:dyDescent="0.2">
      <c r="C162" s="27"/>
      <c r="D162" s="21"/>
      <c r="G162" s="69"/>
      <c r="H162" s="69"/>
      <c r="I162" s="69"/>
      <c r="J162" s="69"/>
      <c r="K162" s="69"/>
      <c r="L162" s="69"/>
      <c r="M162" s="69"/>
      <c r="N162" s="69"/>
      <c r="O162" s="69"/>
      <c r="P162" s="69"/>
      <c r="Q162" s="16"/>
    </row>
    <row r="163" spans="3:17" s="7" customFormat="1" ht="12.75" x14ac:dyDescent="0.2">
      <c r="C163" s="27">
        <v>18230737</v>
      </c>
      <c r="D163" s="21" t="s">
        <v>93</v>
      </c>
      <c r="G163" s="69">
        <v>32735</v>
      </c>
      <c r="H163" s="69">
        <v>25566.034999999996</v>
      </c>
      <c r="I163" s="69">
        <v>0</v>
      </c>
      <c r="J163" s="69">
        <v>0</v>
      </c>
      <c r="K163" s="69">
        <v>76813.100000000006</v>
      </c>
      <c r="L163" s="69">
        <v>0</v>
      </c>
      <c r="M163" s="69">
        <v>0</v>
      </c>
      <c r="N163" s="69">
        <v>0</v>
      </c>
      <c r="O163" s="69">
        <v>0</v>
      </c>
      <c r="P163" s="69">
        <v>135114.13500000001</v>
      </c>
      <c r="Q163" s="16"/>
    </row>
    <row r="164" spans="3:17" s="7" customFormat="1" x14ac:dyDescent="0.25">
      <c r="C164" s="27"/>
      <c r="D164" s="21"/>
      <c r="G164" s="60">
        <f>VLOOKUP($C163,'[1]4_summary'!$C$8:$N$131,G$1,FALSE)</f>
        <v>10264.5</v>
      </c>
      <c r="H164" s="60">
        <f>VLOOKUP($C163,'[1]4_summary'!$C$8:$N$131,H$1,FALSE)</f>
        <v>9092.2099999999991</v>
      </c>
      <c r="I164" s="60">
        <f>VLOOKUP($C163,'[1]4_summary'!$C$8:$N$131,I$1,FALSE)</f>
        <v>0</v>
      </c>
      <c r="J164" s="60">
        <f>VLOOKUP($C163,'[1]4_summary'!$C$8:$N$131,J$1,FALSE)</f>
        <v>0</v>
      </c>
      <c r="K164" s="60">
        <f>VLOOKUP($C163,'[1]4_summary'!$C$8:$N$131,K$1,FALSE)</f>
        <v>56739.38</v>
      </c>
      <c r="L164" s="60">
        <f>VLOOKUP($C163,'[1]4_summary'!$C$8:$N$131,L$1,FALSE)</f>
        <v>0</v>
      </c>
      <c r="M164" s="60">
        <f>VLOOKUP($C163,'[1]4_summary'!$C$8:$N$131,M$1,FALSE)</f>
        <v>0</v>
      </c>
      <c r="N164" s="60">
        <f>VLOOKUP($C163,'[1]4_summary'!$C$8:$N$131,N$1,FALSE)</f>
        <v>0</v>
      </c>
      <c r="O164" s="60">
        <f>VLOOKUP($C163,'[1]4_summary'!$C$8:$N$131,O$1,FALSE)</f>
        <v>0</v>
      </c>
      <c r="P164" s="60">
        <f>VLOOKUP($C163,'[1]4_summary'!$C$8:$N$131,P$1,FALSE)</f>
        <v>76096.09</v>
      </c>
      <c r="Q164" s="91"/>
    </row>
    <row r="165" spans="3:17" s="7" customFormat="1" ht="12.75" x14ac:dyDescent="0.2">
      <c r="C165" s="27"/>
      <c r="D165" s="21"/>
      <c r="G165" s="69"/>
      <c r="H165" s="69"/>
      <c r="I165" s="69"/>
      <c r="J165" s="69"/>
      <c r="K165" s="69"/>
      <c r="L165" s="69"/>
      <c r="M165" s="69"/>
      <c r="N165" s="69"/>
      <c r="O165" s="69"/>
      <c r="P165" s="69"/>
      <c r="Q165" s="16"/>
    </row>
    <row r="166" spans="3:17" s="7" customFormat="1" ht="12.75" x14ac:dyDescent="0.2">
      <c r="C166" s="27">
        <v>18230690</v>
      </c>
      <c r="D166" s="21" t="s">
        <v>129</v>
      </c>
      <c r="G166" s="69">
        <v>47500</v>
      </c>
      <c r="H166" s="69">
        <v>37097.5</v>
      </c>
      <c r="I166" s="69">
        <v>0</v>
      </c>
      <c r="J166" s="69">
        <v>250</v>
      </c>
      <c r="K166" s="69">
        <v>89351.69</v>
      </c>
      <c r="L166" s="69">
        <v>0</v>
      </c>
      <c r="M166" s="69">
        <v>0</v>
      </c>
      <c r="N166" s="69">
        <v>0</v>
      </c>
      <c r="O166" s="69">
        <v>0</v>
      </c>
      <c r="P166" s="69">
        <v>174199.19</v>
      </c>
      <c r="Q166" s="16"/>
    </row>
    <row r="167" spans="3:17" s="7" customFormat="1" x14ac:dyDescent="0.25">
      <c r="C167" s="27"/>
      <c r="D167" s="21"/>
      <c r="G167" s="60">
        <f>VLOOKUP($C166,'[1]4_summary'!$C$8:$N$131,G$1,FALSE)</f>
        <v>20118.419999999998</v>
      </c>
      <c r="H167" s="60">
        <f>VLOOKUP($C166,'[1]4_summary'!$C$8:$N$131,H$1,FALSE)</f>
        <v>17812.330000000002</v>
      </c>
      <c r="I167" s="60">
        <f>VLOOKUP($C166,'[1]4_summary'!$C$8:$N$131,I$1,FALSE)</f>
        <v>0</v>
      </c>
      <c r="J167" s="60">
        <f>VLOOKUP($C166,'[1]4_summary'!$C$8:$N$131,J$1,FALSE)</f>
        <v>0</v>
      </c>
      <c r="K167" s="60">
        <f>VLOOKUP($C166,'[1]4_summary'!$C$8:$N$131,K$1,FALSE)</f>
        <v>109341.99</v>
      </c>
      <c r="L167" s="60">
        <f>VLOOKUP($C166,'[1]4_summary'!$C$8:$N$131,L$1,FALSE)</f>
        <v>0</v>
      </c>
      <c r="M167" s="60">
        <f>VLOOKUP($C166,'[1]4_summary'!$C$8:$N$131,M$1,FALSE)</f>
        <v>0</v>
      </c>
      <c r="N167" s="60">
        <f>VLOOKUP($C166,'[1]4_summary'!$C$8:$N$131,N$1,FALSE)</f>
        <v>0</v>
      </c>
      <c r="O167" s="60">
        <f>VLOOKUP($C166,'[1]4_summary'!$C$8:$N$131,O$1,FALSE)</f>
        <v>0</v>
      </c>
      <c r="P167" s="60">
        <f>VLOOKUP($C166,'[1]4_summary'!$C$8:$N$131,P$1,FALSE)</f>
        <v>147272.74</v>
      </c>
      <c r="Q167" s="91"/>
    </row>
    <row r="168" spans="3:17" s="7" customFormat="1" ht="12.75" x14ac:dyDescent="0.2">
      <c r="C168" s="27"/>
      <c r="D168" s="21"/>
      <c r="G168" s="69"/>
      <c r="H168" s="69"/>
      <c r="I168" s="69"/>
      <c r="J168" s="69"/>
      <c r="K168" s="69"/>
      <c r="L168" s="69"/>
      <c r="M168" s="69"/>
      <c r="N168" s="69"/>
      <c r="O168" s="69"/>
      <c r="P168" s="69"/>
      <c r="Q168" s="16"/>
    </row>
    <row r="169" spans="3:17" s="7" customFormat="1" ht="12.75" x14ac:dyDescent="0.2">
      <c r="C169" s="27">
        <v>18230662</v>
      </c>
      <c r="D169" s="21" t="s">
        <v>95</v>
      </c>
      <c r="G169" s="69">
        <v>91350</v>
      </c>
      <c r="H169" s="69">
        <v>71344.350000000006</v>
      </c>
      <c r="I169" s="69">
        <v>70000</v>
      </c>
      <c r="J169" s="69">
        <v>0</v>
      </c>
      <c r="K169" s="69">
        <v>6200</v>
      </c>
      <c r="L169" s="69">
        <v>0</v>
      </c>
      <c r="M169" s="69">
        <v>0</v>
      </c>
      <c r="N169" s="69">
        <v>0</v>
      </c>
      <c r="O169" s="69">
        <v>0</v>
      </c>
      <c r="P169" s="69">
        <v>238894.35</v>
      </c>
      <c r="Q169" s="16"/>
    </row>
    <row r="170" spans="3:17" s="7" customFormat="1" x14ac:dyDescent="0.25">
      <c r="C170" s="27"/>
      <c r="D170" s="21"/>
      <c r="G170" s="60">
        <f>VLOOKUP($C169,'[1]4_summary'!$C$8:$N$131,G$1,FALSE)</f>
        <v>41385.14</v>
      </c>
      <c r="H170" s="60">
        <f>VLOOKUP($C169,'[1]4_summary'!$C$8:$N$131,H$1,FALSE)</f>
        <v>36597.980000000003</v>
      </c>
      <c r="I170" s="60">
        <f>VLOOKUP($C169,'[1]4_summary'!$C$8:$N$131,I$1,FALSE)</f>
        <v>53515.360000000001</v>
      </c>
      <c r="J170" s="60">
        <f>VLOOKUP($C169,'[1]4_summary'!$C$8:$N$131,J$1,FALSE)</f>
        <v>22.21</v>
      </c>
      <c r="K170" s="60">
        <f>VLOOKUP($C169,'[1]4_summary'!$C$8:$N$131,K$1,FALSE)</f>
        <v>4620</v>
      </c>
      <c r="L170" s="60">
        <f>VLOOKUP($C169,'[1]4_summary'!$C$8:$N$131,L$1,FALSE)</f>
        <v>0</v>
      </c>
      <c r="M170" s="60">
        <f>VLOOKUP($C169,'[1]4_summary'!$C$8:$N$131,M$1,FALSE)</f>
        <v>0</v>
      </c>
      <c r="N170" s="60">
        <f>VLOOKUP($C169,'[1]4_summary'!$C$8:$N$131,N$1,FALSE)</f>
        <v>0</v>
      </c>
      <c r="O170" s="60">
        <f>VLOOKUP($C169,'[1]4_summary'!$C$8:$N$131,O$1,FALSE)</f>
        <v>0</v>
      </c>
      <c r="P170" s="60">
        <f>VLOOKUP($C169,'[1]4_summary'!$C$8:$N$131,P$1,FALSE)</f>
        <v>136140.69</v>
      </c>
      <c r="Q170" s="91"/>
    </row>
    <row r="171" spans="3:17" s="7" customFormat="1" ht="12.75" x14ac:dyDescent="0.2">
      <c r="C171" s="31"/>
      <c r="D171" s="21"/>
      <c r="G171" s="69"/>
      <c r="H171" s="69"/>
      <c r="I171" s="69"/>
      <c r="J171" s="69"/>
      <c r="K171" s="69"/>
      <c r="L171" s="69"/>
      <c r="M171" s="69"/>
      <c r="N171" s="69"/>
      <c r="O171" s="69"/>
      <c r="P171" s="69"/>
      <c r="Q171" s="16"/>
    </row>
    <row r="172" spans="3:17" s="7" customFormat="1" x14ac:dyDescent="0.25">
      <c r="C172" s="31">
        <v>18230732</v>
      </c>
      <c r="D172" t="s">
        <v>96</v>
      </c>
      <c r="G172" s="52">
        <v>38350</v>
      </c>
      <c r="H172" s="52">
        <v>29951.35</v>
      </c>
      <c r="I172" s="52">
        <v>143000</v>
      </c>
      <c r="J172" s="52">
        <v>0</v>
      </c>
      <c r="K172" s="52">
        <v>0</v>
      </c>
      <c r="L172" s="52">
        <v>0</v>
      </c>
      <c r="M172" s="52">
        <v>0</v>
      </c>
      <c r="N172" s="52">
        <v>0</v>
      </c>
      <c r="O172" s="52">
        <v>0</v>
      </c>
      <c r="P172" s="52">
        <v>211301.35</v>
      </c>
      <c r="Q172" s="77"/>
    </row>
    <row r="173" spans="3:17" s="7" customFormat="1" x14ac:dyDescent="0.25">
      <c r="C173" s="31"/>
      <c r="D173"/>
      <c r="G173" s="60">
        <f>VLOOKUP($C172,'[1]4_summary'!$C$8:$N$131,G$1,FALSE)</f>
        <v>32801.79</v>
      </c>
      <c r="H173" s="60">
        <f>VLOOKUP($C172,'[1]4_summary'!$C$8:$N$131,H$1,FALSE)</f>
        <v>29058.880000000001</v>
      </c>
      <c r="I173" s="60">
        <f>VLOOKUP($C172,'[1]4_summary'!$C$8:$N$131,I$1,FALSE)</f>
        <v>101474.85</v>
      </c>
      <c r="J173" s="60">
        <f>VLOOKUP($C172,'[1]4_summary'!$C$8:$N$131,J$1,FALSE)</f>
        <v>0</v>
      </c>
      <c r="K173" s="60">
        <f>VLOOKUP($C172,'[1]4_summary'!$C$8:$N$131,K$1,FALSE)</f>
        <v>6250</v>
      </c>
      <c r="L173" s="60">
        <f>VLOOKUP($C172,'[1]4_summary'!$C$8:$N$131,L$1,FALSE)</f>
        <v>4717.1499999999996</v>
      </c>
      <c r="M173" s="60">
        <f>VLOOKUP($C172,'[1]4_summary'!$C$8:$N$131,M$1,FALSE)</f>
        <v>0</v>
      </c>
      <c r="N173" s="60">
        <f>VLOOKUP($C172,'[1]4_summary'!$C$8:$N$131,N$1,FALSE)</f>
        <v>0</v>
      </c>
      <c r="O173" s="60">
        <f>VLOOKUP($C172,'[1]4_summary'!$C$8:$N$131,O$1,FALSE)</f>
        <v>0</v>
      </c>
      <c r="P173" s="60">
        <f>VLOOKUP($C172,'[1]4_summary'!$C$8:$N$131,P$1,FALSE)</f>
        <v>174302.67</v>
      </c>
      <c r="Q173" s="91"/>
    </row>
    <row r="174" spans="3:17" s="7" customFormat="1" x14ac:dyDescent="0.25">
      <c r="C174" s="31"/>
      <c r="D174"/>
      <c r="G174" s="52"/>
      <c r="H174" s="52"/>
      <c r="I174" s="52"/>
      <c r="J174" s="52"/>
      <c r="K174" s="52"/>
      <c r="L174" s="52"/>
      <c r="M174" s="52"/>
      <c r="N174" s="52"/>
      <c r="O174" s="52"/>
      <c r="P174" s="52"/>
      <c r="Q174" s="77"/>
    </row>
    <row r="175" spans="3:17" s="7" customFormat="1" x14ac:dyDescent="0.25">
      <c r="C175" s="31">
        <v>18230675</v>
      </c>
      <c r="D175" t="s">
        <v>97</v>
      </c>
      <c r="G175" s="52">
        <v>43300</v>
      </c>
      <c r="H175" s="52">
        <v>33817.300000000003</v>
      </c>
      <c r="I175" s="52">
        <v>2600</v>
      </c>
      <c r="J175" s="52">
        <v>781</v>
      </c>
      <c r="K175" s="52">
        <v>22522</v>
      </c>
      <c r="L175" s="52">
        <v>6869</v>
      </c>
      <c r="M175" s="52">
        <v>0</v>
      </c>
      <c r="N175" s="52">
        <v>0</v>
      </c>
      <c r="O175" s="52">
        <v>0</v>
      </c>
      <c r="P175" s="52">
        <v>109889.3</v>
      </c>
      <c r="Q175" s="77"/>
    </row>
    <row r="176" spans="3:17" s="7" customFormat="1" x14ac:dyDescent="0.25">
      <c r="C176" s="31"/>
      <c r="D176"/>
      <c r="G176" s="60">
        <f>VLOOKUP($C175,'[1]4_summary'!$C$8:$N$131,G$1,FALSE)</f>
        <v>53740.27</v>
      </c>
      <c r="H176" s="60">
        <f>VLOOKUP($C175,'[1]4_summary'!$C$8:$N$131,H$1,FALSE)</f>
        <v>47619</v>
      </c>
      <c r="I176" s="60">
        <f>VLOOKUP($C175,'[1]4_summary'!$C$8:$N$131,I$1,FALSE)</f>
        <v>2109.8000000000002</v>
      </c>
      <c r="J176" s="60">
        <f>VLOOKUP($C175,'[1]4_summary'!$C$8:$N$131,J$1,FALSE)</f>
        <v>598.65</v>
      </c>
      <c r="K176" s="60">
        <f>VLOOKUP($C175,'[1]4_summary'!$C$8:$N$131,K$1,FALSE)</f>
        <v>19130.3</v>
      </c>
      <c r="L176" s="60">
        <f>VLOOKUP($C175,'[1]4_summary'!$C$8:$N$131,L$1,FALSE)</f>
        <v>4481.5200000000004</v>
      </c>
      <c r="M176" s="60">
        <f>VLOOKUP($C175,'[1]4_summary'!$C$8:$N$131,M$1,FALSE)</f>
        <v>175.2</v>
      </c>
      <c r="N176" s="60">
        <f>VLOOKUP($C175,'[1]4_summary'!$C$8:$N$131,N$1,FALSE)</f>
        <v>0</v>
      </c>
      <c r="O176" s="60">
        <f>VLOOKUP($C175,'[1]4_summary'!$C$8:$N$131,O$1,FALSE)</f>
        <v>0</v>
      </c>
      <c r="P176" s="60">
        <f>VLOOKUP($C175,'[1]4_summary'!$C$8:$N$131,P$1,FALSE)</f>
        <v>127854.74</v>
      </c>
      <c r="Q176" s="91"/>
    </row>
    <row r="177" spans="2:17" s="7" customFormat="1" x14ac:dyDescent="0.25">
      <c r="C177" s="31"/>
      <c r="D177"/>
      <c r="G177" s="52"/>
      <c r="H177" s="52"/>
      <c r="I177" s="52"/>
      <c r="J177" s="52"/>
      <c r="K177" s="52"/>
      <c r="L177" s="52"/>
      <c r="M177" s="52"/>
      <c r="N177" s="52"/>
      <c r="O177" s="52"/>
      <c r="P177" s="52"/>
      <c r="Q177" s="77"/>
    </row>
    <row r="178" spans="2:17" s="5" customFormat="1" ht="12.75" x14ac:dyDescent="0.2">
      <c r="C178" s="31"/>
      <c r="E178" s="6"/>
      <c r="F178" s="6" t="s">
        <v>98</v>
      </c>
      <c r="G178" s="51">
        <v>948752.34</v>
      </c>
      <c r="H178" s="51">
        <v>740975.57753999997</v>
      </c>
      <c r="I178" s="51">
        <v>242061</v>
      </c>
      <c r="J178" s="51">
        <v>24475</v>
      </c>
      <c r="K178" s="51">
        <v>740328.79</v>
      </c>
      <c r="L178" s="51">
        <v>12577</v>
      </c>
      <c r="M178" s="51">
        <v>202</v>
      </c>
      <c r="N178" s="51">
        <v>0</v>
      </c>
      <c r="O178" s="51">
        <v>-278917</v>
      </c>
      <c r="P178" s="51">
        <v>2430454.7075399999</v>
      </c>
      <c r="Q178" s="74"/>
    </row>
    <row r="179" spans="2:17" x14ac:dyDescent="0.25">
      <c r="G179" s="92">
        <f>G161+G164+G167+G170+G173+G176+G155+G152+G149+G146+G143+G140+G137+G134+G131</f>
        <v>694931.12</v>
      </c>
      <c r="H179" s="92">
        <f t="shared" ref="H179:P179" si="8">H161+H164+H167+H170+H173+H176+H155+H152+H149+H146+H143+H140+H137+H134+H131</f>
        <v>604793.39999999991</v>
      </c>
      <c r="I179" s="92">
        <f t="shared" si="8"/>
        <v>177357.83000000002</v>
      </c>
      <c r="J179" s="92">
        <f t="shared" si="8"/>
        <v>1177.5900000000001</v>
      </c>
      <c r="K179" s="92">
        <f t="shared" si="8"/>
        <v>783100.85999999987</v>
      </c>
      <c r="L179" s="92">
        <f t="shared" si="8"/>
        <v>17647.379999999997</v>
      </c>
      <c r="M179" s="92">
        <f t="shared" si="8"/>
        <v>12202.67</v>
      </c>
      <c r="N179" s="92">
        <f t="shared" si="8"/>
        <v>0</v>
      </c>
      <c r="O179" s="92">
        <f t="shared" si="8"/>
        <v>-215134.47</v>
      </c>
      <c r="P179" s="92">
        <f t="shared" si="8"/>
        <v>2076076.3800000001</v>
      </c>
      <c r="Q179" s="93"/>
    </row>
    <row r="180" spans="2:17" s="17" customFormat="1" ht="12.75" x14ac:dyDescent="0.2">
      <c r="C180" s="31"/>
      <c r="G180" s="64"/>
      <c r="H180" s="64"/>
      <c r="I180" s="64"/>
      <c r="J180" s="64"/>
      <c r="K180" s="64"/>
      <c r="L180" s="64"/>
      <c r="M180" s="64"/>
      <c r="N180" s="64"/>
      <c r="O180" s="64"/>
      <c r="P180" s="64"/>
      <c r="Q180" s="65"/>
    </row>
    <row r="182" spans="2:17" x14ac:dyDescent="0.25">
      <c r="B182" t="s">
        <v>130</v>
      </c>
    </row>
    <row r="183" spans="2:17" x14ac:dyDescent="0.25">
      <c r="C183" s="31">
        <v>18230703</v>
      </c>
      <c r="D183" t="s">
        <v>100</v>
      </c>
      <c r="G183" s="52">
        <v>13650</v>
      </c>
      <c r="H183" s="52">
        <v>10660.65</v>
      </c>
      <c r="I183" s="52">
        <v>0</v>
      </c>
      <c r="J183" s="52">
        <v>65</v>
      </c>
      <c r="K183" s="52">
        <v>41438</v>
      </c>
      <c r="L183" s="52">
        <v>0</v>
      </c>
      <c r="M183" s="52">
        <v>0</v>
      </c>
      <c r="N183" s="52">
        <v>0</v>
      </c>
      <c r="O183" s="52">
        <v>0</v>
      </c>
      <c r="P183" s="52">
        <v>65813.649999999994</v>
      </c>
    </row>
    <row r="184" spans="2:17" x14ac:dyDescent="0.25">
      <c r="G184" s="60">
        <f>VLOOKUP($C183,'[1]4_summary'!$C$8:$N$131,G$1,FALSE)</f>
        <v>12991.5</v>
      </c>
      <c r="H184" s="60">
        <f>VLOOKUP($C183,'[1]4_summary'!$C$8:$N$131,H$1,FALSE)</f>
        <v>11506.73</v>
      </c>
      <c r="I184" s="60">
        <f>VLOOKUP($C183,'[1]4_summary'!$C$8:$N$131,I$1,FALSE)</f>
        <v>0</v>
      </c>
      <c r="J184" s="60">
        <f>VLOOKUP($C183,'[1]4_summary'!$C$8:$N$131,J$1,FALSE)</f>
        <v>0</v>
      </c>
      <c r="K184" s="60">
        <f>VLOOKUP($C183,'[1]4_summary'!$C$8:$N$131,K$1,FALSE)</f>
        <v>74998.2</v>
      </c>
      <c r="L184" s="60">
        <f>VLOOKUP($C183,'[1]4_summary'!$C$8:$N$131,L$1,FALSE)</f>
        <v>0</v>
      </c>
      <c r="M184" s="60">
        <f>VLOOKUP($C183,'[1]4_summary'!$C$8:$N$131,M$1,FALSE)</f>
        <v>0</v>
      </c>
      <c r="N184" s="60">
        <f>VLOOKUP($C183,'[1]4_summary'!$C$8:$N$131,N$1,FALSE)</f>
        <v>0</v>
      </c>
      <c r="O184" s="60">
        <f>VLOOKUP($C183,'[1]4_summary'!$C$8:$N$131,O$1,FALSE)</f>
        <v>0</v>
      </c>
      <c r="P184" s="60">
        <f>VLOOKUP($C183,'[1]4_summary'!$C$8:$N$131,P$1,FALSE)</f>
        <v>99496.43</v>
      </c>
      <c r="Q184" s="91"/>
    </row>
    <row r="186" spans="2:17" x14ac:dyDescent="0.25">
      <c r="C186" s="31">
        <v>18230679</v>
      </c>
      <c r="D186" t="s">
        <v>101</v>
      </c>
      <c r="G186" s="52">
        <v>42250</v>
      </c>
      <c r="H186" s="52">
        <v>32997.25</v>
      </c>
      <c r="I186" s="52">
        <v>0</v>
      </c>
      <c r="J186" s="52">
        <v>650</v>
      </c>
      <c r="K186" s="52">
        <v>0</v>
      </c>
      <c r="L186" s="52">
        <v>0</v>
      </c>
      <c r="M186" s="52">
        <v>0</v>
      </c>
      <c r="N186" s="52">
        <v>0</v>
      </c>
      <c r="O186" s="52">
        <v>0</v>
      </c>
      <c r="P186" s="52">
        <v>75897.25</v>
      </c>
    </row>
    <row r="187" spans="2:17" x14ac:dyDescent="0.25">
      <c r="G187" s="60">
        <f>VLOOKUP($C186,'[1]4_summary'!$C$8:$N$131,G$1,FALSE)</f>
        <v>37189.65</v>
      </c>
      <c r="H187" s="60">
        <f>VLOOKUP($C186,'[1]4_summary'!$C$8:$N$131,H$1,FALSE)</f>
        <v>32949.57</v>
      </c>
      <c r="I187" s="60">
        <f>VLOOKUP($C186,'[1]4_summary'!$C$8:$N$131,I$1,FALSE)</f>
        <v>0</v>
      </c>
      <c r="J187" s="60">
        <f>VLOOKUP($C186,'[1]4_summary'!$C$8:$N$131,J$1,FALSE)</f>
        <v>1272.8499999999999</v>
      </c>
      <c r="K187" s="60">
        <f>VLOOKUP($C186,'[1]4_summary'!$C$8:$N$131,K$1,FALSE)</f>
        <v>0</v>
      </c>
      <c r="L187" s="60">
        <f>VLOOKUP($C186,'[1]4_summary'!$C$8:$N$131,L$1,FALSE)</f>
        <v>6.45</v>
      </c>
      <c r="M187" s="60">
        <f>VLOOKUP($C186,'[1]4_summary'!$C$8:$N$131,M$1,FALSE)</f>
        <v>0</v>
      </c>
      <c r="N187" s="60">
        <f>VLOOKUP($C186,'[1]4_summary'!$C$8:$N$131,N$1,FALSE)</f>
        <v>0</v>
      </c>
      <c r="O187" s="60">
        <f>VLOOKUP($C186,'[1]4_summary'!$C$8:$N$131,O$1,FALSE)</f>
        <v>0</v>
      </c>
      <c r="P187" s="60">
        <f>VLOOKUP($C186,'[1]4_summary'!$C$8:$N$131,P$1,FALSE)</f>
        <v>71418.51999999999</v>
      </c>
      <c r="Q187" s="91"/>
    </row>
    <row r="189" spans="2:17" x14ac:dyDescent="0.25">
      <c r="C189" s="31">
        <v>18230669</v>
      </c>
      <c r="D189" t="s">
        <v>102</v>
      </c>
      <c r="G189" s="52">
        <v>16380</v>
      </c>
      <c r="H189" s="52">
        <v>12792.779999999999</v>
      </c>
      <c r="I189" s="52">
        <v>0</v>
      </c>
      <c r="J189" s="52">
        <v>0</v>
      </c>
      <c r="K189" s="52">
        <v>0</v>
      </c>
      <c r="L189" s="52">
        <v>0</v>
      </c>
      <c r="M189" s="52">
        <v>1300</v>
      </c>
      <c r="N189" s="52">
        <v>0</v>
      </c>
      <c r="O189" s="52">
        <v>0</v>
      </c>
      <c r="P189" s="52">
        <v>30472.78</v>
      </c>
    </row>
    <row r="190" spans="2:17" x14ac:dyDescent="0.25">
      <c r="G190" s="60">
        <f>VLOOKUP($C189,'[1]4_summary'!$C$8:$N$131,G$1,FALSE)</f>
        <v>12966.86</v>
      </c>
      <c r="H190" s="60">
        <f>VLOOKUP($C189,'[1]4_summary'!$C$8:$N$131,H$1,FALSE)</f>
        <v>11490.47</v>
      </c>
      <c r="I190" s="60">
        <f>VLOOKUP($C189,'[1]4_summary'!$C$8:$N$131,I$1,FALSE)</f>
        <v>0</v>
      </c>
      <c r="J190" s="60">
        <f>VLOOKUP($C189,'[1]4_summary'!$C$8:$N$131,J$1,FALSE)</f>
        <v>0</v>
      </c>
      <c r="K190" s="60">
        <f>VLOOKUP($C189,'[1]4_summary'!$C$8:$N$131,K$1,FALSE)</f>
        <v>0</v>
      </c>
      <c r="L190" s="60">
        <f>VLOOKUP($C189,'[1]4_summary'!$C$8:$N$131,L$1,FALSE)</f>
        <v>0</v>
      </c>
      <c r="M190" s="60">
        <f>VLOOKUP($C189,'[1]4_summary'!$C$8:$N$131,M$1,FALSE)</f>
        <v>0</v>
      </c>
      <c r="N190" s="60">
        <f>VLOOKUP($C189,'[1]4_summary'!$C$8:$N$131,N$1,FALSE)</f>
        <v>0</v>
      </c>
      <c r="O190" s="60">
        <f>VLOOKUP($C189,'[1]4_summary'!$C$8:$N$131,O$1,FALSE)</f>
        <v>0</v>
      </c>
      <c r="P190" s="60">
        <f>VLOOKUP($C189,'[1]4_summary'!$C$8:$N$131,P$1,FALSE)</f>
        <v>24457.33</v>
      </c>
      <c r="Q190" s="91"/>
    </row>
    <row r="192" spans="2:17" x14ac:dyDescent="0.25">
      <c r="C192" s="31">
        <v>18230699</v>
      </c>
      <c r="D192" t="s">
        <v>103</v>
      </c>
      <c r="G192" s="52">
        <v>27300</v>
      </c>
      <c r="H192" s="52">
        <v>21321.3</v>
      </c>
      <c r="I192" s="52">
        <v>0</v>
      </c>
      <c r="J192" s="52">
        <v>650</v>
      </c>
      <c r="K192" s="52">
        <v>162868</v>
      </c>
      <c r="L192" s="52">
        <v>0</v>
      </c>
      <c r="M192" s="52">
        <v>143000</v>
      </c>
      <c r="N192" s="52">
        <v>0</v>
      </c>
      <c r="O192" s="52">
        <v>0</v>
      </c>
      <c r="P192" s="52">
        <v>355139.3</v>
      </c>
    </row>
    <row r="193" spans="2:17" x14ac:dyDescent="0.25">
      <c r="G193" s="60">
        <f>VLOOKUP($C192,'[1]4_summary'!$C$8:$N$131,G$1,FALSE)</f>
        <v>24793.759999999998</v>
      </c>
      <c r="H193" s="60">
        <f>VLOOKUP($C192,'[1]4_summary'!$C$8:$N$131,H$1,FALSE)</f>
        <v>21963.39</v>
      </c>
      <c r="I193" s="60">
        <f>VLOOKUP($C192,'[1]4_summary'!$C$8:$N$131,I$1,FALSE)</f>
        <v>0</v>
      </c>
      <c r="J193" s="60">
        <f>VLOOKUP($C192,'[1]4_summary'!$C$8:$N$131,J$1,FALSE)</f>
        <v>667.26</v>
      </c>
      <c r="K193" s="60">
        <f>VLOOKUP($C192,'[1]4_summary'!$C$8:$N$131,K$1,FALSE)</f>
        <v>133437.42000000001</v>
      </c>
      <c r="L193" s="60">
        <f>VLOOKUP($C192,'[1]4_summary'!$C$8:$N$131,L$1,FALSE)</f>
        <v>0</v>
      </c>
      <c r="M193" s="60">
        <f>VLOOKUP($C192,'[1]4_summary'!$C$8:$N$131,M$1,FALSE)</f>
        <v>46683</v>
      </c>
      <c r="N193" s="60">
        <f>VLOOKUP($C192,'[1]4_summary'!$C$8:$N$131,N$1,FALSE)</f>
        <v>0</v>
      </c>
      <c r="O193" s="60">
        <f>VLOOKUP($C192,'[1]4_summary'!$C$8:$N$131,O$1,FALSE)</f>
        <v>0</v>
      </c>
      <c r="P193" s="60">
        <f>VLOOKUP($C192,'[1]4_summary'!$C$8:$N$131,P$1,FALSE)</f>
        <v>227544.83000000002</v>
      </c>
      <c r="Q193" s="91"/>
    </row>
    <row r="195" spans="2:17" s="5" customFormat="1" ht="12.75" x14ac:dyDescent="0.2">
      <c r="C195" s="31"/>
      <c r="E195" s="6"/>
      <c r="F195" s="6" t="s">
        <v>105</v>
      </c>
      <c r="G195" s="51">
        <v>99580</v>
      </c>
      <c r="H195" s="51">
        <v>77771.98</v>
      </c>
      <c r="I195" s="51">
        <v>0</v>
      </c>
      <c r="J195" s="51">
        <v>1365</v>
      </c>
      <c r="K195" s="51">
        <v>204306</v>
      </c>
      <c r="L195" s="51">
        <v>0</v>
      </c>
      <c r="M195" s="51">
        <v>144300</v>
      </c>
      <c r="N195" s="51">
        <v>0</v>
      </c>
      <c r="O195" s="51">
        <v>0</v>
      </c>
      <c r="P195" s="51">
        <v>527322.98</v>
      </c>
      <c r="Q195" s="74"/>
    </row>
    <row r="196" spans="2:17" s="5" customFormat="1" x14ac:dyDescent="0.25">
      <c r="C196" s="31"/>
      <c r="E196" s="6"/>
      <c r="G196" s="92">
        <f>G184+G187+G190+G193</f>
        <v>87941.77</v>
      </c>
      <c r="H196" s="92">
        <f t="shared" ref="H196:P196" si="9">H184+H187+H190+H193</f>
        <v>77910.16</v>
      </c>
      <c r="I196" s="92">
        <f t="shared" si="9"/>
        <v>0</v>
      </c>
      <c r="J196" s="92">
        <f t="shared" si="9"/>
        <v>1940.11</v>
      </c>
      <c r="K196" s="92">
        <f t="shared" si="9"/>
        <v>208435.62</v>
      </c>
      <c r="L196" s="92">
        <f t="shared" si="9"/>
        <v>6.45</v>
      </c>
      <c r="M196" s="92">
        <f t="shared" si="9"/>
        <v>46683</v>
      </c>
      <c r="N196" s="92">
        <f t="shared" si="9"/>
        <v>0</v>
      </c>
      <c r="O196" s="92">
        <f t="shared" si="9"/>
        <v>0</v>
      </c>
      <c r="P196" s="92">
        <f t="shared" si="9"/>
        <v>422917.11</v>
      </c>
      <c r="Q196" s="93"/>
    </row>
    <row r="197" spans="2:17" s="17" customFormat="1" ht="12.75" x14ac:dyDescent="0.2">
      <c r="C197" s="31"/>
      <c r="G197" s="64"/>
      <c r="H197" s="64"/>
      <c r="I197" s="64"/>
      <c r="J197" s="64"/>
      <c r="K197" s="64"/>
      <c r="L197" s="64"/>
      <c r="M197" s="64"/>
      <c r="N197" s="64"/>
      <c r="O197" s="64"/>
      <c r="P197" s="64"/>
      <c r="Q197" s="65"/>
    </row>
    <row r="199" spans="2:17" x14ac:dyDescent="0.25">
      <c r="B199" t="s">
        <v>106</v>
      </c>
    </row>
    <row r="200" spans="2:17" x14ac:dyDescent="0.25">
      <c r="B200" t="s">
        <v>131</v>
      </c>
      <c r="C200" s="31">
        <v>18230217</v>
      </c>
      <c r="D200" t="s">
        <v>110</v>
      </c>
      <c r="G200" s="52">
        <v>0</v>
      </c>
      <c r="H200" s="52">
        <v>0</v>
      </c>
      <c r="I200" s="52">
        <v>0</v>
      </c>
      <c r="J200" s="52">
        <v>0</v>
      </c>
      <c r="K200" s="52">
        <v>160000</v>
      </c>
      <c r="L200" s="52">
        <v>0</v>
      </c>
      <c r="M200" s="52">
        <v>0</v>
      </c>
      <c r="N200" s="52">
        <v>0</v>
      </c>
      <c r="O200" s="52">
        <v>0</v>
      </c>
      <c r="P200" s="52">
        <v>160000</v>
      </c>
    </row>
    <row r="201" spans="2:17" x14ac:dyDescent="0.25">
      <c r="G201" s="60">
        <f>VLOOKUP($C200,'[1]4_summary'!$C$8:$N$131,G$1,FALSE)</f>
        <v>0</v>
      </c>
      <c r="H201" s="60">
        <f>VLOOKUP($C200,'[1]4_summary'!$C$8:$N$131,H$1,FALSE)</f>
        <v>0</v>
      </c>
      <c r="I201" s="60">
        <f>VLOOKUP($C200,'[1]4_summary'!$C$8:$N$131,I$1,FALSE)</f>
        <v>0</v>
      </c>
      <c r="J201" s="60">
        <f>VLOOKUP($C200,'[1]4_summary'!$C$8:$N$131,J$1,FALSE)</f>
        <v>0</v>
      </c>
      <c r="K201" s="60">
        <f>VLOOKUP($C200,'[1]4_summary'!$C$8:$N$131,K$1,FALSE)</f>
        <v>0</v>
      </c>
      <c r="L201" s="60">
        <f>VLOOKUP($C200,'[1]4_summary'!$C$8:$N$131,L$1,FALSE)</f>
        <v>0</v>
      </c>
      <c r="M201" s="60">
        <f>VLOOKUP($C200,'[1]4_summary'!$C$8:$N$131,M$1,FALSE)</f>
        <v>0</v>
      </c>
      <c r="N201" s="60">
        <f>VLOOKUP($C200,'[1]4_summary'!$C$8:$N$131,N$1,FALSE)</f>
        <v>5100</v>
      </c>
      <c r="O201" s="60">
        <f>VLOOKUP($C200,'[1]4_summary'!$C$8:$N$131,O$1,FALSE)</f>
        <v>0</v>
      </c>
      <c r="P201" s="60">
        <f>VLOOKUP($C200,'[1]4_summary'!$C$8:$N$131,P$1,FALSE)</f>
        <v>5100</v>
      </c>
      <c r="Q201" s="91"/>
    </row>
    <row r="203" spans="2:17" s="5" customFormat="1" ht="12.75" x14ac:dyDescent="0.2">
      <c r="C203" s="31"/>
      <c r="E203" s="6"/>
      <c r="G203" s="51">
        <v>0</v>
      </c>
      <c r="H203" s="51">
        <v>0</v>
      </c>
      <c r="I203" s="51">
        <v>0</v>
      </c>
      <c r="J203" s="51">
        <v>0</v>
      </c>
      <c r="K203" s="51">
        <v>160000</v>
      </c>
      <c r="L203" s="51">
        <v>0</v>
      </c>
      <c r="M203" s="51">
        <v>0</v>
      </c>
      <c r="N203" s="51">
        <v>0</v>
      </c>
      <c r="O203" s="51">
        <v>0</v>
      </c>
      <c r="P203" s="51">
        <v>160000</v>
      </c>
      <c r="Q203" s="74"/>
    </row>
    <row r="204" spans="2:17" s="5" customFormat="1" x14ac:dyDescent="0.25">
      <c r="C204" s="31"/>
      <c r="E204" s="6"/>
      <c r="F204" s="6" t="s">
        <v>111</v>
      </c>
      <c r="G204" s="92">
        <f>G201</f>
        <v>0</v>
      </c>
      <c r="H204" s="92">
        <f t="shared" ref="H204:P204" si="10">H201</f>
        <v>0</v>
      </c>
      <c r="I204" s="92">
        <f t="shared" si="10"/>
        <v>0</v>
      </c>
      <c r="J204" s="92">
        <f t="shared" si="10"/>
        <v>0</v>
      </c>
      <c r="K204" s="92">
        <f t="shared" si="10"/>
        <v>0</v>
      </c>
      <c r="L204" s="92">
        <f t="shared" si="10"/>
        <v>0</v>
      </c>
      <c r="M204" s="92">
        <f t="shared" si="10"/>
        <v>0</v>
      </c>
      <c r="N204" s="92">
        <f t="shared" si="10"/>
        <v>5100</v>
      </c>
      <c r="O204" s="92">
        <f t="shared" si="10"/>
        <v>0</v>
      </c>
      <c r="P204" s="92">
        <f t="shared" si="10"/>
        <v>5100</v>
      </c>
      <c r="Q204" s="93"/>
    </row>
    <row r="205" spans="2:17" s="5" customFormat="1" ht="12.75" x14ac:dyDescent="0.2">
      <c r="C205" s="31"/>
      <c r="E205" s="6"/>
      <c r="G205" s="51"/>
      <c r="H205" s="51"/>
      <c r="I205" s="51"/>
      <c r="J205" s="51"/>
      <c r="K205" s="51"/>
      <c r="L205" s="51"/>
      <c r="M205" s="51"/>
      <c r="N205" s="51"/>
      <c r="O205" s="51"/>
      <c r="P205" s="51"/>
      <c r="Q205" s="74"/>
    </row>
    <row r="206" spans="2:17" s="5" customFormat="1" ht="12.75" x14ac:dyDescent="0.2">
      <c r="C206" s="31"/>
      <c r="E206" s="6"/>
      <c r="G206" s="51"/>
      <c r="H206" s="51"/>
      <c r="I206" s="51"/>
      <c r="J206" s="51"/>
      <c r="K206" s="51"/>
      <c r="L206" s="51"/>
      <c r="M206" s="51"/>
      <c r="N206" s="51"/>
      <c r="O206" s="51"/>
      <c r="P206" s="51"/>
      <c r="Q206" s="74"/>
    </row>
    <row r="208" spans="2:17" s="5" customFormat="1" ht="12.75" x14ac:dyDescent="0.2">
      <c r="C208" s="31"/>
      <c r="E208" s="6"/>
      <c r="F208" s="6" t="s">
        <v>112</v>
      </c>
      <c r="G208" s="51">
        <v>2395319.84</v>
      </c>
      <c r="H208" s="51">
        <v>1870759.79504</v>
      </c>
      <c r="I208" s="51">
        <v>762461</v>
      </c>
      <c r="J208" s="51">
        <v>49990</v>
      </c>
      <c r="K208" s="51">
        <v>5805211.6519999998</v>
      </c>
      <c r="L208" s="51">
        <v>18477</v>
      </c>
      <c r="M208" s="51">
        <v>149002</v>
      </c>
      <c r="N208" s="51">
        <v>13972239.194</v>
      </c>
      <c r="O208" s="51">
        <v>-278917</v>
      </c>
      <c r="P208" s="51">
        <v>24904543.481040001</v>
      </c>
      <c r="Q208" s="82">
        <v>6318212.8839999996</v>
      </c>
    </row>
    <row r="209" spans="3:17" s="5" customFormat="1" x14ac:dyDescent="0.25">
      <c r="C209" s="31"/>
      <c r="E209" s="6"/>
      <c r="G209" s="92">
        <f t="shared" ref="G209:P209" si="11">G204+G196+G179+G126+G115+G98+G48</f>
        <v>1933410.27</v>
      </c>
      <c r="H209" s="92">
        <f t="shared" si="11"/>
        <v>1699063.0099999998</v>
      </c>
      <c r="I209" s="92">
        <f t="shared" si="11"/>
        <v>592099.94999999995</v>
      </c>
      <c r="J209" s="92">
        <f t="shared" si="11"/>
        <v>29977.88</v>
      </c>
      <c r="K209" s="92">
        <f t="shared" si="11"/>
        <v>2998095.9399999995</v>
      </c>
      <c r="L209" s="92">
        <f t="shared" si="11"/>
        <v>21133.359999999997</v>
      </c>
      <c r="M209" s="92">
        <f t="shared" si="11"/>
        <v>70744.17</v>
      </c>
      <c r="N209" s="92">
        <f t="shared" si="11"/>
        <v>17377837.07</v>
      </c>
      <c r="O209" s="92">
        <f t="shared" si="11"/>
        <v>-215134.47</v>
      </c>
      <c r="P209" s="92">
        <f t="shared" si="11"/>
        <v>24507227.18</v>
      </c>
      <c r="Q209" s="93">
        <f>Q9+Q12+Q15+Q18+Q21+Q24+Q27+Q30+Q33+Q36+Q42+Q45+Q56+Q59+Q62+Q65+Q71+Q74+Q80+Q83+Q86+Q89</f>
        <v>4670005</v>
      </c>
    </row>
    <row r="210" spans="3:17" s="17" customFormat="1" ht="12.75" x14ac:dyDescent="0.2">
      <c r="C210" s="31"/>
      <c r="G210" s="64"/>
      <c r="H210" s="64"/>
      <c r="I210" s="64"/>
      <c r="J210" s="64"/>
      <c r="K210" s="64"/>
      <c r="L210" s="64"/>
      <c r="M210" s="64"/>
      <c r="N210" s="64"/>
      <c r="O210" s="64"/>
      <c r="P210" s="64"/>
      <c r="Q210" s="65"/>
    </row>
    <row r="212" spans="3:17" s="22" customFormat="1" ht="178.5" x14ac:dyDescent="0.2">
      <c r="C212" s="31" t="s">
        <v>132</v>
      </c>
      <c r="E212" s="23"/>
      <c r="G212" s="87" t="s">
        <v>133</v>
      </c>
      <c r="H212" s="88" t="s">
        <v>150</v>
      </c>
      <c r="I212" s="87" t="s">
        <v>134</v>
      </c>
      <c r="J212" s="87" t="s">
        <v>135</v>
      </c>
      <c r="K212" s="87" t="s">
        <v>136</v>
      </c>
      <c r="L212" s="87" t="s">
        <v>137</v>
      </c>
      <c r="M212" s="87" t="s">
        <v>138</v>
      </c>
      <c r="N212" s="87" t="s">
        <v>139</v>
      </c>
      <c r="O212" s="87" t="s">
        <v>140</v>
      </c>
      <c r="P212" s="89"/>
      <c r="Q212" s="90"/>
    </row>
  </sheetData>
  <mergeCells count="1">
    <mergeCell ref="D6:E6"/>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91EEA83C55D21244A58F152C829FF8BF" ma:contentTypeVersion="44" ma:contentTypeDescription="" ma:contentTypeScope="" ma:versionID="767544a9700ba06602c3c66ff1d908ce">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Compliance</DocumentSetType>
    <Visibility xmlns="dc463f71-b30c-4ab2-9473-d307f9d35888">Full Visibility</Visibility>
    <IsConfidential xmlns="dc463f71-b30c-4ab2-9473-d307f9d35888">false</IsConfidential>
    <AgendaOrder xmlns="dc463f71-b30c-4ab2-9473-d307f9d35888">false</AgendaOrder>
    <CaseType xmlns="dc463f71-b30c-4ab2-9473-d307f9d35888">Plan</CaseType>
    <IndustryCode xmlns="dc463f71-b30c-4ab2-9473-d307f9d35888">140</IndustryCode>
    <CaseStatus xmlns="dc463f71-b30c-4ab2-9473-d307f9d35888">Closed</CaseStatus>
    <OpenedDate xmlns="dc463f71-b30c-4ab2-9473-d307f9d35888">2021-10-29T07:00:00+00:00</OpenedDate>
    <SignificantOrder xmlns="dc463f71-b30c-4ab2-9473-d307f9d35888">false</SignificantOrder>
    <Date1 xmlns="dc463f71-b30c-4ab2-9473-d307f9d35888">2023-04-17T07:00:00+00:00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210822</DocketNumber>
    <DelegatedOrder xmlns="dc463f71-b30c-4ab2-9473-d307f9d35888">false</DelegatedOrder>
  </documentManagement>
</p:properties>
</file>

<file path=customXml/itemProps1.xml><?xml version="1.0" encoding="utf-8"?>
<ds:datastoreItem xmlns:ds="http://schemas.openxmlformats.org/officeDocument/2006/customXml" ds:itemID="{89CAFAD7-EAF8-40F2-ADB0-C5E9E3A3B56A}"/>
</file>

<file path=customXml/itemProps2.xml><?xml version="1.0" encoding="utf-8"?>
<ds:datastoreItem xmlns:ds="http://schemas.openxmlformats.org/officeDocument/2006/customXml" ds:itemID="{E4792535-A2DB-4507-B617-B23D9F5BB989}"/>
</file>

<file path=customXml/itemProps3.xml><?xml version="1.0" encoding="utf-8"?>
<ds:datastoreItem xmlns:ds="http://schemas.openxmlformats.org/officeDocument/2006/customXml" ds:itemID="{3F6A5A33-F415-4054-93D9-13FB4A412211}"/>
</file>

<file path=customXml/itemProps4.xml><?xml version="1.0" encoding="utf-8"?>
<ds:datastoreItem xmlns:ds="http://schemas.openxmlformats.org/officeDocument/2006/customXml" ds:itemID="{1CAB6010-0D2C-439F-A363-B42E049E05B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Electric</vt:lpstr>
      <vt:lpstr>Natural Gas</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Lance Rottger</dc:creator>
  <cp:lastModifiedBy>Lance Rottger</cp:lastModifiedBy>
  <dcterms:created xsi:type="dcterms:W3CDTF">2023-01-18T17:57:07Z</dcterms:created>
  <dcterms:modified xsi:type="dcterms:W3CDTF">2023-04-14T23:20:45Z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0x0101006E56B4D1795A2E4DB2F0B01679ED314A0091EEA83C55D21244A58F152C829FF8BF</vt:lpwstr>
  </property>
  <property fmtid="{D5CDD505-2E9C-101B-9397-08002B2CF9AE}" pid="3" name="_docset_NoMedatataSyncRequired">
    <vt:lpwstr>False</vt:lpwstr>
  </property>
</Properties>
</file>