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45" windowWidth="14310" windowHeight="13740"/>
  </bookViews>
  <sheets>
    <sheet name="Combined" sheetId="11" r:id="rId1"/>
    <sheet name="Combined ERF" sheetId="12" r:id="rId2"/>
    <sheet name="Electric" sheetId="13" r:id="rId3"/>
    <sheet name="Gas" sheetId="14" r:id="rId4"/>
    <sheet name="Sum Elec UE-130652 12ME 12-2012" sheetId="17" r:id="rId5"/>
    <sheet name="Sum Gas UG-130652 12ME 12-2012" sheetId="18" r:id="rId6"/>
    <sheet name="Sum Elec UE-140536 12ME 12-2013" sheetId="26" r:id="rId7"/>
    <sheet name="Sum Gas UG-140537 12ME 12-2013" sheetId="27" r:id="rId8"/>
    <sheet name="Sum Elec UE-150528 12ME-12-2014" sheetId="19" r:id="rId9"/>
    <sheet name="Sum Gas UG-15052912ME 12-2014" sheetId="20" r:id="rId10"/>
    <sheet name="Sum Elec UE-160375 12ME 12-2015" sheetId="21" r:id="rId11"/>
    <sheet name="Sum Gas UG-160376 12ME 12-2015" sheetId="22" r:id="rId12"/>
    <sheet name="Sum Elec UE-170221 12ME 12-2016" sheetId="24" r:id="rId13"/>
    <sheet name="Sum Gas UG-170222 12ME 12-2016" sheetId="25" r:id="rId14"/>
    <sheet name="Sum Elec UE-180255 12ME 12-2017" sheetId="15" r:id="rId15"/>
    <sheet name="Sum Gas UG-180256 12ME 12-2017" sheetId="16" r:id="rId16"/>
    <sheet name="Elec Cust Counts 12-2011" sheetId="30" r:id="rId17"/>
    <sheet name="Gas Cust Counts 12-2011" sheetId="40" r:id="rId18"/>
    <sheet name="Elec Cust Counts 12-2012" sheetId="41" r:id="rId19"/>
    <sheet name="Gas Cust Counts 12-2012" sheetId="42" r:id="rId20"/>
    <sheet name="Elec Cust Counts 12-2013" sheetId="43" r:id="rId21"/>
    <sheet name="Gas Cust Counts 12-2013" sheetId="44" r:id="rId22"/>
    <sheet name="Elec Cust Counts 12-2014" sheetId="39" r:id="rId23"/>
    <sheet name="Gas Cust Counts 12-2014" sheetId="38" r:id="rId24"/>
    <sheet name="Elec Cust Counts 12-2015" sheetId="36" r:id="rId25"/>
    <sheet name="Gas Cust Counts 12-2015" sheetId="37" r:id="rId26"/>
    <sheet name="Elec Cust Counts 12-2016" sheetId="34" r:id="rId27"/>
    <sheet name="Gas Cust Counts 12-2016" sheetId="33" r:id="rId28"/>
    <sheet name="Elec Cust Counts 12-2017 " sheetId="31" r:id="rId29"/>
    <sheet name="Gas Cust Counts 12-2017" sheetId="32" r:id="rId30"/>
    <sheet name="Elec Cust Counts 6-2018 " sheetId="28" r:id="rId31"/>
    <sheet name="Gas Cust Counts 6-2018" sheetId="29" r:id="rId32"/>
  </sheets>
  <externalReferences>
    <externalReference r:id="rId33"/>
    <externalReference r:id="rId34"/>
  </externalReferences>
  <definedNames>
    <definedName name="_FEDERAL_INCOME_TAX" localSheetId="5">'Sum Gas UG-130652 12ME 12-2012'!$AM$21</definedName>
    <definedName name="_FEDERAL_INCOME_TAX" localSheetId="7">'Sum Gas UG-140537 12ME 12-2013'!$AM$21</definedName>
    <definedName name="_FEDERAL_INCOME_TAX" localSheetId="9">'Sum Gas UG-15052912ME 12-2014'!$AM$21</definedName>
    <definedName name="_FEDERAL_INCOME_TAX" localSheetId="11">'Sum Gas UG-160376 12ME 12-2015'!$AM$21</definedName>
    <definedName name="_FEDERAL_INCOME_TAX" localSheetId="13">'Sum Gas UG-170222 12ME 12-2016'!$AA$21</definedName>
    <definedName name="_FEDERAL_INCOME_TAX">'Sum Gas UG-180256 12ME 12-2017'!$AM$21</definedName>
    <definedName name="wrn.Customer._.Counts._.Electric." localSheetId="2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2" hidden="1">{#N/A,#N/A,FALSE,"Pg 6b CustCount_Gas";#N/A,#N/A,FALSE,"QA";#N/A,#N/A,FALSE,"Report";#N/A,#N/A,FALSE,"forecast"}</definedName>
    <definedName name="wrn.Customer._.Counts._.Gas." localSheetId="24" hidden="1">{#N/A,#N/A,FALSE,"Pg 6b CustCount_Gas";#N/A,#N/A,FALSE,"QA";#N/A,#N/A,FALSE,"Report";#N/A,#N/A,FALSE,"forecast"}</definedName>
    <definedName name="wrn.Customer._.Counts._.Gas." localSheetId="26" hidden="1">{#N/A,#N/A,FALSE,"Pg 6b CustCount_Gas";#N/A,#N/A,FALSE,"QA";#N/A,#N/A,FALSE,"Report";#N/A,#N/A,FALSE,"forecast"}</definedName>
    <definedName name="wrn.Customer._.Counts._.Gas." localSheetId="23" hidden="1">{#N/A,#N/A,FALSE,"Pg 6b CustCount_Gas";#N/A,#N/A,FALSE,"QA";#N/A,#N/A,FALSE,"Report";#N/A,#N/A,FALSE,"forecast"}</definedName>
    <definedName name="wrn.Customer._.Counts._.Gas." localSheetId="25" hidden="1">{#N/A,#N/A,FALSE,"Pg 6b CustCount_Gas";#N/A,#N/A,FALSE,"QA";#N/A,#N/A,FALSE,"Report";#N/A,#N/A,FALSE,"forecast"}</definedName>
    <definedName name="wrn.Customer._.Counts._.Gas." localSheetId="27" hidden="1">{#N/A,#N/A,FALSE,"Pg 6b CustCount_Gas";#N/A,#N/A,FALSE,"QA";#N/A,#N/A,FALSE,"Report";#N/A,#N/A,FALSE,"forecast"}</definedName>
    <definedName name="wrn.Customer._.Counts._.Gas." localSheetId="29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22" hidden="1">'Elec Cust Counts 12-2014'!$A$1:$I$63</definedName>
    <definedName name="Z_2334DAF2_F92A_4F64_8BCA_D8CF0F89B21C_.wvu.PrintArea" localSheetId="24" hidden="1">'Elec Cust Counts 12-2015'!$A$1:$I$63</definedName>
    <definedName name="Z_2334DAF2_F92A_4F64_8BCA_D8CF0F89B21C_.wvu.PrintArea" localSheetId="26" hidden="1">'Elec Cust Counts 12-2016'!$B$1:$J$61</definedName>
    <definedName name="Z_2334DAF2_F92A_4F64_8BCA_D8CF0F89B21C_.wvu.PrintArea" localSheetId="28" hidden="1">'Elec Cust Counts 12-2017 '!$B$1:$J$53</definedName>
    <definedName name="Z_35584FC9_E0EF_4D54_AEC5_A721F3358284_.wvu.PrintArea" localSheetId="22" hidden="1">'Elec Cust Counts 12-2014'!$A$1:$I$63</definedName>
    <definedName name="Z_35584FC9_E0EF_4D54_AEC5_A721F3358284_.wvu.PrintArea" localSheetId="24" hidden="1">'Elec Cust Counts 12-2015'!$A$1:$I$63</definedName>
    <definedName name="Z_35584FC9_E0EF_4D54_AEC5_A721F3358284_.wvu.PrintArea" localSheetId="26" hidden="1">'Elec Cust Counts 12-2016'!$B$1:$J$61</definedName>
    <definedName name="Z_35584FC9_E0EF_4D54_AEC5_A721F3358284_.wvu.PrintArea" localSheetId="28" hidden="1">'Elec Cust Counts 12-2017 '!$B$1:$J$53</definedName>
    <definedName name="Z_47D0F261_F43B_4751_8C61_1FB1BD5F2805_.wvu.PrintArea" localSheetId="22" hidden="1">'Elec Cust Counts 12-2014'!$A$1:$I$63</definedName>
    <definedName name="Z_47D0F261_F43B_4751_8C61_1FB1BD5F2805_.wvu.PrintArea" localSheetId="24" hidden="1">'Elec Cust Counts 12-2015'!$A$1:$I$63</definedName>
    <definedName name="Z_47D0F261_F43B_4751_8C61_1FB1BD5F2805_.wvu.PrintArea" localSheetId="26" hidden="1">'Elec Cust Counts 12-2016'!$B$1:$J$61</definedName>
    <definedName name="Z_47D0F261_F43B_4751_8C61_1FB1BD5F2805_.wvu.PrintArea" localSheetId="28" hidden="1">'Elec Cust Counts 12-2017 '!$B$1:$J$53</definedName>
    <definedName name="Z_49153C58_1CF3_499A_A2AA_3AC07FAD1405_.wvu.PrintArea" localSheetId="22" hidden="1">'Elec Cust Counts 12-2014'!$A$1:$I$63</definedName>
    <definedName name="Z_49153C58_1CF3_499A_A2AA_3AC07FAD1405_.wvu.PrintArea" localSheetId="24" hidden="1">'Elec Cust Counts 12-2015'!$A$1:$I$63</definedName>
    <definedName name="Z_49153C58_1CF3_499A_A2AA_3AC07FAD1405_.wvu.PrintArea" localSheetId="26" hidden="1">'Elec Cust Counts 12-2016'!$B$1:$J$61</definedName>
    <definedName name="Z_49153C58_1CF3_499A_A2AA_3AC07FAD1405_.wvu.PrintArea" localSheetId="28" hidden="1">'Elec Cust Counts 12-2017 '!$B$1:$J$53</definedName>
    <definedName name="Z_B9AD8F6D_DA71_409D_9D5B_33F3A1818990_.wvu.PrintArea" localSheetId="22" hidden="1">'Elec Cust Counts 12-2014'!$A$1:$I$63</definedName>
    <definedName name="Z_B9AD8F6D_DA71_409D_9D5B_33F3A1818990_.wvu.PrintArea" localSheetId="24" hidden="1">'Elec Cust Counts 12-2015'!$A$1:$I$63</definedName>
    <definedName name="Z_B9AD8F6D_DA71_409D_9D5B_33F3A1818990_.wvu.PrintArea" localSheetId="26" hidden="1">'Elec Cust Counts 12-2016'!$B$1:$J$61</definedName>
    <definedName name="Z_B9AD8F6D_DA71_409D_9D5B_33F3A1818990_.wvu.PrintArea" localSheetId="28" hidden="1">'Elec Cust Counts 12-2017 '!$B$1:$J$53</definedName>
    <definedName name="Z_EB6D400B_3175_492E_99DF_E9CF317CF31F_.wvu.PrintArea" localSheetId="22" hidden="1">'Elec Cust Counts 12-2014'!$A$1:$I$63</definedName>
    <definedName name="Z_EB6D400B_3175_492E_99DF_E9CF317CF31F_.wvu.PrintArea" localSheetId="24" hidden="1">'Elec Cust Counts 12-2015'!$A$1:$I$63</definedName>
    <definedName name="Z_EB6D400B_3175_492E_99DF_E9CF317CF31F_.wvu.PrintArea" localSheetId="26" hidden="1">'Elec Cust Counts 12-2016'!$B$1:$J$61</definedName>
    <definedName name="Z_EB6D400B_3175_492E_99DF_E9CF317CF31F_.wvu.PrintArea" localSheetId="28" hidden="1">'Elec Cust Counts 12-2017 '!$B$1:$J$53</definedName>
  </definedNames>
  <calcPr calcId="145621"/>
</workbook>
</file>

<file path=xl/calcChain.xml><?xml version="1.0" encoding="utf-8"?>
<calcChain xmlns="http://schemas.openxmlformats.org/spreadsheetml/2006/main">
  <c r="J18" i="14" l="1"/>
  <c r="J17" i="14"/>
  <c r="J15" i="14"/>
  <c r="J14" i="14"/>
  <c r="J13" i="14"/>
  <c r="J12" i="14"/>
  <c r="J11" i="14"/>
  <c r="J18" i="13"/>
  <c r="J17" i="13"/>
  <c r="J15" i="13"/>
  <c r="J14" i="13"/>
  <c r="J13" i="13"/>
  <c r="J12" i="13"/>
  <c r="J11" i="13"/>
  <c r="C23" i="11" l="1"/>
  <c r="F23" i="11"/>
  <c r="E23" i="11"/>
  <c r="D23" i="11"/>
  <c r="E23" i="14"/>
  <c r="E23" i="13"/>
  <c r="D23" i="14"/>
  <c r="C39" i="42"/>
  <c r="D23" i="13"/>
  <c r="C23" i="14"/>
  <c r="D39" i="40"/>
  <c r="C23" i="13"/>
  <c r="C40" i="30"/>
  <c r="F23" i="14" l="1"/>
  <c r="F23" i="13"/>
  <c r="H63" i="39"/>
  <c r="I63" i="39" s="1"/>
  <c r="G63" i="39"/>
  <c r="D63" i="39"/>
  <c r="C63" i="39"/>
  <c r="I62" i="39"/>
  <c r="H62" i="39"/>
  <c r="E62" i="39"/>
  <c r="F62" i="39" s="1"/>
  <c r="I61" i="39"/>
  <c r="H61" i="39"/>
  <c r="E61" i="39"/>
  <c r="F61" i="39" s="1"/>
  <c r="I60" i="39"/>
  <c r="H60" i="39"/>
  <c r="E60" i="39"/>
  <c r="F60" i="39" s="1"/>
  <c r="I59" i="39"/>
  <c r="H59" i="39"/>
  <c r="E59" i="39"/>
  <c r="F59" i="39" s="1"/>
  <c r="I58" i="39"/>
  <c r="H58" i="39"/>
  <c r="E58" i="39"/>
  <c r="F58" i="39" s="1"/>
  <c r="I57" i="39"/>
  <c r="H57" i="39"/>
  <c r="E57" i="39"/>
  <c r="F57" i="39" s="1"/>
  <c r="I56" i="39"/>
  <c r="H56" i="39"/>
  <c r="E56" i="39"/>
  <c r="F56" i="39" s="1"/>
  <c r="I55" i="39"/>
  <c r="H55" i="39"/>
  <c r="E55" i="39"/>
  <c r="E63" i="39" s="1"/>
  <c r="F63" i="39" s="1"/>
  <c r="G48" i="39"/>
  <c r="D48" i="39"/>
  <c r="C48" i="39"/>
  <c r="I47" i="39"/>
  <c r="H47" i="39"/>
  <c r="E47" i="39"/>
  <c r="F47" i="39" s="1"/>
  <c r="I46" i="39"/>
  <c r="H46" i="39"/>
  <c r="E46" i="39"/>
  <c r="F46" i="39" s="1"/>
  <c r="I45" i="39"/>
  <c r="H45" i="39"/>
  <c r="E45" i="39"/>
  <c r="F45" i="39" s="1"/>
  <c r="I44" i="39"/>
  <c r="H44" i="39"/>
  <c r="E44" i="39"/>
  <c r="F44" i="39" s="1"/>
  <c r="I43" i="39"/>
  <c r="H43" i="39"/>
  <c r="E43" i="39"/>
  <c r="F43" i="39" s="1"/>
  <c r="I42" i="39"/>
  <c r="H42" i="39"/>
  <c r="E42" i="39"/>
  <c r="F42" i="39" s="1"/>
  <c r="I41" i="39"/>
  <c r="H41" i="39"/>
  <c r="E41" i="39"/>
  <c r="F41" i="39" s="1"/>
  <c r="I40" i="39"/>
  <c r="H40" i="39"/>
  <c r="H48" i="39" s="1"/>
  <c r="I48" i="39" s="1"/>
  <c r="E40" i="39"/>
  <c r="F40" i="39" s="1"/>
  <c r="G33" i="39"/>
  <c r="E33" i="39"/>
  <c r="F33" i="39" s="1"/>
  <c r="D33" i="39"/>
  <c r="C33" i="39"/>
  <c r="H32" i="39"/>
  <c r="I32" i="39" s="1"/>
  <c r="F32" i="39"/>
  <c r="E32" i="39"/>
  <c r="H31" i="39"/>
  <c r="I31" i="39" s="1"/>
  <c r="F31" i="39"/>
  <c r="E31" i="39"/>
  <c r="H30" i="39"/>
  <c r="I30" i="39" s="1"/>
  <c r="F30" i="39"/>
  <c r="E30" i="39"/>
  <c r="H29" i="39"/>
  <c r="I29" i="39" s="1"/>
  <c r="F29" i="39"/>
  <c r="E29" i="39"/>
  <c r="H28" i="39"/>
  <c r="I28" i="39" s="1"/>
  <c r="F28" i="39"/>
  <c r="E28" i="39"/>
  <c r="H27" i="39"/>
  <c r="I27" i="39" s="1"/>
  <c r="F27" i="39"/>
  <c r="E27" i="39"/>
  <c r="H26" i="39"/>
  <c r="I26" i="39" s="1"/>
  <c r="F26" i="39"/>
  <c r="E26" i="39"/>
  <c r="H25" i="39"/>
  <c r="I25" i="39" s="1"/>
  <c r="F25" i="39"/>
  <c r="E25" i="39"/>
  <c r="H19" i="39"/>
  <c r="I19" i="39" s="1"/>
  <c r="G19" i="39"/>
  <c r="E19" i="39"/>
  <c r="F19" i="39" s="1"/>
  <c r="D19" i="39"/>
  <c r="C19" i="39"/>
  <c r="H18" i="39"/>
  <c r="I18" i="39" s="1"/>
  <c r="F18" i="39"/>
  <c r="E18" i="39"/>
  <c r="H17" i="39"/>
  <c r="I17" i="39" s="1"/>
  <c r="F17" i="39"/>
  <c r="E17" i="39"/>
  <c r="H16" i="39"/>
  <c r="I16" i="39" s="1"/>
  <c r="F16" i="39"/>
  <c r="E16" i="39"/>
  <c r="H15" i="39"/>
  <c r="I15" i="39" s="1"/>
  <c r="F15" i="39"/>
  <c r="E15" i="39"/>
  <c r="H14" i="39"/>
  <c r="I14" i="39" s="1"/>
  <c r="F14" i="39"/>
  <c r="E14" i="39"/>
  <c r="H13" i="39"/>
  <c r="I13" i="39" s="1"/>
  <c r="F13" i="39"/>
  <c r="E13" i="39"/>
  <c r="H12" i="39"/>
  <c r="I12" i="39" s="1"/>
  <c r="F12" i="39"/>
  <c r="E12" i="39"/>
  <c r="H11" i="39"/>
  <c r="I11" i="39" s="1"/>
  <c r="F11" i="39"/>
  <c r="E11" i="39"/>
  <c r="H33" i="39" l="1"/>
  <c r="I33" i="39" s="1"/>
  <c r="E48" i="39"/>
  <c r="F48" i="39" s="1"/>
  <c r="F55" i="39"/>
  <c r="H53" i="38" l="1"/>
  <c r="I53" i="38" s="1"/>
  <c r="G53" i="38"/>
  <c r="D53" i="38"/>
  <c r="C53" i="38"/>
  <c r="E53" i="38" s="1"/>
  <c r="F53" i="38" s="1"/>
  <c r="I52" i="38"/>
  <c r="H52" i="38"/>
  <c r="F52" i="38"/>
  <c r="E52" i="38"/>
  <c r="I51" i="38"/>
  <c r="H51" i="38"/>
  <c r="F51" i="38"/>
  <c r="E51" i="38"/>
  <c r="I50" i="38"/>
  <c r="H50" i="38"/>
  <c r="F50" i="38"/>
  <c r="E50" i="38"/>
  <c r="I49" i="38"/>
  <c r="H49" i="38"/>
  <c r="F49" i="38"/>
  <c r="E49" i="38"/>
  <c r="I48" i="38"/>
  <c r="H48" i="38"/>
  <c r="F48" i="38"/>
  <c r="E48" i="38"/>
  <c r="I47" i="38"/>
  <c r="H47" i="38"/>
  <c r="F47" i="38"/>
  <c r="E47" i="38"/>
  <c r="G41" i="38"/>
  <c r="D41" i="38"/>
  <c r="C41" i="38"/>
  <c r="E41" i="38" s="1"/>
  <c r="F41" i="38" s="1"/>
  <c r="H40" i="38"/>
  <c r="I40" i="38" s="1"/>
  <c r="E40" i="38"/>
  <c r="F40" i="38" s="1"/>
  <c r="H39" i="38"/>
  <c r="I39" i="38" s="1"/>
  <c r="E39" i="38"/>
  <c r="F39" i="38" s="1"/>
  <c r="H38" i="38"/>
  <c r="I38" i="38" s="1"/>
  <c r="E38" i="38"/>
  <c r="F38" i="38" s="1"/>
  <c r="H37" i="38"/>
  <c r="I37" i="38" s="1"/>
  <c r="E37" i="38"/>
  <c r="F37" i="38" s="1"/>
  <c r="H36" i="38"/>
  <c r="I36" i="38" s="1"/>
  <c r="E36" i="38"/>
  <c r="F36" i="38" s="1"/>
  <c r="H35" i="38"/>
  <c r="H41" i="38" s="1"/>
  <c r="I41" i="38" s="1"/>
  <c r="E35" i="38"/>
  <c r="F35" i="38" s="1"/>
  <c r="H29" i="38"/>
  <c r="I29" i="38" s="1"/>
  <c r="G29" i="38"/>
  <c r="D29" i="38"/>
  <c r="C29" i="38"/>
  <c r="E29" i="38" s="1"/>
  <c r="F29" i="38" s="1"/>
  <c r="I28" i="38"/>
  <c r="H28" i="38"/>
  <c r="F28" i="38"/>
  <c r="E28" i="38"/>
  <c r="I27" i="38"/>
  <c r="H27" i="38"/>
  <c r="F27" i="38"/>
  <c r="E27" i="38"/>
  <c r="I26" i="38"/>
  <c r="H26" i="38"/>
  <c r="F26" i="38"/>
  <c r="E26" i="38"/>
  <c r="I25" i="38"/>
  <c r="H25" i="38"/>
  <c r="F25" i="38"/>
  <c r="E25" i="38"/>
  <c r="I24" i="38"/>
  <c r="H24" i="38"/>
  <c r="F24" i="38"/>
  <c r="E24" i="38"/>
  <c r="I23" i="38"/>
  <c r="H23" i="38"/>
  <c r="F23" i="38"/>
  <c r="E23" i="38"/>
  <c r="G17" i="38"/>
  <c r="D17" i="38"/>
  <c r="C17" i="38"/>
  <c r="E17" i="38" s="1"/>
  <c r="F17" i="38" s="1"/>
  <c r="H16" i="38"/>
  <c r="I16" i="38" s="1"/>
  <c r="E16" i="38"/>
  <c r="F16" i="38" s="1"/>
  <c r="H15" i="38"/>
  <c r="I15" i="38" s="1"/>
  <c r="E15" i="38"/>
  <c r="F15" i="38" s="1"/>
  <c r="H14" i="38"/>
  <c r="I14" i="38" s="1"/>
  <c r="E14" i="38"/>
  <c r="F14" i="38" s="1"/>
  <c r="H13" i="38"/>
  <c r="I13" i="38" s="1"/>
  <c r="E13" i="38"/>
  <c r="F13" i="38" s="1"/>
  <c r="H12" i="38"/>
  <c r="I12" i="38" s="1"/>
  <c r="E12" i="38"/>
  <c r="F12" i="38" s="1"/>
  <c r="H11" i="38"/>
  <c r="I11" i="38" s="1"/>
  <c r="E11" i="38"/>
  <c r="F11" i="38" s="1"/>
  <c r="H17" i="38" l="1"/>
  <c r="I17" i="38" s="1"/>
  <c r="I35" i="38"/>
  <c r="G23" i="14" l="1"/>
  <c r="G23" i="13"/>
  <c r="G67" i="37"/>
  <c r="D67" i="37"/>
  <c r="C67" i="37"/>
  <c r="E67" i="37" s="1"/>
  <c r="F67" i="37" s="1"/>
  <c r="I66" i="37"/>
  <c r="H66" i="37"/>
  <c r="E66" i="37"/>
  <c r="F66" i="37" s="1"/>
  <c r="I65" i="37"/>
  <c r="H65" i="37"/>
  <c r="E65" i="37"/>
  <c r="F65" i="37" s="1"/>
  <c r="I64" i="37"/>
  <c r="H64" i="37"/>
  <c r="E64" i="37"/>
  <c r="F64" i="37" s="1"/>
  <c r="I63" i="37"/>
  <c r="H63" i="37"/>
  <c r="E63" i="37"/>
  <c r="F63" i="37" s="1"/>
  <c r="I62" i="37"/>
  <c r="H62" i="37"/>
  <c r="E62" i="37"/>
  <c r="F62" i="37" s="1"/>
  <c r="I61" i="37"/>
  <c r="H61" i="37"/>
  <c r="H67" i="37" s="1"/>
  <c r="I67" i="37" s="1"/>
  <c r="E61" i="37"/>
  <c r="F61" i="37" s="1"/>
  <c r="G55" i="37"/>
  <c r="E55" i="37"/>
  <c r="F55" i="37" s="1"/>
  <c r="D55" i="37"/>
  <c r="C55" i="37"/>
  <c r="H54" i="37"/>
  <c r="I54" i="37" s="1"/>
  <c r="F54" i="37"/>
  <c r="E54" i="37"/>
  <c r="H53" i="37"/>
  <c r="I53" i="37" s="1"/>
  <c r="F53" i="37"/>
  <c r="E53" i="37"/>
  <c r="H52" i="37"/>
  <c r="I52" i="37" s="1"/>
  <c r="F52" i="37"/>
  <c r="E52" i="37"/>
  <c r="H51" i="37"/>
  <c r="I51" i="37" s="1"/>
  <c r="F51" i="37"/>
  <c r="E51" i="37"/>
  <c r="H50" i="37"/>
  <c r="I50" i="37" s="1"/>
  <c r="F50" i="37"/>
  <c r="E50" i="37"/>
  <c r="H49" i="37"/>
  <c r="H55" i="37" s="1"/>
  <c r="I55" i="37" s="1"/>
  <c r="F49" i="37"/>
  <c r="E49" i="37"/>
  <c r="H41" i="37"/>
  <c r="I41" i="37" s="1"/>
  <c r="G41" i="37"/>
  <c r="D41" i="37"/>
  <c r="E41" i="37" s="1"/>
  <c r="F41" i="37" s="1"/>
  <c r="C41" i="37"/>
  <c r="H40" i="37"/>
  <c r="I40" i="37" s="1"/>
  <c r="F40" i="37"/>
  <c r="E40" i="37"/>
  <c r="H39" i="37"/>
  <c r="I39" i="37" s="1"/>
  <c r="F39" i="37"/>
  <c r="E39" i="37"/>
  <c r="H38" i="37"/>
  <c r="I38" i="37" s="1"/>
  <c r="F38" i="37"/>
  <c r="E38" i="37"/>
  <c r="H37" i="37"/>
  <c r="I37" i="37" s="1"/>
  <c r="F37" i="37"/>
  <c r="E37" i="37"/>
  <c r="H36" i="37"/>
  <c r="I36" i="37" s="1"/>
  <c r="F36" i="37"/>
  <c r="E36" i="37"/>
  <c r="H35" i="37"/>
  <c r="I35" i="37" s="1"/>
  <c r="F35" i="37"/>
  <c r="E35" i="37"/>
  <c r="H29" i="37"/>
  <c r="I29" i="37" s="1"/>
  <c r="G29" i="37"/>
  <c r="D29" i="37"/>
  <c r="C29" i="37"/>
  <c r="E29" i="37" s="1"/>
  <c r="F29" i="37" s="1"/>
  <c r="I28" i="37"/>
  <c r="H28" i="37"/>
  <c r="E28" i="37"/>
  <c r="F28" i="37" s="1"/>
  <c r="I27" i="37"/>
  <c r="H27" i="37"/>
  <c r="E27" i="37"/>
  <c r="F27" i="37" s="1"/>
  <c r="I26" i="37"/>
  <c r="H26" i="37"/>
  <c r="E26" i="37"/>
  <c r="F26" i="37" s="1"/>
  <c r="I25" i="37"/>
  <c r="H25" i="37"/>
  <c r="E25" i="37"/>
  <c r="F25" i="37" s="1"/>
  <c r="I24" i="37"/>
  <c r="H24" i="37"/>
  <c r="E24" i="37"/>
  <c r="F24" i="37" s="1"/>
  <c r="I23" i="37"/>
  <c r="H23" i="37"/>
  <c r="E23" i="37"/>
  <c r="F23" i="37" s="1"/>
  <c r="G17" i="37"/>
  <c r="D17" i="37"/>
  <c r="C17" i="37"/>
  <c r="E17" i="37" s="1"/>
  <c r="F17" i="37" s="1"/>
  <c r="I16" i="37"/>
  <c r="H16" i="37"/>
  <c r="E16" i="37"/>
  <c r="F16" i="37" s="1"/>
  <c r="I15" i="37"/>
  <c r="H15" i="37"/>
  <c r="E15" i="37"/>
  <c r="F15" i="37" s="1"/>
  <c r="I14" i="37"/>
  <c r="H14" i="37"/>
  <c r="E14" i="37"/>
  <c r="F14" i="37" s="1"/>
  <c r="I13" i="37"/>
  <c r="H13" i="37"/>
  <c r="E13" i="37"/>
  <c r="F13" i="37" s="1"/>
  <c r="I12" i="37"/>
  <c r="H12" i="37"/>
  <c r="E12" i="37"/>
  <c r="F12" i="37" s="1"/>
  <c r="I11" i="37"/>
  <c r="H11" i="37"/>
  <c r="H17" i="37" s="1"/>
  <c r="I17" i="37" s="1"/>
  <c r="E11" i="37"/>
  <c r="F11" i="37" s="1"/>
  <c r="I49" i="37" l="1"/>
  <c r="H63" i="36" l="1"/>
  <c r="I63" i="36" s="1"/>
  <c r="G63" i="36"/>
  <c r="E63" i="36"/>
  <c r="F63" i="36" s="1"/>
  <c r="D63" i="36"/>
  <c r="C63" i="36"/>
  <c r="H62" i="36"/>
  <c r="I62" i="36" s="1"/>
  <c r="F62" i="36"/>
  <c r="E62" i="36"/>
  <c r="H61" i="36"/>
  <c r="I61" i="36" s="1"/>
  <c r="F61" i="36"/>
  <c r="E61" i="36"/>
  <c r="H60" i="36"/>
  <c r="I60" i="36" s="1"/>
  <c r="F60" i="36"/>
  <c r="E60" i="36"/>
  <c r="H59" i="36"/>
  <c r="I59" i="36" s="1"/>
  <c r="F59" i="36"/>
  <c r="E59" i="36"/>
  <c r="H58" i="36"/>
  <c r="I58" i="36" s="1"/>
  <c r="F58" i="36"/>
  <c r="E58" i="36"/>
  <c r="H57" i="36"/>
  <c r="I57" i="36" s="1"/>
  <c r="F57" i="36"/>
  <c r="E57" i="36"/>
  <c r="H56" i="36"/>
  <c r="I56" i="36" s="1"/>
  <c r="F56" i="36"/>
  <c r="E56" i="36"/>
  <c r="H55" i="36"/>
  <c r="I55" i="36" s="1"/>
  <c r="F55" i="36"/>
  <c r="E55" i="36"/>
  <c r="H48" i="36"/>
  <c r="I48" i="36" s="1"/>
  <c r="G48" i="36"/>
  <c r="D48" i="36"/>
  <c r="C48" i="36"/>
  <c r="H47" i="36"/>
  <c r="I47" i="36" s="1"/>
  <c r="E47" i="36"/>
  <c r="F47" i="36" s="1"/>
  <c r="H46" i="36"/>
  <c r="I46" i="36" s="1"/>
  <c r="E46" i="36"/>
  <c r="F46" i="36" s="1"/>
  <c r="H45" i="36"/>
  <c r="I45" i="36" s="1"/>
  <c r="E45" i="36"/>
  <c r="F45" i="36" s="1"/>
  <c r="H44" i="36"/>
  <c r="I44" i="36" s="1"/>
  <c r="E44" i="36"/>
  <c r="F44" i="36" s="1"/>
  <c r="H43" i="36"/>
  <c r="I43" i="36" s="1"/>
  <c r="E43" i="36"/>
  <c r="F43" i="36" s="1"/>
  <c r="H42" i="36"/>
  <c r="I42" i="36" s="1"/>
  <c r="E42" i="36"/>
  <c r="F42" i="36" s="1"/>
  <c r="H41" i="36"/>
  <c r="I41" i="36" s="1"/>
  <c r="E41" i="36"/>
  <c r="F41" i="36" s="1"/>
  <c r="H40" i="36"/>
  <c r="I40" i="36" s="1"/>
  <c r="E40" i="36"/>
  <c r="E48" i="36" s="1"/>
  <c r="F48" i="36" s="1"/>
  <c r="H33" i="36"/>
  <c r="I33" i="36" s="1"/>
  <c r="G33" i="36"/>
  <c r="D33" i="36"/>
  <c r="C33" i="36"/>
  <c r="I32" i="36"/>
  <c r="H32" i="36"/>
  <c r="E32" i="36"/>
  <c r="F32" i="36" s="1"/>
  <c r="I31" i="36"/>
  <c r="H31" i="36"/>
  <c r="E31" i="36"/>
  <c r="F31" i="36" s="1"/>
  <c r="I30" i="36"/>
  <c r="H30" i="36"/>
  <c r="E30" i="36"/>
  <c r="F30" i="36" s="1"/>
  <c r="I29" i="36"/>
  <c r="H29" i="36"/>
  <c r="E29" i="36"/>
  <c r="F29" i="36" s="1"/>
  <c r="I28" i="36"/>
  <c r="H28" i="36"/>
  <c r="E28" i="36"/>
  <c r="F28" i="36" s="1"/>
  <c r="I27" i="36"/>
  <c r="H27" i="36"/>
  <c r="E27" i="36"/>
  <c r="F27" i="36" s="1"/>
  <c r="I26" i="36"/>
  <c r="H26" i="36"/>
  <c r="E26" i="36"/>
  <c r="F26" i="36" s="1"/>
  <c r="I25" i="36"/>
  <c r="H25" i="36"/>
  <c r="E25" i="36"/>
  <c r="E33" i="36" s="1"/>
  <c r="F33" i="36" s="1"/>
  <c r="G19" i="36"/>
  <c r="E19" i="36"/>
  <c r="F19" i="36" s="1"/>
  <c r="D19" i="36"/>
  <c r="C19" i="36"/>
  <c r="H18" i="36"/>
  <c r="I18" i="36" s="1"/>
  <c r="E18" i="36"/>
  <c r="F18" i="36" s="1"/>
  <c r="H17" i="36"/>
  <c r="I17" i="36" s="1"/>
  <c r="E17" i="36"/>
  <c r="F17" i="36" s="1"/>
  <c r="H16" i="36"/>
  <c r="I16" i="36" s="1"/>
  <c r="E16" i="36"/>
  <c r="F16" i="36" s="1"/>
  <c r="H15" i="36"/>
  <c r="I15" i="36" s="1"/>
  <c r="E15" i="36"/>
  <c r="F15" i="36" s="1"/>
  <c r="H14" i="36"/>
  <c r="I14" i="36" s="1"/>
  <c r="E14" i="36"/>
  <c r="F14" i="36" s="1"/>
  <c r="H13" i="36"/>
  <c r="I13" i="36" s="1"/>
  <c r="E13" i="36"/>
  <c r="F13" i="36" s="1"/>
  <c r="H12" i="36"/>
  <c r="I12" i="36" s="1"/>
  <c r="E12" i="36"/>
  <c r="F12" i="36" s="1"/>
  <c r="H11" i="36"/>
  <c r="H19" i="36" s="1"/>
  <c r="I19" i="36" s="1"/>
  <c r="E11" i="36"/>
  <c r="F11" i="36" s="1"/>
  <c r="I11" i="36" l="1"/>
  <c r="F40" i="36"/>
  <c r="F25" i="36"/>
  <c r="H23" i="13" l="1"/>
  <c r="H23" i="14"/>
  <c r="H61" i="34"/>
  <c r="F61" i="34"/>
  <c r="G61" i="34" s="1"/>
  <c r="E61" i="34"/>
  <c r="D61" i="34"/>
  <c r="I60" i="34"/>
  <c r="J60" i="34" s="1"/>
  <c r="F60" i="34"/>
  <c r="G60" i="34" s="1"/>
  <c r="I59" i="34"/>
  <c r="J59" i="34" s="1"/>
  <c r="F59" i="34"/>
  <c r="G59" i="34" s="1"/>
  <c r="I58" i="34"/>
  <c r="J58" i="34" s="1"/>
  <c r="F58" i="34"/>
  <c r="G58" i="34" s="1"/>
  <c r="I57" i="34"/>
  <c r="J57" i="34" s="1"/>
  <c r="F57" i="34"/>
  <c r="G57" i="34" s="1"/>
  <c r="I56" i="34"/>
  <c r="J56" i="34" s="1"/>
  <c r="F56" i="34"/>
  <c r="G56" i="34" s="1"/>
  <c r="I55" i="34"/>
  <c r="J55" i="34" s="1"/>
  <c r="F55" i="34"/>
  <c r="G55" i="34" s="1"/>
  <c r="I54" i="34"/>
  <c r="J54" i="34" s="1"/>
  <c r="F54" i="34"/>
  <c r="G54" i="34" s="1"/>
  <c r="I53" i="34"/>
  <c r="I61" i="34" s="1"/>
  <c r="J61" i="34" s="1"/>
  <c r="F53" i="34"/>
  <c r="G53" i="34" s="1"/>
  <c r="I48" i="34"/>
  <c r="J48" i="34" s="1"/>
  <c r="H48" i="34"/>
  <c r="F48" i="34"/>
  <c r="G48" i="34" s="1"/>
  <c r="E48" i="34"/>
  <c r="D48" i="34"/>
  <c r="I47" i="34"/>
  <c r="J47" i="34" s="1"/>
  <c r="G47" i="34"/>
  <c r="F47" i="34"/>
  <c r="I46" i="34"/>
  <c r="J46" i="34" s="1"/>
  <c r="G46" i="34"/>
  <c r="F46" i="34"/>
  <c r="I45" i="34"/>
  <c r="J45" i="34" s="1"/>
  <c r="G45" i="34"/>
  <c r="F45" i="34"/>
  <c r="I44" i="34"/>
  <c r="J44" i="34" s="1"/>
  <c r="G44" i="34"/>
  <c r="F44" i="34"/>
  <c r="I43" i="34"/>
  <c r="J43" i="34" s="1"/>
  <c r="G43" i="34"/>
  <c r="F43" i="34"/>
  <c r="I42" i="34"/>
  <c r="J42" i="34" s="1"/>
  <c r="G42" i="34"/>
  <c r="F42" i="34"/>
  <c r="I41" i="34"/>
  <c r="J41" i="34" s="1"/>
  <c r="G41" i="34"/>
  <c r="F41" i="34"/>
  <c r="I40" i="34"/>
  <c r="J40" i="34" s="1"/>
  <c r="G40" i="34"/>
  <c r="F40" i="34"/>
  <c r="I35" i="34"/>
  <c r="J35" i="34" s="1"/>
  <c r="H35" i="34"/>
  <c r="E35" i="34"/>
  <c r="D35" i="34"/>
  <c r="I34" i="34"/>
  <c r="J34" i="34" s="1"/>
  <c r="F34" i="34"/>
  <c r="G34" i="34" s="1"/>
  <c r="I33" i="34"/>
  <c r="J33" i="34" s="1"/>
  <c r="F33" i="34"/>
  <c r="G33" i="34" s="1"/>
  <c r="I32" i="34"/>
  <c r="J32" i="34" s="1"/>
  <c r="F32" i="34"/>
  <c r="G32" i="34" s="1"/>
  <c r="I31" i="34"/>
  <c r="J31" i="34" s="1"/>
  <c r="F31" i="34"/>
  <c r="G31" i="34" s="1"/>
  <c r="I30" i="34"/>
  <c r="J30" i="34" s="1"/>
  <c r="F30" i="34"/>
  <c r="G30" i="34" s="1"/>
  <c r="I29" i="34"/>
  <c r="J29" i="34" s="1"/>
  <c r="F29" i="34"/>
  <c r="G29" i="34" s="1"/>
  <c r="I28" i="34"/>
  <c r="J28" i="34" s="1"/>
  <c r="F28" i="34"/>
  <c r="G28" i="34" s="1"/>
  <c r="I27" i="34"/>
  <c r="J27" i="34" s="1"/>
  <c r="F27" i="34"/>
  <c r="F35" i="34" s="1"/>
  <c r="G35" i="34" s="1"/>
  <c r="I22" i="34"/>
  <c r="J22" i="34" s="1"/>
  <c r="H22" i="34"/>
  <c r="E22" i="34"/>
  <c r="D22" i="34"/>
  <c r="J21" i="34"/>
  <c r="I21" i="34"/>
  <c r="F21" i="34"/>
  <c r="G21" i="34" s="1"/>
  <c r="J20" i="34"/>
  <c r="I20" i="34"/>
  <c r="F20" i="34"/>
  <c r="G20" i="34" s="1"/>
  <c r="J19" i="34"/>
  <c r="I19" i="34"/>
  <c r="F19" i="34"/>
  <c r="G19" i="34" s="1"/>
  <c r="J18" i="34"/>
  <c r="I18" i="34"/>
  <c r="F18" i="34"/>
  <c r="G18" i="34" s="1"/>
  <c r="J17" i="34"/>
  <c r="I17" i="34"/>
  <c r="F17" i="34"/>
  <c r="G17" i="34" s="1"/>
  <c r="J16" i="34"/>
  <c r="I16" i="34"/>
  <c r="F16" i="34"/>
  <c r="G16" i="34" s="1"/>
  <c r="J15" i="34"/>
  <c r="I15" i="34"/>
  <c r="F15" i="34"/>
  <c r="G15" i="34" s="1"/>
  <c r="J14" i="34"/>
  <c r="I14" i="34"/>
  <c r="F14" i="34"/>
  <c r="F22" i="34" s="1"/>
  <c r="G22" i="34" s="1"/>
  <c r="G27" i="34" l="1"/>
  <c r="J53" i="34"/>
  <c r="G14" i="34"/>
  <c r="H67" i="33" l="1"/>
  <c r="E67" i="33"/>
  <c r="D67" i="33"/>
  <c r="F67" i="33" s="1"/>
  <c r="G67" i="33" s="1"/>
  <c r="J66" i="33"/>
  <c r="I66" i="33"/>
  <c r="F66" i="33"/>
  <c r="G66" i="33" s="1"/>
  <c r="J65" i="33"/>
  <c r="I65" i="33"/>
  <c r="F65" i="33"/>
  <c r="G65" i="33" s="1"/>
  <c r="J64" i="33"/>
  <c r="I64" i="33"/>
  <c r="F64" i="33"/>
  <c r="G64" i="33" s="1"/>
  <c r="J63" i="33"/>
  <c r="I63" i="33"/>
  <c r="F63" i="33"/>
  <c r="G63" i="33" s="1"/>
  <c r="J62" i="33"/>
  <c r="I62" i="33"/>
  <c r="F62" i="33"/>
  <c r="G62" i="33" s="1"/>
  <c r="J61" i="33"/>
  <c r="I61" i="33"/>
  <c r="I67" i="33" s="1"/>
  <c r="J67" i="33" s="1"/>
  <c r="F61" i="33"/>
  <c r="G61" i="33" s="1"/>
  <c r="H56" i="33"/>
  <c r="F56" i="33"/>
  <c r="G56" i="33" s="1"/>
  <c r="E56" i="33"/>
  <c r="D56" i="33"/>
  <c r="I55" i="33"/>
  <c r="J55" i="33" s="1"/>
  <c r="F55" i="33"/>
  <c r="G55" i="33" s="1"/>
  <c r="I54" i="33"/>
  <c r="J54" i="33" s="1"/>
  <c r="F54" i="33"/>
  <c r="G54" i="33" s="1"/>
  <c r="I53" i="33"/>
  <c r="J53" i="33" s="1"/>
  <c r="F53" i="33"/>
  <c r="G53" i="33" s="1"/>
  <c r="I52" i="33"/>
  <c r="J52" i="33" s="1"/>
  <c r="F52" i="33"/>
  <c r="G52" i="33" s="1"/>
  <c r="I51" i="33"/>
  <c r="J51" i="33" s="1"/>
  <c r="F51" i="33"/>
  <c r="G51" i="33" s="1"/>
  <c r="I50" i="33"/>
  <c r="I56" i="33" s="1"/>
  <c r="J56" i="33" s="1"/>
  <c r="F50" i="33"/>
  <c r="G50" i="33" s="1"/>
  <c r="I42" i="33"/>
  <c r="J42" i="33" s="1"/>
  <c r="H42" i="33"/>
  <c r="E42" i="33"/>
  <c r="F42" i="33" s="1"/>
  <c r="G42" i="33" s="1"/>
  <c r="D42" i="33"/>
  <c r="I41" i="33"/>
  <c r="J41" i="33" s="1"/>
  <c r="G41" i="33"/>
  <c r="F41" i="33"/>
  <c r="I40" i="33"/>
  <c r="J40" i="33" s="1"/>
  <c r="G40" i="33"/>
  <c r="F40" i="33"/>
  <c r="I39" i="33"/>
  <c r="J39" i="33" s="1"/>
  <c r="G39" i="33"/>
  <c r="F39" i="33"/>
  <c r="I38" i="33"/>
  <c r="J38" i="33" s="1"/>
  <c r="G38" i="33"/>
  <c r="F38" i="33"/>
  <c r="I37" i="33"/>
  <c r="J37" i="33" s="1"/>
  <c r="G37" i="33"/>
  <c r="F37" i="33"/>
  <c r="I36" i="33"/>
  <c r="J36" i="33" s="1"/>
  <c r="G36" i="33"/>
  <c r="F36" i="33"/>
  <c r="I31" i="33"/>
  <c r="J31" i="33" s="1"/>
  <c r="H31" i="33"/>
  <c r="E31" i="33"/>
  <c r="D31" i="33"/>
  <c r="F31" i="33" s="1"/>
  <c r="G31" i="33" s="1"/>
  <c r="J30" i="33"/>
  <c r="I30" i="33"/>
  <c r="F30" i="33"/>
  <c r="G30" i="33" s="1"/>
  <c r="J29" i="33"/>
  <c r="I29" i="33"/>
  <c r="F29" i="33"/>
  <c r="G29" i="33" s="1"/>
  <c r="J28" i="33"/>
  <c r="I28" i="33"/>
  <c r="F28" i="33"/>
  <c r="G28" i="33" s="1"/>
  <c r="J27" i="33"/>
  <c r="I27" i="33"/>
  <c r="F27" i="33"/>
  <c r="G27" i="33" s="1"/>
  <c r="J26" i="33"/>
  <c r="I26" i="33"/>
  <c r="F26" i="33"/>
  <c r="G26" i="33" s="1"/>
  <c r="J25" i="33"/>
  <c r="I25" i="33"/>
  <c r="F25" i="33"/>
  <c r="G25" i="33" s="1"/>
  <c r="H20" i="33"/>
  <c r="E20" i="33"/>
  <c r="D20" i="33"/>
  <c r="F20" i="33" s="1"/>
  <c r="G20" i="33" s="1"/>
  <c r="J19" i="33"/>
  <c r="I19" i="33"/>
  <c r="F19" i="33"/>
  <c r="G19" i="33" s="1"/>
  <c r="J18" i="33"/>
  <c r="I18" i="33"/>
  <c r="F18" i="33"/>
  <c r="G18" i="33" s="1"/>
  <c r="J17" i="33"/>
  <c r="I17" i="33"/>
  <c r="F17" i="33"/>
  <c r="G17" i="33" s="1"/>
  <c r="J16" i="33"/>
  <c r="I16" i="33"/>
  <c r="F16" i="33"/>
  <c r="G16" i="33" s="1"/>
  <c r="J15" i="33"/>
  <c r="I15" i="33"/>
  <c r="F15" i="33"/>
  <c r="G15" i="33" s="1"/>
  <c r="J14" i="33"/>
  <c r="I14" i="33"/>
  <c r="I20" i="33" s="1"/>
  <c r="J20" i="33" s="1"/>
  <c r="F14" i="33"/>
  <c r="G14" i="33" s="1"/>
  <c r="J50" i="33" l="1"/>
  <c r="I23" i="14" l="1"/>
  <c r="I23" i="13"/>
  <c r="I50" i="32"/>
  <c r="J50" i="32" s="1"/>
  <c r="H50" i="32"/>
  <c r="G50" i="32"/>
  <c r="F50" i="32"/>
  <c r="E50" i="32"/>
  <c r="D50" i="32"/>
  <c r="J49" i="32"/>
  <c r="I49" i="32"/>
  <c r="G49" i="32"/>
  <c r="F49" i="32"/>
  <c r="J48" i="32"/>
  <c r="I48" i="32"/>
  <c r="G48" i="32"/>
  <c r="F48" i="32"/>
  <c r="J47" i="32"/>
  <c r="I47" i="32"/>
  <c r="G47" i="32"/>
  <c r="F47" i="32"/>
  <c r="J46" i="32"/>
  <c r="I46" i="32"/>
  <c r="G46" i="32"/>
  <c r="F46" i="32"/>
  <c r="J45" i="32"/>
  <c r="I45" i="32"/>
  <c r="G45" i="32"/>
  <c r="F45" i="32"/>
  <c r="J44" i="32"/>
  <c r="I44" i="32"/>
  <c r="G44" i="32"/>
  <c r="F44" i="32"/>
  <c r="J40" i="32"/>
  <c r="I40" i="32"/>
  <c r="H40" i="32"/>
  <c r="G40" i="32"/>
  <c r="F40" i="32"/>
  <c r="E40" i="32"/>
  <c r="D40" i="32"/>
  <c r="J39" i="32"/>
  <c r="I39" i="32"/>
  <c r="G39" i="32"/>
  <c r="F39" i="32"/>
  <c r="J38" i="32"/>
  <c r="I38" i="32"/>
  <c r="G38" i="32"/>
  <c r="F38" i="32"/>
  <c r="J37" i="32"/>
  <c r="I37" i="32"/>
  <c r="G37" i="32"/>
  <c r="F37" i="32"/>
  <c r="J36" i="32"/>
  <c r="I36" i="32"/>
  <c r="G36" i="32"/>
  <c r="F36" i="32"/>
  <c r="J35" i="32"/>
  <c r="I35" i="32"/>
  <c r="G35" i="32"/>
  <c r="F35" i="32"/>
  <c r="J34" i="32"/>
  <c r="I34" i="32"/>
  <c r="G34" i="32"/>
  <c r="F34" i="32"/>
  <c r="J30" i="32"/>
  <c r="I30" i="32"/>
  <c r="H30" i="32"/>
  <c r="F30" i="32"/>
  <c r="G30" i="32" s="1"/>
  <c r="E30" i="32"/>
  <c r="D30" i="32"/>
  <c r="J29" i="32"/>
  <c r="I29" i="32"/>
  <c r="G29" i="32"/>
  <c r="F29" i="32"/>
  <c r="J28" i="32"/>
  <c r="I28" i="32"/>
  <c r="G28" i="32"/>
  <c r="F28" i="32"/>
  <c r="J27" i="32"/>
  <c r="I27" i="32"/>
  <c r="G27" i="32"/>
  <c r="F27" i="32"/>
  <c r="J26" i="32"/>
  <c r="I26" i="32"/>
  <c r="G26" i="32"/>
  <c r="F26" i="32"/>
  <c r="J25" i="32"/>
  <c r="I25" i="32"/>
  <c r="G25" i="32"/>
  <c r="F25" i="32"/>
  <c r="J24" i="32"/>
  <c r="I24" i="32"/>
  <c r="G24" i="32"/>
  <c r="F24" i="32"/>
  <c r="I20" i="32"/>
  <c r="J20" i="32" s="1"/>
  <c r="H20" i="32"/>
  <c r="F20" i="32"/>
  <c r="G20" i="32" s="1"/>
  <c r="E20" i="32"/>
  <c r="D20" i="32"/>
  <c r="J19" i="32"/>
  <c r="I19" i="32"/>
  <c r="G19" i="32"/>
  <c r="F19" i="32"/>
  <c r="J18" i="32"/>
  <c r="I18" i="32"/>
  <c r="G18" i="32"/>
  <c r="F18" i="32"/>
  <c r="J17" i="32"/>
  <c r="I17" i="32"/>
  <c r="G17" i="32"/>
  <c r="F17" i="32"/>
  <c r="J16" i="32"/>
  <c r="I16" i="32"/>
  <c r="G16" i="32"/>
  <c r="F16" i="32"/>
  <c r="J15" i="32"/>
  <c r="I15" i="32"/>
  <c r="G15" i="32"/>
  <c r="F15" i="32"/>
  <c r="J14" i="32"/>
  <c r="I14" i="32"/>
  <c r="G14" i="32"/>
  <c r="F14" i="32"/>
  <c r="H53" i="31" l="1"/>
  <c r="F53" i="31"/>
  <c r="G53" i="31" s="1"/>
  <c r="E53" i="31"/>
  <c r="D53" i="31"/>
  <c r="I52" i="31"/>
  <c r="J52" i="31" s="1"/>
  <c r="F52" i="31"/>
  <c r="G52" i="31" s="1"/>
  <c r="I51" i="31"/>
  <c r="J51" i="31" s="1"/>
  <c r="F51" i="31"/>
  <c r="G51" i="31" s="1"/>
  <c r="I50" i="31"/>
  <c r="J50" i="31" s="1"/>
  <c r="F50" i="31"/>
  <c r="G50" i="31" s="1"/>
  <c r="I49" i="31"/>
  <c r="J49" i="31" s="1"/>
  <c r="F49" i="31"/>
  <c r="G49" i="31" s="1"/>
  <c r="I48" i="31"/>
  <c r="J48" i="31" s="1"/>
  <c r="F48" i="31"/>
  <c r="G48" i="31" s="1"/>
  <c r="I47" i="31"/>
  <c r="I53" i="31" s="1"/>
  <c r="J53" i="31" s="1"/>
  <c r="F47" i="31"/>
  <c r="G47" i="31" s="1"/>
  <c r="I42" i="31"/>
  <c r="J42" i="31" s="1"/>
  <c r="H42" i="31"/>
  <c r="F42" i="31"/>
  <c r="G42" i="31" s="1"/>
  <c r="E42" i="31"/>
  <c r="D42" i="31"/>
  <c r="I41" i="31"/>
  <c r="J41" i="31" s="1"/>
  <c r="G41" i="31"/>
  <c r="F41" i="31"/>
  <c r="I40" i="31"/>
  <c r="J40" i="31" s="1"/>
  <c r="G40" i="31"/>
  <c r="F40" i="31"/>
  <c r="I39" i="31"/>
  <c r="J39" i="31" s="1"/>
  <c r="G39" i="31"/>
  <c r="F39" i="31"/>
  <c r="I38" i="31"/>
  <c r="J38" i="31" s="1"/>
  <c r="G38" i="31"/>
  <c r="F38" i="31"/>
  <c r="I37" i="31"/>
  <c r="J37" i="31" s="1"/>
  <c r="G37" i="31"/>
  <c r="F37" i="31"/>
  <c r="I36" i="31"/>
  <c r="J36" i="31" s="1"/>
  <c r="G36" i="31"/>
  <c r="F36" i="31"/>
  <c r="I31" i="31"/>
  <c r="J31" i="31" s="1"/>
  <c r="H31" i="31"/>
  <c r="E31" i="31"/>
  <c r="D31" i="31"/>
  <c r="I30" i="31"/>
  <c r="J30" i="31" s="1"/>
  <c r="F30" i="31"/>
  <c r="G30" i="31" s="1"/>
  <c r="I29" i="31"/>
  <c r="J29" i="31" s="1"/>
  <c r="F29" i="31"/>
  <c r="G29" i="31" s="1"/>
  <c r="I28" i="31"/>
  <c r="J28" i="31" s="1"/>
  <c r="F28" i="31"/>
  <c r="G28" i="31" s="1"/>
  <c r="I27" i="31"/>
  <c r="J27" i="31" s="1"/>
  <c r="F27" i="31"/>
  <c r="G27" i="31" s="1"/>
  <c r="I26" i="31"/>
  <c r="J26" i="31" s="1"/>
  <c r="F26" i="31"/>
  <c r="G26" i="31" s="1"/>
  <c r="I25" i="31"/>
  <c r="J25" i="31" s="1"/>
  <c r="F25" i="31"/>
  <c r="F31" i="31" s="1"/>
  <c r="G31" i="31" s="1"/>
  <c r="I20" i="31"/>
  <c r="J20" i="31" s="1"/>
  <c r="H20" i="31"/>
  <c r="E20" i="31"/>
  <c r="D20" i="31"/>
  <c r="J19" i="31"/>
  <c r="I19" i="31"/>
  <c r="F19" i="31"/>
  <c r="G19" i="31" s="1"/>
  <c r="J18" i="31"/>
  <c r="I18" i="31"/>
  <c r="F18" i="31"/>
  <c r="G18" i="31" s="1"/>
  <c r="J17" i="31"/>
  <c r="I17" i="31"/>
  <c r="F17" i="31"/>
  <c r="G17" i="31" s="1"/>
  <c r="J16" i="31"/>
  <c r="I16" i="31"/>
  <c r="F16" i="31"/>
  <c r="G16" i="31" s="1"/>
  <c r="J15" i="31"/>
  <c r="I15" i="31"/>
  <c r="F15" i="31"/>
  <c r="G15" i="31" s="1"/>
  <c r="J14" i="31"/>
  <c r="I14" i="31"/>
  <c r="F14" i="31"/>
  <c r="F20" i="31" s="1"/>
  <c r="G20" i="31" s="1"/>
  <c r="G25" i="31" l="1"/>
  <c r="J47" i="31"/>
  <c r="G14" i="31"/>
  <c r="D21" i="14" l="1"/>
  <c r="E21" i="14"/>
  <c r="F21" i="14"/>
  <c r="G21" i="14"/>
  <c r="H21" i="14"/>
  <c r="I21" i="14"/>
  <c r="C21" i="14"/>
  <c r="A23" i="14"/>
  <c r="A21" i="14"/>
  <c r="A23" i="13"/>
  <c r="A21" i="13"/>
  <c r="D21" i="13"/>
  <c r="E21" i="13"/>
  <c r="F21" i="13"/>
  <c r="G21" i="13"/>
  <c r="H21" i="13"/>
  <c r="I21" i="13"/>
  <c r="C21" i="13"/>
  <c r="C19" i="13"/>
  <c r="C31" i="13" s="1"/>
  <c r="C19" i="14"/>
  <c r="C31" i="14" s="1"/>
  <c r="D49" i="17" l="1"/>
  <c r="E54" i="17" l="1"/>
  <c r="D59" i="17"/>
  <c r="C59" i="17"/>
  <c r="C28" i="17"/>
  <c r="E15" i="17"/>
  <c r="C16" i="14"/>
  <c r="C26" i="14" s="1"/>
  <c r="C34" i="14" s="1"/>
  <c r="C16" i="13"/>
  <c r="C26" i="13" s="1"/>
  <c r="C34" i="13" s="1"/>
  <c r="C18" i="11" l="1"/>
  <c r="C17" i="11"/>
  <c r="C15" i="11"/>
  <c r="C14" i="11"/>
  <c r="C13" i="11"/>
  <c r="C12" i="11"/>
  <c r="C11" i="11"/>
  <c r="C19" i="11" l="1"/>
  <c r="C31" i="11" s="1"/>
  <c r="C16" i="11"/>
  <c r="J19" i="13"/>
  <c r="C21" i="11" l="1"/>
  <c r="C26" i="11"/>
  <c r="J19" i="14"/>
  <c r="J16" i="14"/>
  <c r="J21" i="14" s="1"/>
  <c r="K21" i="14" s="1"/>
  <c r="J16" i="13"/>
  <c r="J21" i="13" s="1"/>
  <c r="K21" i="13" s="1"/>
  <c r="J15" i="11"/>
  <c r="J13" i="11"/>
  <c r="J18" i="11"/>
  <c r="J14" i="11"/>
  <c r="J12" i="11"/>
  <c r="J17" i="11"/>
  <c r="J23" i="13"/>
  <c r="J31" i="13" s="1"/>
  <c r="K31" i="13" s="1"/>
  <c r="J23" i="14"/>
  <c r="J31" i="14" l="1"/>
  <c r="K31" i="14" s="1"/>
  <c r="J19" i="11"/>
  <c r="J26" i="14"/>
  <c r="K26" i="14"/>
  <c r="K16" i="14"/>
  <c r="J26" i="13"/>
  <c r="J34" i="13" s="1"/>
  <c r="K34" i="13" s="1"/>
  <c r="C28" i="11"/>
  <c r="C34" i="11"/>
  <c r="K16" i="13"/>
  <c r="J50" i="29"/>
  <c r="I50" i="29"/>
  <c r="H50" i="29"/>
  <c r="F50" i="29"/>
  <c r="G50" i="29" s="1"/>
  <c r="E50" i="29"/>
  <c r="D50" i="29"/>
  <c r="J49" i="29"/>
  <c r="I49" i="29"/>
  <c r="G49" i="29"/>
  <c r="F49" i="29"/>
  <c r="J48" i="29"/>
  <c r="I48" i="29"/>
  <c r="G48" i="29"/>
  <c r="F48" i="29"/>
  <c r="J47" i="29"/>
  <c r="I47" i="29"/>
  <c r="G47" i="29"/>
  <c r="F47" i="29"/>
  <c r="J46" i="29"/>
  <c r="I46" i="29"/>
  <c r="G46" i="29"/>
  <c r="F46" i="29"/>
  <c r="J45" i="29"/>
  <c r="I45" i="29"/>
  <c r="G45" i="29"/>
  <c r="F45" i="29"/>
  <c r="J44" i="29"/>
  <c r="I44" i="29"/>
  <c r="G44" i="29"/>
  <c r="F44" i="29"/>
  <c r="I40" i="29"/>
  <c r="J40" i="29" s="1"/>
  <c r="H40" i="29"/>
  <c r="G40" i="29"/>
  <c r="F40" i="29"/>
  <c r="E40" i="29"/>
  <c r="D40" i="29"/>
  <c r="J39" i="29"/>
  <c r="I39" i="29"/>
  <c r="G39" i="29"/>
  <c r="F39" i="29"/>
  <c r="J38" i="29"/>
  <c r="I38" i="29"/>
  <c r="G38" i="29"/>
  <c r="F38" i="29"/>
  <c r="J37" i="29"/>
  <c r="I37" i="29"/>
  <c r="G37" i="29"/>
  <c r="F37" i="29"/>
  <c r="J36" i="29"/>
  <c r="I36" i="29"/>
  <c r="G36" i="29"/>
  <c r="F36" i="29"/>
  <c r="J35" i="29"/>
  <c r="I35" i="29"/>
  <c r="G35" i="29"/>
  <c r="F35" i="29"/>
  <c r="J34" i="29"/>
  <c r="I34" i="29"/>
  <c r="G34" i="29"/>
  <c r="F34" i="29"/>
  <c r="J30" i="29"/>
  <c r="I30" i="29"/>
  <c r="H30" i="29"/>
  <c r="F30" i="29"/>
  <c r="G30" i="29" s="1"/>
  <c r="E30" i="29"/>
  <c r="D30" i="29"/>
  <c r="J29" i="29"/>
  <c r="I29" i="29"/>
  <c r="G29" i="29"/>
  <c r="F29" i="29"/>
  <c r="J28" i="29"/>
  <c r="I28" i="29"/>
  <c r="G28" i="29"/>
  <c r="F28" i="29"/>
  <c r="J27" i="29"/>
  <c r="I27" i="29"/>
  <c r="G27" i="29"/>
  <c r="F27" i="29"/>
  <c r="J26" i="29"/>
  <c r="I26" i="29"/>
  <c r="G26" i="29"/>
  <c r="F26" i="29"/>
  <c r="J25" i="29"/>
  <c r="I25" i="29"/>
  <c r="G25" i="29"/>
  <c r="F25" i="29"/>
  <c r="J24" i="29"/>
  <c r="I24" i="29"/>
  <c r="G24" i="29"/>
  <c r="F24" i="29"/>
  <c r="I20" i="29"/>
  <c r="J20" i="29" s="1"/>
  <c r="H20" i="29"/>
  <c r="G20" i="29"/>
  <c r="F20" i="29"/>
  <c r="E20" i="29"/>
  <c r="D20" i="29"/>
  <c r="J19" i="29"/>
  <c r="I19" i="29"/>
  <c r="G19" i="29"/>
  <c r="F19" i="29"/>
  <c r="J18" i="29"/>
  <c r="I18" i="29"/>
  <c r="G18" i="29"/>
  <c r="F18" i="29"/>
  <c r="J17" i="29"/>
  <c r="I17" i="29"/>
  <c r="G17" i="29"/>
  <c r="F17" i="29"/>
  <c r="J16" i="29"/>
  <c r="I16" i="29"/>
  <c r="G16" i="29"/>
  <c r="F16" i="29"/>
  <c r="J15" i="29"/>
  <c r="I15" i="29"/>
  <c r="G15" i="29"/>
  <c r="F15" i="29"/>
  <c r="J14" i="29"/>
  <c r="I14" i="29"/>
  <c r="G14" i="29"/>
  <c r="F14" i="29"/>
  <c r="I53" i="28"/>
  <c r="J53" i="28" s="1"/>
  <c r="H53" i="28"/>
  <c r="F53" i="28"/>
  <c r="G53" i="28" s="1"/>
  <c r="E53" i="28"/>
  <c r="D53" i="28"/>
  <c r="I52" i="28"/>
  <c r="J52" i="28" s="1"/>
  <c r="G52" i="28"/>
  <c r="F52" i="28"/>
  <c r="I51" i="28"/>
  <c r="J51" i="28" s="1"/>
  <c r="G51" i="28"/>
  <c r="F51" i="28"/>
  <c r="I50" i="28"/>
  <c r="J50" i="28" s="1"/>
  <c r="G50" i="28"/>
  <c r="F50" i="28"/>
  <c r="I49" i="28"/>
  <c r="J49" i="28" s="1"/>
  <c r="G49" i="28"/>
  <c r="F49" i="28"/>
  <c r="I48" i="28"/>
  <c r="J48" i="28" s="1"/>
  <c r="G48" i="28"/>
  <c r="F48" i="28"/>
  <c r="I47" i="28"/>
  <c r="J47" i="28" s="1"/>
  <c r="G47" i="28"/>
  <c r="F47" i="28"/>
  <c r="I42" i="28"/>
  <c r="J42" i="28" s="1"/>
  <c r="H42" i="28"/>
  <c r="E42" i="28"/>
  <c r="D42" i="28"/>
  <c r="I41" i="28"/>
  <c r="J41" i="28" s="1"/>
  <c r="F41" i="28"/>
  <c r="G41" i="28" s="1"/>
  <c r="I40" i="28"/>
  <c r="J40" i="28" s="1"/>
  <c r="F40" i="28"/>
  <c r="G40" i="28" s="1"/>
  <c r="I39" i="28"/>
  <c r="J39" i="28" s="1"/>
  <c r="F39" i="28"/>
  <c r="G39" i="28" s="1"/>
  <c r="I38" i="28"/>
  <c r="J38" i="28" s="1"/>
  <c r="F38" i="28"/>
  <c r="G38" i="28" s="1"/>
  <c r="I37" i="28"/>
  <c r="J37" i="28" s="1"/>
  <c r="F37" i="28"/>
  <c r="G37" i="28" s="1"/>
  <c r="I36" i="28"/>
  <c r="J36" i="28" s="1"/>
  <c r="F36" i="28"/>
  <c r="F42" i="28" s="1"/>
  <c r="G42" i="28" s="1"/>
  <c r="I31" i="28"/>
  <c r="J31" i="28" s="1"/>
  <c r="H31" i="28"/>
  <c r="E31" i="28"/>
  <c r="D31" i="28"/>
  <c r="J30" i="28"/>
  <c r="I30" i="28"/>
  <c r="F30" i="28"/>
  <c r="G30" i="28" s="1"/>
  <c r="J29" i="28"/>
  <c r="I29" i="28"/>
  <c r="F29" i="28"/>
  <c r="G29" i="28" s="1"/>
  <c r="J28" i="28"/>
  <c r="I28" i="28"/>
  <c r="F28" i="28"/>
  <c r="G28" i="28" s="1"/>
  <c r="J27" i="28"/>
  <c r="I27" i="28"/>
  <c r="F27" i="28"/>
  <c r="G27" i="28" s="1"/>
  <c r="J26" i="28"/>
  <c r="I26" i="28"/>
  <c r="F26" i="28"/>
  <c r="G26" i="28" s="1"/>
  <c r="J25" i="28"/>
  <c r="I25" i="28"/>
  <c r="F25" i="28"/>
  <c r="F31" i="28" s="1"/>
  <c r="G31" i="28" s="1"/>
  <c r="H20" i="28"/>
  <c r="F20" i="28"/>
  <c r="G20" i="28" s="1"/>
  <c r="E20" i="28"/>
  <c r="D20" i="28"/>
  <c r="I19" i="28"/>
  <c r="J19" i="28" s="1"/>
  <c r="F19" i="28"/>
  <c r="G19" i="28" s="1"/>
  <c r="I18" i="28"/>
  <c r="J18" i="28" s="1"/>
  <c r="F18" i="28"/>
  <c r="G18" i="28" s="1"/>
  <c r="I17" i="28"/>
  <c r="J17" i="28" s="1"/>
  <c r="F17" i="28"/>
  <c r="G17" i="28" s="1"/>
  <c r="I16" i="28"/>
  <c r="J16" i="28" s="1"/>
  <c r="F16" i="28"/>
  <c r="G16" i="28" s="1"/>
  <c r="I15" i="28"/>
  <c r="J15" i="28" s="1"/>
  <c r="F15" i="28"/>
  <c r="G15" i="28" s="1"/>
  <c r="I14" i="28"/>
  <c r="I20" i="28" s="1"/>
  <c r="J20" i="28" s="1"/>
  <c r="F14" i="28"/>
  <c r="G14" i="28" s="1"/>
  <c r="J34" i="14" l="1"/>
  <c r="K34" i="14" s="1"/>
  <c r="J14" i="28"/>
  <c r="G36" i="28"/>
  <c r="G25" i="28"/>
  <c r="C26" i="27" l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C60" i="26"/>
  <c r="C28" i="26"/>
  <c r="C45" i="26" s="1"/>
  <c r="A15" i="26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C55" i="27" l="1"/>
  <c r="C57" i="27" s="1"/>
  <c r="C46" i="27" s="1"/>
  <c r="C19" i="26"/>
  <c r="C47" i="26" s="1"/>
  <c r="E16" i="26"/>
  <c r="E17" i="26"/>
  <c r="C49" i="26"/>
  <c r="E15" i="27" l="1"/>
  <c r="C42" i="27"/>
  <c r="C59" i="27"/>
  <c r="C51" i="26"/>
  <c r="C62" i="26"/>
  <c r="E18" i="26"/>
  <c r="E16" i="27" l="1"/>
  <c r="C17" i="27" l="1"/>
  <c r="C44" i="27" s="1"/>
  <c r="C48" i="27" s="1"/>
  <c r="E14" i="27"/>
  <c r="E17" i="27" s="1"/>
  <c r="D17" i="27"/>
  <c r="D19" i="26"/>
  <c r="E15" i="26"/>
  <c r="E19" i="26" s="1"/>
  <c r="E25" i="26"/>
  <c r="E26" i="26" l="1"/>
  <c r="E24" i="26"/>
  <c r="D26" i="27" l="1"/>
  <c r="E24" i="27"/>
  <c r="E26" i="27" s="1"/>
  <c r="E30" i="26" l="1"/>
  <c r="E28" i="27" l="1"/>
  <c r="E29" i="27"/>
  <c r="E11" i="14" s="1"/>
  <c r="E27" i="26"/>
  <c r="E28" i="26" s="1"/>
  <c r="D28" i="26"/>
  <c r="E31" i="26"/>
  <c r="E11" i="13" s="1"/>
  <c r="E11" i="11" l="1"/>
  <c r="E30" i="27"/>
  <c r="E12" i="14" s="1"/>
  <c r="E32" i="26"/>
  <c r="E12" i="13" s="1"/>
  <c r="E12" i="11" l="1"/>
  <c r="E33" i="26"/>
  <c r="E13" i="13" s="1"/>
  <c r="E31" i="27" l="1"/>
  <c r="E13" i="14" s="1"/>
  <c r="E32" i="27"/>
  <c r="E14" i="14" s="1"/>
  <c r="E34" i="26"/>
  <c r="E14" i="13" s="1"/>
  <c r="E13" i="11" l="1"/>
  <c r="E14" i="11"/>
  <c r="E35" i="26"/>
  <c r="E33" i="27" l="1"/>
  <c r="E34" i="27"/>
  <c r="E15" i="14" s="1"/>
  <c r="E36" i="26"/>
  <c r="E15" i="13" s="1"/>
  <c r="E16" i="14" l="1"/>
  <c r="E26" i="14" s="1"/>
  <c r="E15" i="11"/>
  <c r="E16" i="11" s="1"/>
  <c r="E16" i="13"/>
  <c r="E26" i="13" s="1"/>
  <c r="E37" i="26"/>
  <c r="E17" i="13" s="1"/>
  <c r="E26" i="11" l="1"/>
  <c r="E35" i="27"/>
  <c r="E17" i="14" s="1"/>
  <c r="E36" i="27"/>
  <c r="E18" i="14" s="1"/>
  <c r="E38" i="26"/>
  <c r="E18" i="13" s="1"/>
  <c r="E19" i="13" s="1"/>
  <c r="E31" i="13" s="1"/>
  <c r="E34" i="13" s="1"/>
  <c r="E19" i="14" l="1"/>
  <c r="E31" i="14" s="1"/>
  <c r="E34" i="14" s="1"/>
  <c r="E17" i="11"/>
  <c r="E18" i="11"/>
  <c r="E37" i="27"/>
  <c r="E39" i="26"/>
  <c r="E19" i="11" l="1"/>
  <c r="E38" i="27"/>
  <c r="E40" i="26"/>
  <c r="E31" i="11" l="1"/>
  <c r="E34" i="11" s="1"/>
  <c r="E21" i="11"/>
  <c r="E39" i="27"/>
  <c r="E41" i="26"/>
  <c r="E42" i="26" l="1"/>
  <c r="E41" i="27" l="1"/>
  <c r="E51" i="27" l="1"/>
  <c r="E52" i="27"/>
  <c r="E44" i="26"/>
  <c r="E55" i="26" l="1"/>
  <c r="E40" i="27" l="1"/>
  <c r="E42" i="27" s="1"/>
  <c r="E44" i="27" s="1"/>
  <c r="D42" i="27"/>
  <c r="D44" i="27" s="1"/>
  <c r="E54" i="27"/>
  <c r="E53" i="27"/>
  <c r="E55" i="27" s="1"/>
  <c r="E54" i="26"/>
  <c r="E56" i="26"/>
  <c r="D55" i="27" l="1"/>
  <c r="D57" i="27" s="1"/>
  <c r="E56" i="27"/>
  <c r="E57" i="27"/>
  <c r="E43" i="26"/>
  <c r="E45" i="26" s="1"/>
  <c r="E47" i="26" s="1"/>
  <c r="D45" i="26"/>
  <c r="D47" i="26" s="1"/>
  <c r="E57" i="26"/>
  <c r="D46" i="27" l="1"/>
  <c r="E46" i="27" s="1"/>
  <c r="E59" i="27" s="1"/>
  <c r="E58" i="26"/>
  <c r="E59" i="26"/>
  <c r="E48" i="27" l="1"/>
  <c r="D59" i="27"/>
  <c r="E60" i="26"/>
  <c r="D60" i="26"/>
  <c r="D49" i="26" l="1"/>
  <c r="E49" i="26" s="1"/>
  <c r="C55" i="25"/>
  <c r="C57" i="25" s="1"/>
  <c r="C46" i="25" s="1"/>
  <c r="C42" i="25"/>
  <c r="C26" i="25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E16" i="24"/>
  <c r="C19" i="24"/>
  <c r="E62" i="26" l="1"/>
  <c r="E51" i="26"/>
  <c r="D62" i="26"/>
  <c r="E30" i="24"/>
  <c r="E17" i="24"/>
  <c r="C60" i="24"/>
  <c r="C49" i="24" s="1"/>
  <c r="E27" i="24"/>
  <c r="E26" i="24"/>
  <c r="C28" i="24"/>
  <c r="C45" i="24" s="1"/>
  <c r="C47" i="24" s="1"/>
  <c r="E25" i="24"/>
  <c r="E18" i="24"/>
  <c r="C51" i="24" l="1"/>
  <c r="E15" i="25"/>
  <c r="C17" i="25"/>
  <c r="C44" i="25" s="1"/>
  <c r="C48" i="25" s="1"/>
  <c r="E16" i="25"/>
  <c r="E31" i="24"/>
  <c r="H11" i="13" s="1"/>
  <c r="D17" i="25" l="1"/>
  <c r="E14" i="25"/>
  <c r="E17" i="25" s="1"/>
  <c r="D28" i="24"/>
  <c r="E24" i="24"/>
  <c r="E28" i="24" s="1"/>
  <c r="E32" i="24"/>
  <c r="H12" i="13" s="1"/>
  <c r="E33" i="24"/>
  <c r="H13" i="13" s="1"/>
  <c r="D19" i="24" l="1"/>
  <c r="E15" i="24"/>
  <c r="E19" i="24" s="1"/>
  <c r="E34" i="24"/>
  <c r="H14" i="13" s="1"/>
  <c r="D26" i="25" l="1"/>
  <c r="E24" i="25"/>
  <c r="E26" i="25" s="1"/>
  <c r="E36" i="24" l="1"/>
  <c r="H15" i="13" s="1"/>
  <c r="H16" i="13" l="1"/>
  <c r="H26" i="13" s="1"/>
  <c r="E28" i="25"/>
  <c r="E29" i="25"/>
  <c r="H11" i="14" s="1"/>
  <c r="E35" i="24"/>
  <c r="H11" i="11" l="1"/>
  <c r="E38" i="24"/>
  <c r="H18" i="13" s="1"/>
  <c r="E31" i="25" l="1"/>
  <c r="H13" i="14" s="1"/>
  <c r="H13" i="11" s="1"/>
  <c r="E30" i="25"/>
  <c r="H12" i="14" s="1"/>
  <c r="E39" i="24"/>
  <c r="E37" i="24"/>
  <c r="H17" i="13" s="1"/>
  <c r="H19" i="13" s="1"/>
  <c r="H31" i="13" s="1"/>
  <c r="H34" i="13" s="1"/>
  <c r="H12" i="11" l="1"/>
  <c r="E40" i="24"/>
  <c r="E32" i="25" l="1"/>
  <c r="H14" i="14" s="1"/>
  <c r="E33" i="25"/>
  <c r="E41" i="24"/>
  <c r="H14" i="11" l="1"/>
  <c r="E34" i="25"/>
  <c r="H15" i="14" s="1"/>
  <c r="H15" i="11" s="1"/>
  <c r="E42" i="24"/>
  <c r="H16" i="14" l="1"/>
  <c r="H26" i="14" s="1"/>
  <c r="H16" i="11"/>
  <c r="E35" i="25"/>
  <c r="H17" i="14" s="1"/>
  <c r="H17" i="11" l="1"/>
  <c r="E36" i="25"/>
  <c r="H18" i="14" s="1"/>
  <c r="H19" i="14" s="1"/>
  <c r="H31" i="14" s="1"/>
  <c r="H34" i="14" s="1"/>
  <c r="H18" i="11" l="1"/>
  <c r="H19" i="11" s="1"/>
  <c r="H21" i="11" s="1"/>
  <c r="E37" i="25"/>
  <c r="E44" i="24"/>
  <c r="E38" i="25" l="1"/>
  <c r="E55" i="24"/>
  <c r="E39" i="25" l="1"/>
  <c r="E54" i="24"/>
  <c r="E43" i="24" l="1"/>
  <c r="E45" i="24" s="1"/>
  <c r="E47" i="24" s="1"/>
  <c r="D45" i="24"/>
  <c r="D47" i="24" s="1"/>
  <c r="E57" i="24"/>
  <c r="E56" i="24" l="1"/>
  <c r="E41" i="25" l="1"/>
  <c r="E59" i="24"/>
  <c r="E58" i="24" l="1"/>
  <c r="E60" i="24" s="1"/>
  <c r="D60" i="24"/>
  <c r="D49" i="24" s="1"/>
  <c r="E49" i="24" s="1"/>
  <c r="E51" i="24" l="1"/>
  <c r="E51" i="25"/>
  <c r="E52" i="25"/>
  <c r="E54" i="25" l="1"/>
  <c r="E53" i="25"/>
  <c r="D55" i="25"/>
  <c r="E40" i="25"/>
  <c r="E42" i="25" s="1"/>
  <c r="E44" i="25" s="1"/>
  <c r="D42" i="25"/>
  <c r="D44" i="25" s="1"/>
  <c r="E56" i="25" l="1"/>
  <c r="E55" i="25"/>
  <c r="E57" i="25" l="1"/>
  <c r="D57" i="25"/>
  <c r="D46" i="25" s="1"/>
  <c r="E46" i="25" s="1"/>
  <c r="E48" i="25" l="1"/>
  <c r="C55" i="22"/>
  <c r="C57" i="22" s="1"/>
  <c r="C46" i="22" s="1"/>
  <c r="C42" i="22"/>
  <c r="C26" i="22"/>
  <c r="C17" i="22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C44" i="22" l="1"/>
  <c r="C48" i="22" s="1"/>
  <c r="E15" i="22"/>
  <c r="E14" i="22" l="1"/>
  <c r="E16" i="22"/>
  <c r="E17" i="22" l="1"/>
  <c r="D17" i="22"/>
  <c r="E24" i="22" l="1"/>
  <c r="E26" i="22" s="1"/>
  <c r="D26" i="22"/>
  <c r="E28" i="22" l="1"/>
  <c r="E29" i="22"/>
  <c r="G11" i="14" s="1"/>
  <c r="E30" i="22" l="1"/>
  <c r="G12" i="14" s="1"/>
  <c r="E31" i="22" l="1"/>
  <c r="G13" i="14" s="1"/>
  <c r="E32" i="22"/>
  <c r="G14" i="14" s="1"/>
  <c r="E34" i="22" l="1"/>
  <c r="G15" i="14" s="1"/>
  <c r="G16" i="14" s="1"/>
  <c r="G26" i="14" s="1"/>
  <c r="E33" i="22"/>
  <c r="E35" i="22" l="1"/>
  <c r="G17" i="14" s="1"/>
  <c r="E36" i="22"/>
  <c r="G18" i="14" s="1"/>
  <c r="G19" i="14" l="1"/>
  <c r="G31" i="14" s="1"/>
  <c r="G34" i="14" s="1"/>
  <c r="E37" i="22"/>
  <c r="E38" i="22" l="1"/>
  <c r="E39" i="22" l="1"/>
  <c r="E41" i="22" l="1"/>
  <c r="E52" i="22" l="1"/>
  <c r="E51" i="22"/>
  <c r="E53" i="22" l="1"/>
  <c r="E54" i="22" l="1"/>
  <c r="E55" i="22" s="1"/>
  <c r="D55" i="22"/>
  <c r="E56" i="22"/>
  <c r="E57" i="22" l="1"/>
  <c r="D57" i="22"/>
  <c r="D46" i="22" l="1"/>
  <c r="E40" i="22"/>
  <c r="E42" i="22" s="1"/>
  <c r="E44" i="22" s="1"/>
  <c r="D42" i="22"/>
  <c r="D44" i="22" s="1"/>
  <c r="E46" i="22" l="1"/>
  <c r="E48" i="22" l="1"/>
  <c r="C28" i="21"/>
  <c r="E15" i="21"/>
  <c r="C19" i="21"/>
  <c r="A15" i="2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C45" i="21" l="1"/>
  <c r="C47" i="21" s="1"/>
  <c r="C60" i="21"/>
  <c r="E16" i="21" l="1"/>
  <c r="C49" i="21"/>
  <c r="C51" i="21" s="1"/>
  <c r="E17" i="21"/>
  <c r="C62" i="21" l="1"/>
  <c r="E18" i="21" l="1"/>
  <c r="E19" i="21" s="1"/>
  <c r="D19" i="21"/>
  <c r="E25" i="21"/>
  <c r="E24" i="21" l="1"/>
  <c r="E27" i="21" l="1"/>
  <c r="E30" i="21" l="1"/>
  <c r="E26" i="21"/>
  <c r="E28" i="21" s="1"/>
  <c r="D28" i="21"/>
  <c r="E31" i="21" l="1"/>
  <c r="G11" i="13" s="1"/>
  <c r="G11" i="11" l="1"/>
  <c r="E33" i="21" l="1"/>
  <c r="G13" i="13" s="1"/>
  <c r="G13" i="11" s="1"/>
  <c r="E32" i="21" l="1"/>
  <c r="G12" i="13" s="1"/>
  <c r="G12" i="11" l="1"/>
  <c r="E35" i="21"/>
  <c r="E36" i="21" l="1"/>
  <c r="G15" i="13" s="1"/>
  <c r="G15" i="11" s="1"/>
  <c r="E34" i="21"/>
  <c r="G14" i="13" s="1"/>
  <c r="G14" i="11" l="1"/>
  <c r="G16" i="11" s="1"/>
  <c r="G16" i="13"/>
  <c r="G26" i="13" s="1"/>
  <c r="E37" i="21" l="1"/>
  <c r="G17" i="13" s="1"/>
  <c r="E38" i="21"/>
  <c r="G18" i="13" s="1"/>
  <c r="G18" i="11" s="1"/>
  <c r="G19" i="13" l="1"/>
  <c r="G31" i="13" s="1"/>
  <c r="G34" i="13" s="1"/>
  <c r="G17" i="11"/>
  <c r="G19" i="11" s="1"/>
  <c r="G21" i="11" s="1"/>
  <c r="E39" i="21"/>
  <c r="E40" i="21" l="1"/>
  <c r="E41" i="21" l="1"/>
  <c r="E42" i="21" l="1"/>
  <c r="E44" i="21" l="1"/>
  <c r="E55" i="21" l="1"/>
  <c r="E56" i="21" l="1"/>
  <c r="E54" i="21"/>
  <c r="E57" i="21" l="1"/>
  <c r="E59" i="21" l="1"/>
  <c r="E43" i="21" l="1"/>
  <c r="E45" i="21" s="1"/>
  <c r="E47" i="21" s="1"/>
  <c r="D45" i="21"/>
  <c r="D47" i="21" s="1"/>
  <c r="E58" i="21"/>
  <c r="E60" i="21" s="1"/>
  <c r="D60" i="21"/>
  <c r="D49" i="21" l="1"/>
  <c r="D62" i="21" s="1"/>
  <c r="E49" i="21" l="1"/>
  <c r="C55" i="20"/>
  <c r="C57" i="20" s="1"/>
  <c r="C46" i="20" s="1"/>
  <c r="C26" i="20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E62" i="21" l="1"/>
  <c r="E51" i="21"/>
  <c r="C42" i="20"/>
  <c r="E15" i="20"/>
  <c r="C17" i="20"/>
  <c r="C44" i="20" s="1"/>
  <c r="C48" i="20" s="1"/>
  <c r="E16" i="20"/>
  <c r="C59" i="20"/>
  <c r="D17" i="20" l="1"/>
  <c r="E14" i="20"/>
  <c r="E17" i="20" s="1"/>
  <c r="D26" i="20" l="1"/>
  <c r="E24" i="20"/>
  <c r="E26" i="20" s="1"/>
  <c r="E29" i="20" l="1"/>
  <c r="F11" i="14" s="1"/>
  <c r="E28" i="20"/>
  <c r="E30" i="20" l="1"/>
  <c r="F12" i="14" s="1"/>
  <c r="E31" i="20" l="1"/>
  <c r="F13" i="14" s="1"/>
  <c r="E32" i="20" l="1"/>
  <c r="F14" i="14" s="1"/>
  <c r="E33" i="20"/>
  <c r="E34" i="20" l="1"/>
  <c r="F15" i="14" s="1"/>
  <c r="F16" i="14" s="1"/>
  <c r="F26" i="14" s="1"/>
  <c r="E35" i="20" l="1"/>
  <c r="F17" i="14" s="1"/>
  <c r="E36" i="20" l="1"/>
  <c r="F18" i="14" s="1"/>
  <c r="F19" i="14" s="1"/>
  <c r="F31" i="14" s="1"/>
  <c r="F34" i="14" s="1"/>
  <c r="E37" i="20" l="1"/>
  <c r="E38" i="20" l="1"/>
  <c r="E39" i="20" l="1"/>
  <c r="E41" i="20" l="1"/>
  <c r="E52" i="20" l="1"/>
  <c r="E51" i="20"/>
  <c r="E40" i="20" l="1"/>
  <c r="E42" i="20" s="1"/>
  <c r="E44" i="20" s="1"/>
  <c r="D42" i="20"/>
  <c r="D44" i="20" s="1"/>
  <c r="E53" i="20"/>
  <c r="D55" i="20"/>
  <c r="E54" i="20"/>
  <c r="E56" i="20" l="1"/>
  <c r="D57" i="20"/>
  <c r="E55" i="20"/>
  <c r="D46" i="20" l="1"/>
  <c r="E46" i="20" s="1"/>
  <c r="E57" i="20"/>
  <c r="E59" i="20" l="1"/>
  <c r="D59" i="20"/>
  <c r="E48" i="20"/>
  <c r="A15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C19" i="19"/>
  <c r="E18" i="19"/>
  <c r="E24" i="19" l="1"/>
  <c r="E17" i="19"/>
  <c r="E30" i="19"/>
  <c r="C60" i="19"/>
  <c r="E27" i="19"/>
  <c r="E26" i="19"/>
  <c r="C28" i="19"/>
  <c r="C45" i="19" s="1"/>
  <c r="C47" i="19" s="1"/>
  <c r="E25" i="19"/>
  <c r="E16" i="19"/>
  <c r="C49" i="19" l="1"/>
  <c r="C62" i="19" s="1"/>
  <c r="E28" i="19"/>
  <c r="D28" i="19"/>
  <c r="E31" i="19"/>
  <c r="F11" i="13" s="1"/>
  <c r="F11" i="11" l="1"/>
  <c r="E32" i="19"/>
  <c r="F12" i="13" s="1"/>
  <c r="F12" i="11" s="1"/>
  <c r="C51" i="19"/>
  <c r="D19" i="19" l="1"/>
  <c r="E15" i="19"/>
  <c r="E19" i="19" s="1"/>
  <c r="E34" i="19" l="1"/>
  <c r="F14" i="13" s="1"/>
  <c r="F14" i="11" s="1"/>
  <c r="E35" i="19" l="1"/>
  <c r="E33" i="19" l="1"/>
  <c r="F13" i="13" s="1"/>
  <c r="F13" i="11" l="1"/>
  <c r="E37" i="19"/>
  <c r="F17" i="13" s="1"/>
  <c r="F17" i="11" l="1"/>
  <c r="E36" i="19"/>
  <c r="F15" i="13" s="1"/>
  <c r="E38" i="19"/>
  <c r="F18" i="13" s="1"/>
  <c r="F18" i="11" s="1"/>
  <c r="F19" i="13" l="1"/>
  <c r="F31" i="13" s="1"/>
  <c r="F19" i="11"/>
  <c r="F31" i="11" s="1"/>
  <c r="F15" i="11"/>
  <c r="F16" i="11" s="1"/>
  <c r="F16" i="13"/>
  <c r="F26" i="13" s="1"/>
  <c r="E39" i="19"/>
  <c r="F26" i="11" l="1"/>
  <c r="F34" i="11" s="1"/>
  <c r="F21" i="11"/>
  <c r="F34" i="13"/>
  <c r="E40" i="19"/>
  <c r="E41" i="19" l="1"/>
  <c r="E42" i="19" l="1"/>
  <c r="E44" i="19" l="1"/>
  <c r="E55" i="19" l="1"/>
  <c r="E54" i="19" l="1"/>
  <c r="E43" i="19" l="1"/>
  <c r="E45" i="19" s="1"/>
  <c r="E47" i="19" s="1"/>
  <c r="D45" i="19"/>
  <c r="D47" i="19" s="1"/>
  <c r="E57" i="19"/>
  <c r="E56" i="19" l="1"/>
  <c r="E59" i="19" l="1"/>
  <c r="E58" i="19" l="1"/>
  <c r="E60" i="19" s="1"/>
  <c r="D60" i="19"/>
  <c r="E62" i="19" l="1"/>
  <c r="D62" i="19"/>
  <c r="D49" i="19"/>
  <c r="E49" i="19" s="1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C17" i="18"/>
  <c r="C26" i="18"/>
  <c r="B44" i="18"/>
  <c r="A15" i="17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E16" i="17"/>
  <c r="E51" i="19" l="1"/>
  <c r="C55" i="18"/>
  <c r="C57" i="18" s="1"/>
  <c r="C42" i="18"/>
  <c r="C44" i="18" s="1"/>
  <c r="D26" i="18"/>
  <c r="E24" i="18"/>
  <c r="E26" i="18" s="1"/>
  <c r="E15" i="18"/>
  <c r="E18" i="17"/>
  <c r="C49" i="17"/>
  <c r="C61" i="17" s="1"/>
  <c r="C45" i="17"/>
  <c r="E25" i="17"/>
  <c r="E17" i="17"/>
  <c r="C19" i="17"/>
  <c r="C48" i="18" l="1"/>
  <c r="C59" i="18"/>
  <c r="C46" i="18"/>
  <c r="C47" i="17"/>
  <c r="C51" i="17" s="1"/>
  <c r="E16" i="18"/>
  <c r="E26" i="17"/>
  <c r="E30" i="17"/>
  <c r="E27" i="17"/>
  <c r="E29" i="18" l="1"/>
  <c r="D11" i="14" s="1"/>
  <c r="E28" i="18"/>
  <c r="D28" i="17"/>
  <c r="E24" i="17"/>
  <c r="E28" i="17" s="1"/>
  <c r="E31" i="17"/>
  <c r="D11" i="13" s="1"/>
  <c r="D11" i="11" l="1"/>
  <c r="E14" i="18"/>
  <c r="E17" i="18" s="1"/>
  <c r="D17" i="18"/>
  <c r="E30" i="18"/>
  <c r="D12" i="14" s="1"/>
  <c r="E32" i="17"/>
  <c r="D12" i="13" s="1"/>
  <c r="D19" i="17"/>
  <c r="E19" i="17"/>
  <c r="D12" i="11" l="1"/>
  <c r="E32" i="18" l="1"/>
  <c r="D14" i="14" s="1"/>
  <c r="E33" i="17"/>
  <c r="D13" i="13" s="1"/>
  <c r="E33" i="18" l="1"/>
  <c r="E31" i="18"/>
  <c r="D13" i="14" s="1"/>
  <c r="D13" i="11" s="1"/>
  <c r="E35" i="17"/>
  <c r="E36" i="17" l="1"/>
  <c r="D15" i="13" s="1"/>
  <c r="E34" i="17"/>
  <c r="D14" i="13" s="1"/>
  <c r="D14" i="11" l="1"/>
  <c r="D16" i="13"/>
  <c r="D26" i="13" s="1"/>
  <c r="E35" i="18"/>
  <c r="D17" i="14" s="1"/>
  <c r="E34" i="18"/>
  <c r="D15" i="14" s="1"/>
  <c r="D16" i="14" l="1"/>
  <c r="D26" i="14" s="1"/>
  <c r="D15" i="11"/>
  <c r="D16" i="11"/>
  <c r="E36" i="18"/>
  <c r="D18" i="14" s="1"/>
  <c r="D19" i="14" s="1"/>
  <c r="D31" i="14" s="1"/>
  <c r="E38" i="17"/>
  <c r="D18" i="13" s="1"/>
  <c r="E37" i="17"/>
  <c r="D17" i="13" s="1"/>
  <c r="D26" i="11" l="1"/>
  <c r="D34" i="14"/>
  <c r="D19" i="13"/>
  <c r="D31" i="13" s="1"/>
  <c r="D34" i="13" s="1"/>
  <c r="D18" i="11"/>
  <c r="D17" i="11"/>
  <c r="E37" i="18"/>
  <c r="E39" i="17"/>
  <c r="D19" i="11" l="1"/>
  <c r="E38" i="18"/>
  <c r="E40" i="17"/>
  <c r="D31" i="11" l="1"/>
  <c r="D34" i="11" s="1"/>
  <c r="D21" i="11"/>
  <c r="E39" i="18"/>
  <c r="E41" i="17"/>
  <c r="E42" i="17" l="1"/>
  <c r="E41" i="18" l="1"/>
  <c r="E49" i="17" l="1"/>
  <c r="E51" i="18" l="1"/>
  <c r="E52" i="18"/>
  <c r="E44" i="17"/>
  <c r="E55" i="17" l="1"/>
  <c r="E54" i="18" l="1"/>
  <c r="E53" i="18"/>
  <c r="E55" i="18" s="1"/>
  <c r="D55" i="18"/>
  <c r="E40" i="18"/>
  <c r="E42" i="18" s="1"/>
  <c r="E44" i="18" s="1"/>
  <c r="D42" i="18"/>
  <c r="D44" i="18" s="1"/>
  <c r="E56" i="17"/>
  <c r="E56" i="18" l="1"/>
  <c r="E57" i="18" s="1"/>
  <c r="E43" i="17"/>
  <c r="E45" i="17" s="1"/>
  <c r="E47" i="17" s="1"/>
  <c r="E51" i="17" s="1"/>
  <c r="D45" i="17"/>
  <c r="D47" i="17" s="1"/>
  <c r="D57" i="18" l="1"/>
  <c r="E58" i="17"/>
  <c r="D46" i="18" l="1"/>
  <c r="E46" i="18" s="1"/>
  <c r="E57" i="17"/>
  <c r="E59" i="17" s="1"/>
  <c r="E61" i="17" s="1"/>
  <c r="D61" i="17"/>
  <c r="E48" i="18" l="1"/>
  <c r="E59" i="18"/>
  <c r="D59" i="18"/>
  <c r="J23" i="11"/>
  <c r="J31" i="11" s="1"/>
  <c r="K31" i="11" s="1"/>
  <c r="J11" i="11"/>
  <c r="J16" i="11" l="1"/>
  <c r="K19" i="14"/>
  <c r="A14" i="16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E16" i="16"/>
  <c r="C26" i="16"/>
  <c r="C42" i="16"/>
  <c r="C55" i="16"/>
  <c r="J26" i="11" l="1"/>
  <c r="J34" i="11" s="1"/>
  <c r="K34" i="11" s="1"/>
  <c r="J21" i="11"/>
  <c r="K21" i="11" s="1"/>
  <c r="C57" i="16"/>
  <c r="C46" i="16" s="1"/>
  <c r="C48" i="16" s="1"/>
  <c r="K16" i="11"/>
  <c r="C17" i="16"/>
  <c r="C44" i="16" s="1"/>
  <c r="K19" i="11" l="1"/>
  <c r="E15" i="16"/>
  <c r="D17" i="16" l="1"/>
  <c r="E14" i="16"/>
  <c r="E17" i="16" s="1"/>
  <c r="E28" i="16"/>
  <c r="E29" i="16"/>
  <c r="I11" i="14" s="1"/>
  <c r="D26" i="16"/>
  <c r="E24" i="16"/>
  <c r="E26" i="16" s="1"/>
  <c r="E30" i="16" l="1"/>
  <c r="I12" i="14" s="1"/>
  <c r="E31" i="16" l="1"/>
  <c r="I13" i="14" s="1"/>
  <c r="E32" i="16"/>
  <c r="I14" i="14" s="1"/>
  <c r="E33" i="16" l="1"/>
  <c r="E35" i="16" l="1"/>
  <c r="I17" i="14" s="1"/>
  <c r="E34" i="16"/>
  <c r="I15" i="14" s="1"/>
  <c r="I16" i="14" s="1"/>
  <c r="I26" i="14" s="1"/>
  <c r="E36" i="16" l="1"/>
  <c r="I18" i="14" s="1"/>
  <c r="I19" i="14" s="1"/>
  <c r="I31" i="14" s="1"/>
  <c r="I34" i="14" s="1"/>
  <c r="E37" i="16" l="1"/>
  <c r="E38" i="16" l="1"/>
  <c r="E39" i="16" l="1"/>
  <c r="E41" i="16" l="1"/>
  <c r="E52" i="16" l="1"/>
  <c r="E51" i="16"/>
  <c r="E53" i="16" l="1"/>
  <c r="E40" i="16" l="1"/>
  <c r="E42" i="16" s="1"/>
  <c r="E44" i="16" s="1"/>
  <c r="D42" i="16"/>
  <c r="D44" i="16" s="1"/>
  <c r="E56" i="16" l="1"/>
  <c r="E54" i="16"/>
  <c r="E55" i="16" s="1"/>
  <c r="D55" i="16"/>
  <c r="D46" i="16" l="1"/>
  <c r="E46" i="16" s="1"/>
  <c r="E48" i="16" s="1"/>
  <c r="D57" i="16"/>
  <c r="E57" i="16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E16" i="15"/>
  <c r="E17" i="15"/>
  <c r="E18" i="15"/>
  <c r="C28" i="15"/>
  <c r="K19" i="13" l="1"/>
  <c r="C19" i="15"/>
  <c r="C60" i="15"/>
  <c r="C49" i="15" s="1"/>
  <c r="C45" i="15"/>
  <c r="C47" i="15" l="1"/>
  <c r="C51" i="15" s="1"/>
  <c r="K26" i="13"/>
  <c r="E25" i="15"/>
  <c r="D19" i="15" l="1"/>
  <c r="E15" i="15"/>
  <c r="E19" i="15" s="1"/>
  <c r="E24" i="15"/>
  <c r="E27" i="15" l="1"/>
  <c r="E26" i="15" l="1"/>
  <c r="E28" i="15" s="1"/>
  <c r="D28" i="15"/>
  <c r="E30" i="15"/>
  <c r="E31" i="15" l="1"/>
  <c r="I11" i="13" s="1"/>
  <c r="I11" i="11" l="1"/>
  <c r="E32" i="15"/>
  <c r="I12" i="13" s="1"/>
  <c r="I12" i="11" s="1"/>
  <c r="E33" i="15" l="1"/>
  <c r="I13" i="13" s="1"/>
  <c r="I13" i="11" s="1"/>
  <c r="E35" i="15" l="1"/>
  <c r="E34" i="15" l="1"/>
  <c r="I14" i="13" s="1"/>
  <c r="E36" i="15"/>
  <c r="I15" i="13" s="1"/>
  <c r="I15" i="11" s="1"/>
  <c r="I14" i="11" l="1"/>
  <c r="I16" i="11" s="1"/>
  <c r="I16" i="13"/>
  <c r="I26" i="13" s="1"/>
  <c r="E37" i="15"/>
  <c r="I17" i="13" s="1"/>
  <c r="I17" i="11" l="1"/>
  <c r="E38" i="15"/>
  <c r="I18" i="13" s="1"/>
  <c r="I18" i="11" s="1"/>
  <c r="I19" i="11" l="1"/>
  <c r="I21" i="11" s="1"/>
  <c r="I19" i="13"/>
  <c r="I31" i="13" s="1"/>
  <c r="I34" i="13" s="1"/>
  <c r="E39" i="15"/>
  <c r="E40" i="15" l="1"/>
  <c r="E41" i="15" l="1"/>
  <c r="E42" i="15" l="1"/>
  <c r="E44" i="15" l="1"/>
  <c r="E55" i="15" l="1"/>
  <c r="E54" i="15" l="1"/>
  <c r="E43" i="15" l="1"/>
  <c r="E45" i="15" s="1"/>
  <c r="E47" i="15" s="1"/>
  <c r="D45" i="15"/>
  <c r="D47" i="15" s="1"/>
  <c r="E57" i="15"/>
  <c r="E58" i="15" l="1"/>
  <c r="E56" i="15"/>
  <c r="E59" i="15" l="1"/>
  <c r="E60" i="15" s="1"/>
  <c r="D60" i="15"/>
  <c r="D49" i="15" s="1"/>
  <c r="E49" i="15" s="1"/>
  <c r="E51" i="15" l="1"/>
  <c r="I23" i="11" l="1"/>
  <c r="A11" i="14"/>
  <c r="A12" i="14" s="1"/>
  <c r="A13" i="14" s="1"/>
  <c r="A14" i="14" s="1"/>
  <c r="A15" i="14" s="1"/>
  <c r="A16" i="14" s="1"/>
  <c r="A17" i="14" s="1"/>
  <c r="C28" i="13"/>
  <c r="A12" i="13"/>
  <c r="A13" i="13" s="1"/>
  <c r="A14" i="13" s="1"/>
  <c r="A15" i="13" s="1"/>
  <c r="A16" i="13" s="1"/>
  <c r="A17" i="13" s="1"/>
  <c r="A11" i="13"/>
  <c r="A22" i="12"/>
  <c r="A21" i="12"/>
  <c r="G20" i="12"/>
  <c r="K28" i="14" s="1"/>
  <c r="A20" i="12"/>
  <c r="A19" i="12"/>
  <c r="A18" i="12"/>
  <c r="G17" i="12"/>
  <c r="F17" i="12"/>
  <c r="F20" i="12" s="1"/>
  <c r="K28" i="13" s="1"/>
  <c r="D17" i="12"/>
  <c r="C17" i="12"/>
  <c r="A17" i="12"/>
  <c r="A16" i="12"/>
  <c r="H15" i="12"/>
  <c r="E15" i="12"/>
  <c r="A15" i="12"/>
  <c r="A14" i="12"/>
  <c r="H13" i="12"/>
  <c r="H17" i="12" s="1"/>
  <c r="G13" i="12"/>
  <c r="F13" i="12"/>
  <c r="E13" i="12"/>
  <c r="E17" i="12" s="1"/>
  <c r="D13" i="12"/>
  <c r="C13" i="12"/>
  <c r="A13" i="12"/>
  <c r="A12" i="12"/>
  <c r="H11" i="12"/>
  <c r="E11" i="12"/>
  <c r="A11" i="12"/>
  <c r="H10" i="12"/>
  <c r="E10" i="12"/>
  <c r="A10" i="12"/>
  <c r="H9" i="12"/>
  <c r="E9" i="12"/>
  <c r="A9" i="12"/>
  <c r="A8" i="12"/>
  <c r="A7" i="12"/>
  <c r="H23" i="11"/>
  <c r="G23" i="11"/>
  <c r="K26" i="11"/>
  <c r="A11" i="11"/>
  <c r="A12" i="11" s="1"/>
  <c r="A13" i="11" s="1"/>
  <c r="A14" i="11" s="1"/>
  <c r="A15" i="11" s="1"/>
  <c r="A16" i="11" s="1"/>
  <c r="A17" i="11" s="1"/>
  <c r="H26" i="11" l="1"/>
  <c r="H31" i="11"/>
  <c r="G26" i="11"/>
  <c r="G31" i="11"/>
  <c r="I26" i="11"/>
  <c r="I31" i="11"/>
  <c r="D28" i="13"/>
  <c r="E28" i="13" s="1"/>
  <c r="F28" i="13" s="1"/>
  <c r="G28" i="13" s="1"/>
  <c r="A18" i="14"/>
  <c r="A19" i="14" s="1"/>
  <c r="A26" i="14" s="1"/>
  <c r="A28" i="14" s="1"/>
  <c r="A31" i="14" s="1"/>
  <c r="A34" i="14" s="1"/>
  <c r="A18" i="11"/>
  <c r="A19" i="11" s="1"/>
  <c r="C28" i="14"/>
  <c r="D28" i="14" s="1"/>
  <c r="E28" i="14" s="1"/>
  <c r="F28" i="14" s="1"/>
  <c r="G28" i="14" s="1"/>
  <c r="H28" i="14" s="1"/>
  <c r="I28" i="14" s="1"/>
  <c r="J28" i="14" s="1"/>
  <c r="A18" i="13"/>
  <c r="A19" i="13" s="1"/>
  <c r="H20" i="12"/>
  <c r="K28" i="11" s="1"/>
  <c r="A26" i="11" l="1"/>
  <c r="A28" i="11" s="1"/>
  <c r="A31" i="11" s="1"/>
  <c r="A34" i="11" s="1"/>
  <c r="A21" i="11"/>
  <c r="A23" i="11" s="1"/>
  <c r="I34" i="11"/>
  <c r="G34" i="11"/>
  <c r="H34" i="11"/>
  <c r="A26" i="13"/>
  <c r="A28" i="13" s="1"/>
  <c r="A31" i="13" s="1"/>
  <c r="A34" i="13" s="1"/>
  <c r="D28" i="11"/>
  <c r="E28" i="11" s="1"/>
  <c r="F28" i="11" s="1"/>
  <c r="G28" i="11" s="1"/>
  <c r="H28" i="11" s="1"/>
  <c r="I28" i="11" s="1"/>
  <c r="J28" i="11" s="1"/>
  <c r="H28" i="13"/>
  <c r="I28" i="13" s="1"/>
  <c r="J28" i="13" s="1"/>
</calcChain>
</file>

<file path=xl/sharedStrings.xml><?xml version="1.0" encoding="utf-8"?>
<sst xmlns="http://schemas.openxmlformats.org/spreadsheetml/2006/main" count="1742" uniqueCount="166">
  <si>
    <t>PUGET SOUND ENERGY</t>
  </si>
  <si>
    <t>COMBINED RESULTS OF OPERATIONS</t>
  </si>
  <si>
    <t xml:space="preserve">COMMISSION BASIS REPORT </t>
  </si>
  <si>
    <t xml:space="preserve">RESTATED </t>
  </si>
  <si>
    <t>COMPOUND</t>
  </si>
  <si>
    <t>LINE</t>
  </si>
  <si>
    <t>RESULTS OF</t>
  </si>
  <si>
    <t xml:space="preserve">GROWTH </t>
  </si>
  <si>
    <t>NO.</t>
  </si>
  <si>
    <t>OPERATIONS</t>
  </si>
  <si>
    <t>RATE</t>
  </si>
  <si>
    <t>COMBINED EXPENSES:</t>
  </si>
  <si>
    <t>TRANSMISSION EXPENSE</t>
  </si>
  <si>
    <t>DISTRIBUTION EXPENSE</t>
  </si>
  <si>
    <t>CUSTOMER ACCOUNT EXPENSES</t>
  </si>
  <si>
    <t>CUSTOMER SERVICE EXPENSES</t>
  </si>
  <si>
    <t>ADMIN &amp; GENERAL EXPENSE</t>
  </si>
  <si>
    <t>AVERAGE CUSTOMER COUNT</t>
  </si>
  <si>
    <t>CALCULATED</t>
  </si>
  <si>
    <t>COMBINED ERF</t>
  </si>
  <si>
    <t>2011 GROWN AT HISTORICAL RATE</t>
  </si>
  <si>
    <t>DESCR</t>
  </si>
  <si>
    <t>ELECTRIC RESULTS OF OPERATIONS</t>
  </si>
  <si>
    <t>GAS RESULTS OF OPERATIONS</t>
  </si>
  <si>
    <t>Annual Escalation Factor</t>
  </si>
  <si>
    <t>Average Cost per Customer</t>
  </si>
  <si>
    <t>Average Customer Count</t>
  </si>
  <si>
    <t>Total O&amp;M</t>
  </si>
  <si>
    <t>Admin &amp; General Expenses</t>
  </si>
  <si>
    <t>Customer Account &amp; Services Expenses</t>
  </si>
  <si>
    <t>Transmission &amp; Distribution Expense</t>
  </si>
  <si>
    <t>Number of years between test years</t>
  </si>
  <si>
    <t>Combined</t>
  </si>
  <si>
    <t>Gas</t>
  </si>
  <si>
    <t>Electric</t>
  </si>
  <si>
    <t>Description</t>
  </si>
  <si>
    <t>2011 GRC</t>
  </si>
  <si>
    <t>2006 GRC</t>
  </si>
  <si>
    <t>Calculation of Combined Escalation Factors from ERF</t>
  </si>
  <si>
    <t>12ME Dec 2011</t>
  </si>
  <si>
    <t>12ME Dec 2012</t>
  </si>
  <si>
    <t>12ME Dec 2013</t>
  </si>
  <si>
    <t>12ME Dec 2014</t>
  </si>
  <si>
    <t>12ME Dec 2015</t>
  </si>
  <si>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</si>
  <si>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</si>
  <si>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</si>
  <si>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</si>
  <si>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</si>
  <si>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</si>
  <si>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</si>
  <si>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</si>
  <si>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</si>
  <si>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</si>
  <si>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</si>
  <si>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</si>
  <si>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</si>
  <si>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</si>
  <si>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</si>
  <si>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</si>
  <si>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</si>
  <si>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</si>
  <si>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</si>
  <si>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</si>
  <si>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</si>
  <si>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Quarter-to-Date</t>
  </si>
  <si>
    <t>Year-To-Date</t>
  </si>
  <si>
    <t>Twelve Months Ended</t>
  </si>
  <si>
    <t>GAS</t>
  </si>
  <si>
    <t>Gas Transportation</t>
  </si>
  <si>
    <t>12ME Dec 2016</t>
  </si>
  <si>
    <t>Commercial</t>
  </si>
  <si>
    <t>Industrial</t>
  </si>
  <si>
    <t>Electric Sales for Resale</t>
  </si>
  <si>
    <t>check</t>
  </si>
  <si>
    <t xml:space="preserve">DEPRECIATION </t>
  </si>
  <si>
    <t>AMORTIZATION</t>
  </si>
  <si>
    <t>TOTAL RATE BASE</t>
  </si>
  <si>
    <t xml:space="preserve">  OTHER</t>
  </si>
  <si>
    <t xml:space="preserve">  ALLOWANCE FOR WORKING CAPITAL</t>
  </si>
  <si>
    <t xml:space="preserve">  DEFERRED TAXES</t>
  </si>
  <si>
    <t xml:space="preserve">  DEFERRED DEBITS</t>
  </si>
  <si>
    <t>ACCUMULATED DEPRECIATION</t>
  </si>
  <si>
    <t>GROSS UTILITY PLANT IN SERVICE</t>
  </si>
  <si>
    <t>RATE BASE:</t>
  </si>
  <si>
    <t/>
  </si>
  <si>
    <t>RATE OF RETURN</t>
  </si>
  <si>
    <t xml:space="preserve">RATE BASE </t>
  </si>
  <si>
    <t>NET OPERATING INCOME</t>
  </si>
  <si>
    <t xml:space="preserve"> </t>
  </si>
  <si>
    <t>TOTAL OPERATING REV. DEDUCT.</t>
  </si>
  <si>
    <t>DEFERRED INCOME TAXES</t>
  </si>
  <si>
    <t>FEDERAL INCOME TAXES</t>
  </si>
  <si>
    <t>TAXES OTHER THAN F.I.T.</t>
  </si>
  <si>
    <t>ASC 815</t>
  </si>
  <si>
    <t>FAS 133</t>
  </si>
  <si>
    <t>OTHER OPERATING EXPENSES</t>
  </si>
  <si>
    <t>AMORTIZ OF PROPERTY GAIN/LOSS</t>
  </si>
  <si>
    <t>DEPRECIATION</t>
  </si>
  <si>
    <t>CONSERVATION AMORTIZATION</t>
  </si>
  <si>
    <t>SALES TO OTHER UTILITIES</t>
  </si>
  <si>
    <t>WHEELING</t>
  </si>
  <si>
    <t>PURCHASED AND INTERCHANGED</t>
  </si>
  <si>
    <t>OTHER POWER SUPPLY EXPENSES</t>
  </si>
  <si>
    <t>FUEL</t>
  </si>
  <si>
    <t>TOTAL PRODUCTION EXPENSES</t>
  </si>
  <si>
    <t>RESIDENTIAL EXCHANGE</t>
  </si>
  <si>
    <t>POWER COSTS:</t>
  </si>
  <si>
    <t>OPERATING REVENUE DEDUCTIONS:</t>
  </si>
  <si>
    <t>TOTAL OPERATING REVENUES</t>
  </si>
  <si>
    <t>OTHER OPERATING REVENUES</t>
  </si>
  <si>
    <t>SALES FROM RESALE-FIRM</t>
  </si>
  <si>
    <t>SALES TO CUSTOMERS</t>
  </si>
  <si>
    <t>OPERATING REVENUES:</t>
  </si>
  <si>
    <t>ADJUSTMENTS</t>
  </si>
  <si>
    <t>ACTUAL</t>
  </si>
  <si>
    <t>TOTAL</t>
  </si>
  <si>
    <t>RESTATED</t>
  </si>
  <si>
    <t>COMMISSION BASIS REPORT</t>
  </si>
  <si>
    <t>RESULTS OF OPERATIONS</t>
  </si>
  <si>
    <t>FOR THE TWELVE MONTHS ENDED DECEMBER 31, 2017</t>
  </si>
  <si>
    <t>PUGET SOUND ENERGY-ELECTRIC</t>
  </si>
  <si>
    <t>Summary-1</t>
  </si>
  <si>
    <t>12ME June 2018</t>
  </si>
  <si>
    <t>12ME Dec 2017</t>
  </si>
  <si>
    <t>TOTAL NET INVESTMENT</t>
  </si>
  <si>
    <t xml:space="preserve">  DEPRECIATION AND OTHER LIABILITIES</t>
  </si>
  <si>
    <t xml:space="preserve">  ACCUMULATED DEFERRED FIT - LIBERALIZED</t>
  </si>
  <si>
    <t xml:space="preserve">  ACCUMULATED DEPRECIATION</t>
  </si>
  <si>
    <t xml:space="preserve">  UTILITY PLANT IN SERVICE AND OTHER ASSETS</t>
  </si>
  <si>
    <t>AMORTIZATION OF PROPERTY LOSS</t>
  </si>
  <si>
    <t xml:space="preserve"> PURCHASED GAS</t>
  </si>
  <si>
    <t>GAS COSTS:</t>
  </si>
  <si>
    <t>MUNICIPAL ADDITIONS</t>
  </si>
  <si>
    <t>PUGET SOUND ENERGY-GAS</t>
  </si>
  <si>
    <t xml:space="preserve">  UTILITY PLANT IN SERVICE</t>
  </si>
  <si>
    <t>FOR THE TWELVE MONTHS ENDED DECEMBER 31, 2012</t>
  </si>
  <si>
    <t>FOR THE TWELVE MONTHS ENDED DECEMBER 31, 2014</t>
  </si>
  <si>
    <t>Page 1 Summary</t>
  </si>
  <si>
    <t>FOR THE TWELVE MONTHS ENDED DECEMBER 31, 2015</t>
  </si>
  <si>
    <t>Page 2 Summary</t>
  </si>
  <si>
    <t>Page 3 Summary</t>
  </si>
  <si>
    <t>FOR THE TWELVE MONTHS ENDED DECEMBER 31, 2016</t>
  </si>
  <si>
    <t>FOR THE TWELVE MONTHS ENDED DECEMBER 31, 2013</t>
  </si>
  <si>
    <t>6/30/2018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</si>
  <si>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</si>
  <si>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</si>
  <si>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</si>
  <si>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</si>
  <si>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</si>
  <si>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</si>
  <si>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</si>
  <si>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</si>
  <si>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</si>
  <si>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</si>
  <si>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</si>
  <si>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SUBTOTAL O&amp;M</t>
  </si>
  <si>
    <t>ACTUAL COST PER CUSTOMER O&amp;M</t>
  </si>
  <si>
    <t>SUBTOTAL DEPRECIATION &amp; AMORTIZATION</t>
  </si>
  <si>
    <t>ACTUAL COST PER CUSTOMER DEPREC &amp; AMORT</t>
  </si>
  <si>
    <t>2011 GROWN AT HISTORICAL RATE O&amp;M</t>
  </si>
  <si>
    <t>ACTUAL COST PER CUSTOMER TOTAL</t>
  </si>
  <si>
    <t>12/31/2017</t>
  </si>
  <si>
    <t>12/30/2016</t>
  </si>
  <si>
    <t>Electric Sales for Resale - Firm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</si>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</sst>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mmmm\ d\,\ yyyy"/>
    <numFmt numFmtId="167" formatCode="_(* #,##0_);_(* \(#,##0\);_(* &quot;-&quot;??_);_(@_)"/>
    <numFmt numFmtId="168" formatCode="0.0%\ ;\(0.0%\);&quot;0.0% &quot;"/>
    <numFmt numFmtId="169" formatCode="0.0%\ ;\(0.0%\);&quot;0.00% &quot;"/>
    <numFmt numFmtId="170" formatCode="mm/dd/yy"/>
    <numFmt numFmtId="171" formatCode="#,##0;\(#,##0\)"/>
    <numFmt numFmtId="172" formatCode="_(&quot;$&quot;* #,##0_);[Red]_(&quot;$&quot;* \(#,##0\);_(&quot;$&quot;* &quot;-&quot;_);_(@_)"/>
    <numFmt numFmtId="173" formatCode="_(&quot;$&quot;* #,##0.0000_);_(&quot;$&quot;* \(#,##0.0000\);_(&quot;$&quot;* &quot;-&quot;??_);_(@_)"/>
    <numFmt numFmtId="174" formatCode="mmmm\ yyyy"/>
  </numFmts>
  <fonts count="5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sz val="8"/>
      <name val="Helv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9"/>
      <name val="Arial"/>
      <family val="2"/>
    </font>
    <font>
      <sz val="8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Helv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Helv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39" fillId="4" borderId="0" applyNumberFormat="0" applyBorder="0" applyAlignment="0" applyProtection="0"/>
    <xf numFmtId="0" fontId="40" fillId="21" borderId="32" applyNumberFormat="0" applyAlignment="0" applyProtection="0"/>
    <xf numFmtId="0" fontId="41" fillId="22" borderId="33" applyNumberFormat="0" applyAlignment="0" applyProtection="0"/>
    <xf numFmtId="43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0" borderId="34" applyNumberFormat="0" applyFill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6" fillId="0" borderId="0" applyNumberFormat="0" applyFill="0" applyBorder="0" applyAlignment="0" applyProtection="0"/>
    <xf numFmtId="0" fontId="47" fillId="8" borderId="32" applyNumberFormat="0" applyAlignment="0" applyProtection="0"/>
    <xf numFmtId="0" fontId="48" fillId="0" borderId="37" applyNumberFormat="0" applyFill="0" applyAlignment="0" applyProtection="0"/>
    <xf numFmtId="0" fontId="49" fillId="23" borderId="0" applyNumberFormat="0" applyBorder="0" applyAlignment="0" applyProtection="0"/>
    <xf numFmtId="0" fontId="36" fillId="0" borderId="0"/>
    <xf numFmtId="0" fontId="8" fillId="0" borderId="0"/>
    <xf numFmtId="0" fontId="8" fillId="0" borderId="0"/>
    <xf numFmtId="0" fontId="8" fillId="24" borderId="38" applyNumberFormat="0" applyFont="0" applyAlignment="0" applyProtection="0"/>
    <xf numFmtId="0" fontId="50" fillId="21" borderId="39" applyNumberFormat="0" applyAlignment="0" applyProtection="0"/>
    <xf numFmtId="0" fontId="51" fillId="0" borderId="0" applyNumberFormat="0" applyFill="0" applyBorder="0" applyAlignment="0" applyProtection="0"/>
    <xf numFmtId="0" fontId="52" fillId="0" borderId="40" applyNumberFormat="0" applyFill="0" applyAlignment="0" applyProtection="0"/>
    <xf numFmtId="0" fontId="53" fillId="0" borderId="0" applyNumberFormat="0" applyFill="0" applyBorder="0" applyAlignment="0" applyProtection="0"/>
  </cellStyleXfs>
  <cellXfs count="385">
    <xf numFmtId="0" fontId="0" fillId="0" borderId="0" xfId="0"/>
    <xf numFmtId="0" fontId="29" fillId="0" borderId="21" xfId="0" applyNumberFormat="1" applyFont="1" applyFill="1" applyBorder="1" applyAlignment="1"/>
    <xf numFmtId="42" fontId="1" fillId="0" borderId="0" xfId="0" applyNumberFormat="1" applyFont="1" applyFill="1" applyBorder="1" applyAlignment="1">
      <alignment horizontal="right" wrapText="1"/>
    </xf>
    <xf numFmtId="41" fontId="4" fillId="0" borderId="10" xfId="0" applyNumberFormat="1" applyFont="1" applyFill="1" applyBorder="1" applyAlignment="1">
      <alignment horizontal="right" wrapText="1"/>
    </xf>
    <xf numFmtId="42" fontId="13" fillId="0" borderId="0" xfId="0" applyNumberFormat="1" applyFont="1" applyFill="1"/>
    <xf numFmtId="42" fontId="0" fillId="0" borderId="0" xfId="0" applyNumberFormat="1" applyFill="1"/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horizontal="left" wrapText="1"/>
    </xf>
    <xf numFmtId="165" fontId="6" fillId="0" borderId="0" xfId="0" applyNumberFormat="1" applyFont="1" applyAlignment="1">
      <alignment horizontal="left"/>
    </xf>
    <xf numFmtId="41" fontId="6" fillId="0" borderId="0" xfId="0" applyNumberFormat="1" applyFont="1" applyAlignment="1">
      <alignment horizontal="left"/>
    </xf>
    <xf numFmtId="41" fontId="6" fillId="0" borderId="10" xfId="0" applyNumberFormat="1" applyFont="1" applyBorder="1" applyAlignment="1">
      <alignment horizontal="left"/>
    </xf>
    <xf numFmtId="41" fontId="6" fillId="0" borderId="7" xfId="0" applyNumberFormat="1" applyFont="1" applyBorder="1" applyAlignment="1">
      <alignment horizontal="left"/>
    </xf>
    <xf numFmtId="165" fontId="6" fillId="0" borderId="7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left"/>
    </xf>
    <xf numFmtId="164" fontId="7" fillId="0" borderId="9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wrapText="1"/>
    </xf>
    <xf numFmtId="41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41" fontId="6" fillId="0" borderId="15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165" fontId="6" fillId="0" borderId="2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4" fontId="6" fillId="0" borderId="16" xfId="0" applyNumberFormat="1" applyFont="1" applyBorder="1" applyAlignment="1">
      <alignment horizontal="left"/>
    </xf>
    <xf numFmtId="44" fontId="6" fillId="0" borderId="17" xfId="0" applyNumberFormat="1" applyFont="1" applyBorder="1" applyAlignment="1">
      <alignment horizontal="left"/>
    </xf>
    <xf numFmtId="42" fontId="6" fillId="0" borderId="9" xfId="0" applyNumberFormat="1" applyFont="1" applyBorder="1" applyAlignment="1">
      <alignment horizontal="left"/>
    </xf>
    <xf numFmtId="42" fontId="6" fillId="0" borderId="0" xfId="0" applyNumberFormat="1" applyFont="1" applyBorder="1" applyAlignment="1">
      <alignment horizontal="left"/>
    </xf>
    <xf numFmtId="165" fontId="6" fillId="0" borderId="9" xfId="0" applyNumberFormat="1" applyFont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Continuous"/>
    </xf>
    <xf numFmtId="165" fontId="6" fillId="0" borderId="3" xfId="0" applyNumberFormat="1" applyFont="1" applyBorder="1" applyAlignment="1">
      <alignment horizontal="centerContinuous"/>
    </xf>
    <xf numFmtId="165" fontId="6" fillId="2" borderId="10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Continuous"/>
    </xf>
    <xf numFmtId="165" fontId="6" fillId="2" borderId="6" xfId="0" applyNumberFormat="1" applyFont="1" applyFill="1" applyBorder="1" applyAlignment="1">
      <alignment horizontal="centerContinuous"/>
    </xf>
    <xf numFmtId="165" fontId="6" fillId="2" borderId="15" xfId="0" applyNumberFormat="1" applyFont="1" applyFill="1" applyBorder="1" applyAlignment="1">
      <alignment horizontal="centerContinuous"/>
    </xf>
    <xf numFmtId="165" fontId="6" fillId="2" borderId="2" xfId="0" applyNumberFormat="1" applyFont="1" applyFill="1" applyBorder="1" applyAlignment="1">
      <alignment horizontal="centerContinuous"/>
    </xf>
    <xf numFmtId="165" fontId="6" fillId="2" borderId="1" xfId="0" applyNumberFormat="1" applyFont="1" applyFill="1" applyBorder="1" applyAlignment="1">
      <alignment horizontal="centerContinuous"/>
    </xf>
    <xf numFmtId="165" fontId="6" fillId="2" borderId="15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0" fillId="0" borderId="0" xfId="0" applyFill="1"/>
    <xf numFmtId="41" fontId="4" fillId="0" borderId="0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wrapText="1"/>
    </xf>
    <xf numFmtId="42" fontId="4" fillId="0" borderId="0" xfId="0" applyNumberFormat="1" applyFont="1" applyFill="1" applyBorder="1" applyAlignment="1">
      <alignment horizontal="right" wrapText="1"/>
    </xf>
    <xf numFmtId="41" fontId="0" fillId="0" borderId="0" xfId="0" applyNumberFormat="1" applyFill="1"/>
    <xf numFmtId="41" fontId="4" fillId="0" borderId="7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Border="1" applyAlignment="1">
      <alignment horizontal="left" wrapText="1"/>
    </xf>
    <xf numFmtId="41" fontId="13" fillId="0" borderId="0" xfId="0" applyNumberFormat="1" applyFont="1" applyFill="1" applyBorder="1" applyAlignment="1">
      <alignment horizontal="left" wrapText="1"/>
    </xf>
    <xf numFmtId="0" fontId="1" fillId="0" borderId="12" xfId="0" applyNumberFormat="1" applyFont="1" applyFill="1" applyBorder="1" applyAlignment="1">
      <alignment horizontal="left" vertical="center"/>
    </xf>
    <xf numFmtId="44" fontId="1" fillId="0" borderId="12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left" vertical="center"/>
    </xf>
    <xf numFmtId="44" fontId="1" fillId="0" borderId="14" xfId="0" applyNumberFormat="1" applyFont="1" applyFill="1" applyBorder="1" applyAlignment="1">
      <alignment horizontal="left" vertical="center" wrapText="1"/>
    </xf>
    <xf numFmtId="44" fontId="13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 wrapText="1"/>
    </xf>
    <xf numFmtId="167" fontId="13" fillId="0" borderId="0" xfId="0" applyNumberFormat="1" applyFont="1" applyFill="1"/>
    <xf numFmtId="0" fontId="13" fillId="0" borderId="0" xfId="0" applyFont="1" applyFill="1" applyAlignment="1">
      <alignment horizontal="left" wrapText="1"/>
    </xf>
    <xf numFmtId="164" fontId="13" fillId="0" borderId="0" xfId="0" applyNumberFormat="1" applyFont="1" applyFill="1" applyBorder="1" applyAlignment="1">
      <alignment horizontal="center" wrapText="1"/>
    </xf>
    <xf numFmtId="44" fontId="13" fillId="0" borderId="0" xfId="0" applyNumberFormat="1" applyFont="1" applyFill="1" applyBorder="1"/>
    <xf numFmtId="41" fontId="23" fillId="0" borderId="0" xfId="0" applyNumberFormat="1" applyFont="1" applyFill="1"/>
    <xf numFmtId="41" fontId="23" fillId="0" borderId="7" xfId="0" applyNumberFormat="1" applyFont="1" applyFill="1" applyBorder="1"/>
    <xf numFmtId="41" fontId="23" fillId="0" borderId="0" xfId="0" applyNumberFormat="1" applyFont="1"/>
    <xf numFmtId="3" fontId="4" fillId="0" borderId="14" xfId="0" applyNumberFormat="1" applyFont="1" applyFill="1" applyBorder="1" applyAlignment="1">
      <alignment horizontal="right" wrapText="1"/>
    </xf>
    <xf numFmtId="14" fontId="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0" fontId="13" fillId="0" borderId="12" xfId="0" applyFont="1" applyFill="1" applyBorder="1"/>
    <xf numFmtId="0" fontId="4" fillId="0" borderId="0" xfId="0" applyNumberFormat="1" applyFont="1" applyFill="1" applyAlignment="1"/>
    <xf numFmtId="0" fontId="5" fillId="0" borderId="0" xfId="0" applyNumberFormat="1" applyFont="1" applyAlignment="1"/>
    <xf numFmtId="0" fontId="4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4" fillId="0" borderId="0" xfId="0" applyNumberFormat="1" applyFont="1" applyFill="1" applyAlignment="1"/>
    <xf numFmtId="0" fontId="29" fillId="0" borderId="0" xfId="0" applyNumberFormat="1" applyFont="1" applyFill="1" applyAlignment="1"/>
    <xf numFmtId="42" fontId="4" fillId="0" borderId="18" xfId="0" applyNumberFormat="1" applyFont="1" applyFill="1" applyBorder="1" applyAlignment="1" applyProtection="1"/>
    <xf numFmtId="0" fontId="4" fillId="0" borderId="0" xfId="0" applyNumberFormat="1" applyFont="1" applyFill="1" applyAlignment="1">
      <alignment horizontal="center"/>
    </xf>
    <xf numFmtId="41" fontId="4" fillId="0" borderId="0" xfId="0" applyNumberFormat="1" applyFont="1" applyFill="1" applyAlignment="1" applyProtection="1">
      <protection locked="0"/>
    </xf>
    <xf numFmtId="41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172" fontId="4" fillId="0" borderId="0" xfId="0" applyNumberFormat="1" applyFont="1" applyFill="1" applyAlignment="1" applyProtection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centerContinuous"/>
    </xf>
    <xf numFmtId="42" fontId="4" fillId="0" borderId="0" xfId="0" applyNumberFormat="1" applyFont="1" applyFill="1" applyAlignment="1" applyProtection="1">
      <protection locked="0"/>
    </xf>
    <xf numFmtId="42" fontId="4" fillId="0" borderId="2" xfId="0" applyNumberFormat="1" applyFont="1" applyFill="1" applyBorder="1" applyAlignment="1"/>
    <xf numFmtId="41" fontId="4" fillId="0" borderId="7" xfId="0" applyNumberFormat="1" applyFont="1" applyFill="1" applyBorder="1" applyAlignment="1" applyProtection="1">
      <protection locked="0"/>
    </xf>
    <xf numFmtId="0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Border="1" applyAlignment="1" applyProtection="1">
      <protection locked="0"/>
    </xf>
    <xf numFmtId="10" fontId="4" fillId="0" borderId="0" xfId="0" applyNumberFormat="1" applyFont="1" applyFill="1" applyAlignment="1"/>
    <xf numFmtId="41" fontId="4" fillId="0" borderId="7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42" fontId="4" fillId="0" borderId="0" xfId="0" applyNumberFormat="1" applyFont="1" applyFill="1"/>
    <xf numFmtId="171" fontId="4" fillId="0" borderId="0" xfId="0" applyNumberFormat="1" applyFont="1" applyFill="1" applyAlignment="1" applyProtection="1">
      <protection locked="0"/>
    </xf>
    <xf numFmtId="171" fontId="4" fillId="0" borderId="0" xfId="0" applyNumberFormat="1" applyFont="1" applyFill="1" applyAlignment="1"/>
    <xf numFmtId="42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/>
    <xf numFmtId="42" fontId="1" fillId="0" borderId="0" xfId="0" applyNumberFormat="1" applyFont="1" applyFill="1" applyAlignment="1"/>
    <xf numFmtId="0" fontId="4" fillId="0" borderId="0" xfId="0" applyNumberFormat="1" applyFont="1" applyFill="1" applyBorder="1" applyAlignment="1"/>
    <xf numFmtId="41" fontId="4" fillId="0" borderId="7" xfId="0" applyNumberFormat="1" applyFont="1" applyFill="1" applyBorder="1"/>
    <xf numFmtId="41" fontId="4" fillId="0" borderId="0" xfId="0" applyNumberFormat="1" applyFont="1" applyFill="1" applyAlignment="1">
      <alignment horizontal="right"/>
    </xf>
    <xf numFmtId="42" fontId="4" fillId="0" borderId="0" xfId="0" applyNumberFormat="1" applyFont="1" applyFill="1" applyProtection="1">
      <protection locked="0"/>
    </xf>
    <xf numFmtId="42" fontId="4" fillId="0" borderId="0" xfId="0" applyNumberFormat="1" applyFont="1" applyFill="1" applyBorder="1" applyAlignment="1"/>
    <xf numFmtId="0" fontId="1" fillId="0" borderId="7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1" fillId="0" borderId="7" xfId="0" applyNumberFormat="1" applyFont="1" applyFill="1" applyBorder="1" applyAlignment="1"/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"/>
    </xf>
    <xf numFmtId="18" fontId="1" fillId="0" borderId="0" xfId="0" applyNumberFormat="1" applyFont="1" applyFill="1" applyAlignment="1">
      <alignment horizontal="centerContinuous"/>
    </xf>
    <xf numFmtId="15" fontId="1" fillId="0" borderId="0" xfId="0" applyNumberFormat="1" applyFont="1" applyFill="1" applyAlignment="1">
      <alignment horizontal="centerContinuous"/>
    </xf>
    <xf numFmtId="0" fontId="30" fillId="0" borderId="0" xfId="0" applyNumberFormat="1" applyFont="1" applyFill="1" applyAlignment="1">
      <alignment horizontal="centerContinuous"/>
    </xf>
    <xf numFmtId="0" fontId="30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quotePrefix="1" applyNumberFormat="1" applyFont="1" applyFill="1" applyAlignment="1">
      <alignment horizontal="left"/>
    </xf>
    <xf numFmtId="42" fontId="1" fillId="0" borderId="0" xfId="0" applyNumberFormat="1" applyFont="1" applyFill="1" applyAlignment="1">
      <alignment horizontal="centerContinuous"/>
    </xf>
    <xf numFmtId="0" fontId="1" fillId="0" borderId="19" xfId="0" applyNumberFormat="1" applyFont="1" applyFill="1" applyBorder="1" applyAlignment="1">
      <alignment horizontal="center"/>
    </xf>
    <xf numFmtId="0" fontId="1" fillId="0" borderId="2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vertical="top"/>
    </xf>
    <xf numFmtId="42" fontId="33" fillId="0" borderId="17" xfId="0" applyNumberFormat="1" applyFont="1" applyFill="1" applyBorder="1" applyProtection="1"/>
    <xf numFmtId="172" fontId="33" fillId="0" borderId="0" xfId="0" applyNumberFormat="1" applyFont="1" applyFill="1" applyAlignment="1" applyProtection="1">
      <alignment horizontal="left"/>
    </xf>
    <xf numFmtId="41" fontId="33" fillId="0" borderId="7" xfId="0" applyNumberFormat="1" applyFont="1" applyFill="1" applyBorder="1" applyAlignment="1" applyProtection="1">
      <protection locked="0"/>
    </xf>
    <xf numFmtId="41" fontId="33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centerContinuous"/>
    </xf>
    <xf numFmtId="42" fontId="33" fillId="0" borderId="0" xfId="0" applyNumberFormat="1" applyFont="1" applyFill="1" applyProtection="1"/>
    <xf numFmtId="41" fontId="33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 applyProtection="1">
      <alignment horizontal="left"/>
      <protection locked="0"/>
    </xf>
    <xf numFmtId="41" fontId="33" fillId="0" borderId="0" xfId="0" applyNumberFormat="1" applyFont="1" applyFill="1" applyAlignment="1" applyProtection="1">
      <protection locked="0"/>
    </xf>
    <xf numFmtId="14" fontId="28" fillId="0" borderId="0" xfId="0" applyNumberFormat="1" applyFont="1" applyFill="1" applyAlignment="1"/>
    <xf numFmtId="42" fontId="33" fillId="0" borderId="0" xfId="0" applyNumberFormat="1" applyFont="1" applyFill="1" applyProtection="1">
      <protection locked="0"/>
    </xf>
    <xf numFmtId="173" fontId="4" fillId="0" borderId="0" xfId="0" applyNumberFormat="1" applyFont="1" applyFill="1" applyAlignment="1"/>
    <xf numFmtId="42" fontId="4" fillId="0" borderId="2" xfId="0" applyNumberFormat="1" applyFont="1" applyFill="1" applyBorder="1"/>
    <xf numFmtId="37" fontId="4" fillId="0" borderId="7" xfId="0" applyNumberFormat="1" applyFont="1" applyFill="1" applyBorder="1"/>
    <xf numFmtId="37" fontId="4" fillId="0" borderId="0" xfId="0" applyNumberFormat="1" applyFont="1" applyFill="1"/>
    <xf numFmtId="41" fontId="4" fillId="0" borderId="0" xfId="0" applyNumberFormat="1" applyFont="1" applyFill="1"/>
    <xf numFmtId="0" fontId="4" fillId="0" borderId="0" xfId="0" applyNumberFormat="1" applyFont="1" applyFill="1" applyAlignment="1">
      <alignment horizontal="left" vertical="center"/>
    </xf>
    <xf numFmtId="171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41" fontId="4" fillId="0" borderId="0" xfId="0" applyNumberFormat="1" applyFont="1" applyFill="1" applyAlignment="1">
      <alignment horizontal="right"/>
    </xf>
    <xf numFmtId="41" fontId="4" fillId="0" borderId="0" xfId="0" applyNumberFormat="1" applyFont="1" applyFill="1"/>
    <xf numFmtId="41" fontId="8" fillId="0" borderId="0" xfId="0" applyNumberFormat="1" applyFont="1" applyFill="1" applyBorder="1" applyAlignment="1">
      <alignment horizontal="center"/>
    </xf>
    <xf numFmtId="42" fontId="4" fillId="0" borderId="2" xfId="0" applyNumberFormat="1" applyFont="1" applyFill="1" applyBorder="1" applyProtection="1">
      <protection locked="0"/>
    </xf>
    <xf numFmtId="165" fontId="1" fillId="0" borderId="0" xfId="0" applyNumberFormat="1" applyFont="1" applyFill="1" applyAlignment="1" applyProtection="1">
      <alignment horizontal="centerContinuous" vertical="center"/>
      <protection locked="0"/>
    </xf>
    <xf numFmtId="165" fontId="1" fillId="0" borderId="0" xfId="0" applyNumberFormat="1" applyFont="1" applyFill="1" applyAlignment="1">
      <alignment horizontal="centerContinuous" vertical="center"/>
    </xf>
    <xf numFmtId="0" fontId="32" fillId="0" borderId="0" xfId="0" applyNumberFormat="1" applyFont="1" applyFill="1" applyAlignment="1"/>
    <xf numFmtId="3" fontId="4" fillId="0" borderId="0" xfId="0" applyNumberFormat="1" applyFont="1" applyFill="1" applyAlignment="1">
      <alignment horizontal="centerContinuous"/>
    </xf>
    <xf numFmtId="0" fontId="1" fillId="0" borderId="19" xfId="0" applyNumberFormat="1" applyFont="1" applyFill="1" applyBorder="1" applyAlignment="1">
      <alignment horizontal="right"/>
    </xf>
    <xf numFmtId="42" fontId="29" fillId="0" borderId="0" xfId="0" applyNumberFormat="1" applyFont="1" applyFill="1" applyAlignment="1"/>
    <xf numFmtId="42" fontId="4" fillId="0" borderId="0" xfId="0" applyNumberFormat="1" applyFont="1" applyFill="1" applyBorder="1" applyAlignment="1" applyProtection="1">
      <protection locked="0"/>
    </xf>
    <xf numFmtId="42" fontId="4" fillId="0" borderId="0" xfId="0" applyNumberFormat="1" applyFont="1" applyFill="1" applyAlignment="1"/>
    <xf numFmtId="5" fontId="4" fillId="0" borderId="0" xfId="0" applyNumberFormat="1" applyFont="1" applyFill="1" applyBorder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Continuous"/>
    </xf>
    <xf numFmtId="15" fontId="34" fillId="0" borderId="0" xfId="0" applyNumberFormat="1" applyFont="1" applyFill="1" applyAlignment="1">
      <alignment horizontal="centerContinuous"/>
    </xf>
    <xf numFmtId="0" fontId="34" fillId="0" borderId="0" xfId="0" applyNumberFormat="1" applyFont="1" applyFill="1" applyAlignment="1" applyProtection="1">
      <alignment horizontal="centerContinuous"/>
      <protection locked="0"/>
    </xf>
    <xf numFmtId="0" fontId="35" fillId="0" borderId="0" xfId="0" applyNumberFormat="1" applyFont="1" applyFill="1" applyAlignment="1"/>
    <xf numFmtId="0" fontId="29" fillId="0" borderId="0" xfId="0" applyNumberFormat="1" applyFont="1" applyFill="1" applyBorder="1" applyAlignment="1"/>
    <xf numFmtId="42" fontId="29" fillId="0" borderId="0" xfId="0" applyNumberFormat="1" applyFont="1" applyFill="1" applyBorder="1" applyAlignment="1"/>
    <xf numFmtId="42" fontId="4" fillId="0" borderId="21" xfId="0" applyNumberFormat="1" applyFont="1" applyFill="1" applyBorder="1" applyAlignment="1"/>
    <xf numFmtId="41" fontId="4" fillId="0" borderId="21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/>
    <xf numFmtId="42" fontId="4" fillId="0" borderId="21" xfId="0" applyNumberFormat="1" applyFont="1" applyFill="1" applyBorder="1" applyProtection="1">
      <protection locked="0"/>
    </xf>
    <xf numFmtId="42" fontId="4" fillId="0" borderId="21" xfId="0" applyNumberFormat="1" applyFont="1" applyFill="1" applyBorder="1"/>
    <xf numFmtId="0" fontId="31" fillId="0" borderId="0" xfId="0" applyNumberFormat="1" applyFont="1" applyFill="1" applyAlignment="1">
      <alignment horizontal="left" vertical="top"/>
    </xf>
    <xf numFmtId="171" fontId="31" fillId="0" borderId="0" xfId="0" applyNumberFormat="1" applyFont="1" applyFill="1" applyAlignment="1">
      <alignment vertical="top"/>
    </xf>
    <xf numFmtId="0" fontId="9" fillId="0" borderId="0" xfId="0" applyFont="1"/>
    <xf numFmtId="15" fontId="14" fillId="0" borderId="0" xfId="0" quotePrefix="1" applyNumberFormat="1" applyFont="1" applyFill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16" fillId="0" borderId="0" xfId="0" applyFont="1" applyAlignment="1">
      <alignment horizontal="center"/>
    </xf>
    <xf numFmtId="14" fontId="17" fillId="0" borderId="0" xfId="0" quotePrefix="1" applyNumberFormat="1" applyFont="1" applyAlignment="1">
      <alignment horizontal="left"/>
    </xf>
    <xf numFmtId="166" fontId="16" fillId="0" borderId="0" xfId="0" quotePrefix="1" applyNumberFormat="1" applyFont="1" applyAlignment="1">
      <alignment horizontal="center"/>
    </xf>
    <xf numFmtId="14" fontId="12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/>
    <xf numFmtId="0" fontId="19" fillId="0" borderId="0" xfId="0" applyNumberFormat="1" applyFont="1" applyAlignment="1">
      <alignment horizontal="center"/>
    </xf>
    <xf numFmtId="0" fontId="20" fillId="0" borderId="0" xfId="0" applyFont="1"/>
    <xf numFmtId="0" fontId="19" fillId="0" borderId="0" xfId="0" applyFont="1" applyFill="1"/>
    <xf numFmtId="0" fontId="18" fillId="0" borderId="0" xfId="0" applyFont="1" applyFill="1"/>
    <xf numFmtId="0" fontId="21" fillId="0" borderId="0" xfId="0" applyFont="1"/>
    <xf numFmtId="37" fontId="18" fillId="0" borderId="0" xfId="0" applyNumberFormat="1" applyFont="1" applyFill="1" applyAlignment="1">
      <alignment horizontal="center"/>
    </xf>
    <xf numFmtId="37" fontId="22" fillId="0" borderId="0" xfId="0" applyNumberFormat="1" applyFont="1" applyAlignment="1">
      <alignment horizontal="center"/>
    </xf>
    <xf numFmtId="0" fontId="9" fillId="0" borderId="9" xfId="0" applyFont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24" fillId="0" borderId="0" xfId="0" applyNumberFormat="1" applyFont="1" applyFill="1" applyProtection="1">
      <protection locked="0"/>
    </xf>
    <xf numFmtId="0" fontId="25" fillId="0" borderId="0" xfId="0" applyFont="1" applyFill="1" applyAlignment="1">
      <alignment horizontal="center"/>
    </xf>
    <xf numFmtId="168" fontId="24" fillId="0" borderId="7" xfId="0" applyNumberFormat="1" applyFont="1" applyFill="1" applyBorder="1" applyProtection="1">
      <protection locked="0"/>
    </xf>
    <xf numFmtId="0" fontId="26" fillId="0" borderId="0" xfId="0" applyFont="1"/>
    <xf numFmtId="37" fontId="23" fillId="0" borderId="0" xfId="0" applyNumberFormat="1" applyFont="1" applyFill="1"/>
    <xf numFmtId="37" fontId="8" fillId="0" borderId="0" xfId="0" applyNumberFormat="1" applyFont="1"/>
    <xf numFmtId="0" fontId="23" fillId="0" borderId="7" xfId="0" applyFont="1" applyFill="1" applyBorder="1"/>
    <xf numFmtId="0" fontId="19" fillId="0" borderId="0" xfId="0" applyFont="1" applyAlignment="1">
      <alignment horizontal="center"/>
    </xf>
    <xf numFmtId="0" fontId="23" fillId="0" borderId="7" xfId="0" applyFont="1" applyFill="1" applyBorder="1" applyAlignment="1">
      <alignment horizontal="center"/>
    </xf>
    <xf numFmtId="37" fontId="23" fillId="0" borderId="7" xfId="0" applyNumberFormat="1" applyFont="1" applyFill="1" applyBorder="1"/>
    <xf numFmtId="0" fontId="9" fillId="0" borderId="0" xfId="0" applyFont="1" applyBorder="1"/>
    <xf numFmtId="0" fontId="23" fillId="0" borderId="0" xfId="0" applyFont="1"/>
    <xf numFmtId="0" fontId="23" fillId="0" borderId="0" xfId="0" applyFont="1" applyAlignment="1">
      <alignment horizontal="center"/>
    </xf>
    <xf numFmtId="37" fontId="23" fillId="0" borderId="0" xfId="0" applyNumberFormat="1" applyFont="1"/>
    <xf numFmtId="168" fontId="24" fillId="0" borderId="0" xfId="0" applyNumberFormat="1" applyFont="1" applyProtection="1">
      <protection locked="0"/>
    </xf>
    <xf numFmtId="0" fontId="10" fillId="0" borderId="0" xfId="0" applyFont="1"/>
    <xf numFmtId="14" fontId="12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37" fontId="18" fillId="0" borderId="0" xfId="0" applyNumberFormat="1" applyFont="1" applyAlignment="1">
      <alignment horizontal="center"/>
    </xf>
    <xf numFmtId="169" fontId="24" fillId="0" borderId="0" xfId="0" applyNumberFormat="1" applyFont="1" applyAlignment="1" applyProtection="1">
      <alignment horizontal="right"/>
      <protection locked="0"/>
    </xf>
    <xf numFmtId="41" fontId="23" fillId="0" borderId="7" xfId="0" applyNumberFormat="1" applyFont="1" applyBorder="1"/>
    <xf numFmtId="168" fontId="24" fillId="0" borderId="7" xfId="0" applyNumberFormat="1" applyFont="1" applyBorder="1" applyProtection="1">
      <protection locked="0"/>
    </xf>
    <xf numFmtId="169" fontId="24" fillId="0" borderId="7" xfId="0" applyNumberFormat="1" applyFont="1" applyBorder="1" applyAlignment="1" applyProtection="1">
      <alignment horizontal="right"/>
      <protection locked="0"/>
    </xf>
    <xf numFmtId="169" fontId="24" fillId="0" borderId="0" xfId="0" applyNumberFormat="1" applyFont="1" applyBorder="1" applyAlignment="1" applyProtection="1">
      <alignment horizontal="right"/>
      <protection locked="0"/>
    </xf>
    <xf numFmtId="169" fontId="23" fillId="0" borderId="0" xfId="0" applyNumberFormat="1" applyFont="1" applyBorder="1"/>
    <xf numFmtId="0" fontId="23" fillId="0" borderId="0" xfId="0" applyFont="1" applyBorder="1"/>
    <xf numFmtId="0" fontId="19" fillId="0" borderId="0" xfId="0" applyFont="1" applyFill="1" applyAlignment="1"/>
    <xf numFmtId="170" fontId="9" fillId="0" borderId="0" xfId="0" applyNumberFormat="1" applyFont="1"/>
    <xf numFmtId="170" fontId="9" fillId="0" borderId="0" xfId="0" applyNumberFormat="1" applyFont="1" applyFill="1"/>
    <xf numFmtId="0" fontId="27" fillId="0" borderId="0" xfId="0" applyFont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42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/>
    <xf numFmtId="42" fontId="1" fillId="0" borderId="0" xfId="0" applyNumberFormat="1" applyFont="1" applyFill="1" applyBorder="1" applyAlignment="1">
      <alignment horizontal="left" wrapText="1"/>
    </xf>
    <xf numFmtId="0" fontId="13" fillId="0" borderId="21" xfId="0" applyFont="1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>
      <alignment horizontal="center" wrapText="1"/>
    </xf>
    <xf numFmtId="0" fontId="13" fillId="0" borderId="22" xfId="0" applyFont="1" applyFill="1" applyBorder="1"/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14" fontId="1" fillId="0" borderId="2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 wrapText="1"/>
    </xf>
    <xf numFmtId="14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left" wrapText="1"/>
    </xf>
    <xf numFmtId="42" fontId="0" fillId="0" borderId="26" xfId="0" applyNumberFormat="1" applyFill="1" applyBorder="1" applyAlignment="1">
      <alignment horizontal="left" wrapText="1"/>
    </xf>
    <xf numFmtId="0" fontId="13" fillId="0" borderId="26" xfId="0" applyFont="1" applyFill="1" applyBorder="1" applyAlignment="1">
      <alignment horizontal="left" wrapText="1"/>
    </xf>
    <xf numFmtId="164" fontId="1" fillId="0" borderId="28" xfId="0" applyNumberFormat="1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wrapText="1"/>
    </xf>
    <xf numFmtId="164" fontId="1" fillId="0" borderId="29" xfId="0" applyNumberFormat="1" applyFont="1" applyFill="1" applyBorder="1" applyAlignment="1">
      <alignment horizontal="right" vertical="center" wrapText="1"/>
    </xf>
    <xf numFmtId="0" fontId="4" fillId="0" borderId="30" xfId="0" applyFont="1" applyFill="1" applyBorder="1"/>
    <xf numFmtId="0" fontId="13" fillId="0" borderId="30" xfId="0" applyFont="1" applyFill="1" applyBorder="1"/>
    <xf numFmtId="1" fontId="2" fillId="0" borderId="11" xfId="0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13" fillId="0" borderId="11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left" wrapText="1"/>
    </xf>
    <xf numFmtId="0" fontId="13" fillId="0" borderId="22" xfId="0" applyFont="1" applyFill="1" applyBorder="1" applyAlignment="1">
      <alignment horizontal="left" wrapText="1"/>
    </xf>
    <xf numFmtId="164" fontId="1" fillId="0" borderId="26" xfId="0" applyNumberFormat="1" applyFont="1" applyFill="1" applyBorder="1" applyAlignment="1">
      <alignment horizontal="right" vertical="center" wrapText="1"/>
    </xf>
    <xf numFmtId="0" fontId="13" fillId="0" borderId="31" xfId="0" applyFont="1" applyFill="1" applyBorder="1"/>
    <xf numFmtId="0" fontId="9" fillId="0" borderId="0" xfId="1" applyFont="1"/>
    <xf numFmtId="15" fontId="14" fillId="0" borderId="0" xfId="1" quotePrefix="1" applyNumberFormat="1" applyFont="1" applyFill="1"/>
    <xf numFmtId="0" fontId="14" fillId="0" borderId="0" xfId="1" applyFont="1" applyFill="1"/>
    <xf numFmtId="0" fontId="15" fillId="0" borderId="0" xfId="1" applyFont="1" applyFill="1"/>
    <xf numFmtId="0" fontId="15" fillId="0" borderId="0" xfId="1" applyFont="1"/>
    <xf numFmtId="0" fontId="16" fillId="0" borderId="0" xfId="1" applyFont="1" applyAlignment="1">
      <alignment horizontal="center"/>
    </xf>
    <xf numFmtId="14" fontId="17" fillId="0" borderId="0" xfId="1" quotePrefix="1" applyNumberFormat="1" applyFont="1" applyAlignment="1">
      <alignment horizontal="left"/>
    </xf>
    <xf numFmtId="166" fontId="16" fillId="0" borderId="0" xfId="1" quotePrefix="1" applyNumberFormat="1" applyFont="1" applyAlignment="1">
      <alignment horizontal="center"/>
    </xf>
    <xf numFmtId="14" fontId="12" fillId="0" borderId="0" xfId="1" quotePrefix="1" applyNumberFormat="1" applyFont="1" applyFill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/>
    <xf numFmtId="0" fontId="18" fillId="0" borderId="0" xfId="1" applyFont="1" applyAlignment="1">
      <alignment horizontal="center"/>
    </xf>
    <xf numFmtId="0" fontId="18" fillId="0" borderId="0" xfId="1" applyFont="1" applyFill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1" fillId="0" borderId="0" xfId="1" applyFont="1"/>
    <xf numFmtId="0" fontId="19" fillId="0" borderId="0" xfId="1" applyNumberFormat="1" applyFont="1" applyAlignment="1">
      <alignment horizontal="center"/>
    </xf>
    <xf numFmtId="0" fontId="20" fillId="0" borderId="0" xfId="1" applyFont="1"/>
    <xf numFmtId="0" fontId="19" fillId="0" borderId="0" xfId="1" applyFont="1" applyFill="1"/>
    <xf numFmtId="0" fontId="18" fillId="0" borderId="0" xfId="1" applyFont="1" applyFill="1"/>
    <xf numFmtId="0" fontId="21" fillId="0" borderId="0" xfId="1" applyFont="1"/>
    <xf numFmtId="37" fontId="18" fillId="0" borderId="0" xfId="1" applyNumberFormat="1" applyFont="1" applyFill="1" applyAlignment="1">
      <alignment horizontal="center"/>
    </xf>
    <xf numFmtId="37" fontId="22" fillId="0" borderId="0" xfId="1" applyNumberFormat="1" applyFont="1" applyAlignment="1">
      <alignment horizontal="center"/>
    </xf>
    <xf numFmtId="0" fontId="9" fillId="0" borderId="9" xfId="1" applyFont="1" applyBorder="1"/>
    <xf numFmtId="0" fontId="23" fillId="0" borderId="0" xfId="1" applyFont="1" applyFill="1"/>
    <xf numFmtId="0" fontId="23" fillId="0" borderId="0" xfId="1" applyFont="1" applyFill="1" applyAlignment="1">
      <alignment horizontal="center"/>
    </xf>
    <xf numFmtId="41" fontId="23" fillId="0" borderId="0" xfId="2" applyNumberFormat="1" applyFont="1" applyFill="1"/>
    <xf numFmtId="168" fontId="24" fillId="0" borderId="0" xfId="1" applyNumberFormat="1" applyFont="1" applyFill="1" applyProtection="1">
      <protection locked="0"/>
    </xf>
    <xf numFmtId="0" fontId="25" fillId="0" borderId="0" xfId="1" applyFont="1" applyFill="1" applyAlignment="1">
      <alignment horizontal="center"/>
    </xf>
    <xf numFmtId="41" fontId="23" fillId="0" borderId="7" xfId="2" applyNumberFormat="1" applyFont="1" applyFill="1" applyBorder="1"/>
    <xf numFmtId="168" fontId="24" fillId="0" borderId="7" xfId="1" applyNumberFormat="1" applyFont="1" applyFill="1" applyBorder="1" applyProtection="1">
      <protection locked="0"/>
    </xf>
    <xf numFmtId="0" fontId="26" fillId="0" borderId="0" xfId="1" applyFont="1"/>
    <xf numFmtId="37" fontId="23" fillId="0" borderId="0" xfId="1" applyNumberFormat="1" applyFont="1" applyFill="1"/>
    <xf numFmtId="37" fontId="8" fillId="0" borderId="0" xfId="1" applyNumberFormat="1" applyFont="1"/>
    <xf numFmtId="0" fontId="23" fillId="0" borderId="7" xfId="1" applyFont="1" applyFill="1" applyBorder="1"/>
    <xf numFmtId="0" fontId="19" fillId="0" borderId="0" xfId="1" applyFont="1" applyAlignment="1">
      <alignment horizontal="center"/>
    </xf>
    <xf numFmtId="41" fontId="23" fillId="0" borderId="7" xfId="2" applyNumberFormat="1" applyFont="1" applyBorder="1"/>
    <xf numFmtId="0" fontId="23" fillId="0" borderId="7" xfId="1" applyFont="1" applyFill="1" applyBorder="1" applyAlignment="1">
      <alignment horizontal="center"/>
    </xf>
    <xf numFmtId="37" fontId="23" fillId="0" borderId="7" xfId="1" applyNumberFormat="1" applyFont="1" applyFill="1" applyBorder="1"/>
    <xf numFmtId="41" fontId="23" fillId="0" borderId="0" xfId="2" applyNumberFormat="1" applyFont="1"/>
    <xf numFmtId="0" fontId="9" fillId="0" borderId="0" xfId="1" applyFont="1" applyBorder="1"/>
    <xf numFmtId="0" fontId="23" fillId="0" borderId="0" xfId="1" applyFont="1"/>
    <xf numFmtId="0" fontId="23" fillId="0" borderId="0" xfId="1" applyFont="1" applyAlignment="1">
      <alignment horizontal="center"/>
    </xf>
    <xf numFmtId="37" fontId="23" fillId="0" borderId="0" xfId="1" applyNumberFormat="1" applyFont="1"/>
    <xf numFmtId="168" fontId="24" fillId="0" borderId="0" xfId="1" applyNumberFormat="1" applyFont="1" applyProtection="1">
      <protection locked="0"/>
    </xf>
    <xf numFmtId="0" fontId="10" fillId="0" borderId="0" xfId="1" applyFont="1"/>
    <xf numFmtId="14" fontId="12" fillId="0" borderId="0" xfId="1" quotePrefix="1" applyNumberFormat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19" fillId="0" borderId="0" xfId="1" applyFont="1" applyAlignment="1"/>
    <xf numFmtId="0" fontId="18" fillId="0" borderId="0" xfId="1" applyFont="1"/>
    <xf numFmtId="0" fontId="19" fillId="0" borderId="0" xfId="1" applyFont="1"/>
    <xf numFmtId="0" fontId="18" fillId="0" borderId="0" xfId="1" applyFont="1" applyAlignment="1">
      <alignment horizontal="right"/>
    </xf>
    <xf numFmtId="37" fontId="18" fillId="0" borderId="0" xfId="1" applyNumberFormat="1" applyFont="1" applyAlignment="1">
      <alignment horizontal="center"/>
    </xf>
    <xf numFmtId="169" fontId="24" fillId="0" borderId="0" xfId="1" applyNumberFormat="1" applyFont="1" applyAlignment="1" applyProtection="1">
      <alignment horizontal="right"/>
      <protection locked="0"/>
    </xf>
    <xf numFmtId="168" fontId="24" fillId="0" borderId="7" xfId="1" applyNumberFormat="1" applyFont="1" applyBorder="1" applyProtection="1">
      <protection locked="0"/>
    </xf>
    <xf numFmtId="169" fontId="24" fillId="0" borderId="7" xfId="1" applyNumberFormat="1" applyFont="1" applyBorder="1" applyAlignment="1" applyProtection="1">
      <alignment horizontal="right"/>
      <protection locked="0"/>
    </xf>
    <xf numFmtId="169" fontId="24" fillId="0" borderId="0" xfId="1" applyNumberFormat="1" applyFont="1" applyBorder="1" applyAlignment="1" applyProtection="1">
      <alignment horizontal="right"/>
      <protection locked="0"/>
    </xf>
    <xf numFmtId="169" fontId="23" fillId="0" borderId="0" xfId="1" applyNumberFormat="1" applyFont="1" applyBorder="1"/>
    <xf numFmtId="0" fontId="23" fillId="0" borderId="0" xfId="1" applyFont="1" applyBorder="1"/>
    <xf numFmtId="0" fontId="19" fillId="0" borderId="0" xfId="1" applyFont="1" applyFill="1" applyAlignment="1"/>
    <xf numFmtId="170" fontId="9" fillId="0" borderId="0" xfId="1" applyNumberFormat="1" applyFont="1"/>
    <xf numFmtId="170" fontId="9" fillId="0" borderId="0" xfId="1" applyNumberFormat="1" applyFont="1" applyFill="1"/>
    <xf numFmtId="0" fontId="27" fillId="0" borderId="0" xfId="1" applyFont="1"/>
    <xf numFmtId="0" fontId="23" fillId="0" borderId="7" xfId="1" applyFont="1" applyBorder="1"/>
    <xf numFmtId="169" fontId="23" fillId="0" borderId="7" xfId="1" applyNumberFormat="1" applyFont="1" applyBorder="1"/>
    <xf numFmtId="0" fontId="23" fillId="0" borderId="0" xfId="1" applyFont="1" applyFill="1" applyBorder="1"/>
    <xf numFmtId="0" fontId="54" fillId="0" borderId="0" xfId="1" applyFont="1"/>
    <xf numFmtId="0" fontId="54" fillId="0" borderId="0" xfId="1" applyFont="1" applyFill="1"/>
    <xf numFmtId="41" fontId="0" fillId="0" borderId="0" xfId="0" applyNumberFormat="1"/>
    <xf numFmtId="0" fontId="18" fillId="0" borderId="0" xfId="1" applyFont="1" applyFill="1" applyAlignment="1">
      <alignment horizontal="right"/>
    </xf>
    <xf numFmtId="0" fontId="16" fillId="0" borderId="0" xfId="1" applyFont="1" applyAlignment="1">
      <alignment horizontal="center"/>
    </xf>
    <xf numFmtId="166" fontId="16" fillId="0" borderId="0" xfId="1" quotePrefix="1" applyNumberFormat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9" fillId="0" borderId="0" xfId="1" applyNumberFormat="1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18" fillId="0" borderId="0" xfId="1" applyFont="1" applyAlignment="1">
      <alignment horizontal="right"/>
    </xf>
    <xf numFmtId="166" fontId="16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3" xfId="1" applyFont="1" applyFill="1" applyBorder="1" applyAlignment="1">
      <alignment horizontal="center"/>
    </xf>
    <xf numFmtId="174" fontId="16" fillId="0" borderId="0" xfId="1" quotePrefix="1" applyNumberFormat="1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6" fillId="0" borderId="0" xfId="0" applyFont="1" applyAlignment="1">
      <alignment horizontal="center"/>
    </xf>
    <xf numFmtId="174" fontId="16" fillId="0" borderId="0" xfId="0" quotePrefix="1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2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42"/>
    <cellStyle name="Note 2" xfId="43"/>
    <cellStyle name="Output 2" xfId="44"/>
    <cellStyle name="Title 2" xfId="45"/>
    <cellStyle name="Total 2" xfId="46"/>
    <cellStyle name="Warning Text 2" xfId="47"/>
  </cellStyles>
  <dxfs count="18"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403860</xdr:colOff>
      <xdr:row>38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480060</xdr:colOff>
      <xdr:row>37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403860</xdr:colOff>
      <xdr:row>37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480060</xdr:colOff>
      <xdr:row>37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403860</xdr:colOff>
      <xdr:row>37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480060</xdr:colOff>
      <xdr:row>37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6860" cy="691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1">
          <cell r="ED31">
            <v>21921149.316666648</v>
          </cell>
        </row>
        <row r="32">
          <cell r="ED32">
            <v>82514379.038333014</v>
          </cell>
        </row>
        <row r="33">
          <cell r="ED33">
            <v>51521852.324004024</v>
          </cell>
        </row>
        <row r="34">
          <cell r="ED34">
            <v>3349960.6599999927</v>
          </cell>
        </row>
        <row r="36">
          <cell r="ED36">
            <v>123740986.26887748</v>
          </cell>
        </row>
        <row r="37">
          <cell r="ED37">
            <v>315986752.34999996</v>
          </cell>
        </row>
        <row r="38">
          <cell r="ED38">
            <v>63634800.319999993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CV30">
            <v>0</v>
          </cell>
        </row>
        <row r="31">
          <cell r="CV31">
            <v>63327890.579999886</v>
          </cell>
        </row>
        <row r="32">
          <cell r="CV32">
            <v>29528124.18977787</v>
          </cell>
        </row>
        <row r="33">
          <cell r="CV33">
            <v>1628212.21</v>
          </cell>
        </row>
        <row r="35">
          <cell r="CV35">
            <v>58586449.393295467</v>
          </cell>
        </row>
        <row r="36">
          <cell r="CV36">
            <v>124089220.05999999</v>
          </cell>
        </row>
        <row r="37">
          <cell r="CV37">
            <v>20235269.129999999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7" zoomScaleNormal="100" workbookViewId="0">
      <selection activeCell="C23" sqref="C23"/>
    </sheetView>
  </sheetViews>
  <sheetFormatPr defaultColWidth="9.140625" defaultRowHeight="15" x14ac:dyDescent="0.25"/>
  <cols>
    <col min="1" max="1" width="5" style="53" bestFit="1" customWidth="1"/>
    <col min="2" max="2" width="46.85546875" style="53" customWidth="1"/>
    <col min="3" max="5" width="14.42578125" style="53" bestFit="1" customWidth="1"/>
    <col min="6" max="6" width="14.42578125" style="53" customWidth="1"/>
    <col min="7" max="7" width="14.42578125" style="53" bestFit="1" customWidth="1"/>
    <col min="8" max="10" width="14.42578125" style="53" customWidth="1"/>
    <col min="11" max="11" width="14.140625" style="53" customWidth="1"/>
    <col min="12" max="12" width="9.140625" style="53"/>
    <col min="13" max="13" width="13.42578125" style="53" customWidth="1"/>
    <col min="14" max="14" width="11.7109375" style="53" customWidth="1"/>
    <col min="15" max="16384" width="9.140625" style="53"/>
  </cols>
  <sheetData>
    <row r="1" spans="1:14" ht="14.4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ht="14.45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4" ht="14.45" x14ac:dyDescent="0.3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thickBot="1" x14ac:dyDescent="0.3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4" ht="14.45" x14ac:dyDescent="0.3">
      <c r="A5" s="266"/>
      <c r="B5" s="267"/>
      <c r="C5" s="268" t="s">
        <v>39</v>
      </c>
      <c r="D5" s="268" t="s">
        <v>40</v>
      </c>
      <c r="E5" s="268" t="s">
        <v>41</v>
      </c>
      <c r="F5" s="268" t="s">
        <v>42</v>
      </c>
      <c r="G5" s="268" t="s">
        <v>43</v>
      </c>
      <c r="H5" s="268" t="s">
        <v>70</v>
      </c>
      <c r="I5" s="268" t="s">
        <v>124</v>
      </c>
      <c r="J5" s="268" t="s">
        <v>123</v>
      </c>
      <c r="K5" s="270"/>
    </row>
    <row r="6" spans="1:14" ht="14.45" x14ac:dyDescent="0.3">
      <c r="A6" s="261"/>
      <c r="B6" s="8"/>
      <c r="C6" s="56" t="s">
        <v>3</v>
      </c>
      <c r="D6" s="56" t="s">
        <v>3</v>
      </c>
      <c r="E6" s="56" t="s">
        <v>3</v>
      </c>
      <c r="F6" s="56" t="s">
        <v>3</v>
      </c>
      <c r="G6" s="56" t="s">
        <v>3</v>
      </c>
      <c r="H6" s="56" t="s">
        <v>3</v>
      </c>
      <c r="I6" s="56" t="s">
        <v>3</v>
      </c>
      <c r="J6" s="56" t="s">
        <v>3</v>
      </c>
      <c r="K6" s="271" t="s">
        <v>4</v>
      </c>
    </row>
    <row r="7" spans="1:14" ht="14.45" x14ac:dyDescent="0.3">
      <c r="A7" s="262" t="s">
        <v>5</v>
      </c>
      <c r="B7" s="8"/>
      <c r="C7" s="51" t="s">
        <v>6</v>
      </c>
      <c r="D7" s="51" t="s">
        <v>6</v>
      </c>
      <c r="E7" s="51" t="s">
        <v>6</v>
      </c>
      <c r="F7" s="51" t="s">
        <v>6</v>
      </c>
      <c r="G7" s="51" t="s">
        <v>6</v>
      </c>
      <c r="H7" s="51" t="s">
        <v>6</v>
      </c>
      <c r="I7" s="51" t="s">
        <v>6</v>
      </c>
      <c r="J7" s="51" t="s">
        <v>6</v>
      </c>
      <c r="K7" s="271" t="s">
        <v>7</v>
      </c>
    </row>
    <row r="8" spans="1:14" ht="14.45" x14ac:dyDescent="0.3">
      <c r="A8" s="263" t="s">
        <v>8</v>
      </c>
      <c r="B8" s="57" t="s">
        <v>21</v>
      </c>
      <c r="C8" s="52" t="s">
        <v>9</v>
      </c>
      <c r="D8" s="52" t="s">
        <v>9</v>
      </c>
      <c r="E8" s="52" t="s">
        <v>9</v>
      </c>
      <c r="F8" s="52" t="s">
        <v>9</v>
      </c>
      <c r="G8" s="52" t="s">
        <v>9</v>
      </c>
      <c r="H8" s="52" t="s">
        <v>9</v>
      </c>
      <c r="I8" s="52" t="s">
        <v>9</v>
      </c>
      <c r="J8" s="52" t="s">
        <v>9</v>
      </c>
      <c r="K8" s="272" t="s">
        <v>10</v>
      </c>
    </row>
    <row r="9" spans="1:14" ht="14.45" x14ac:dyDescent="0.3">
      <c r="A9" s="264"/>
      <c r="B9" s="8"/>
      <c r="C9" s="8"/>
      <c r="D9" s="8"/>
      <c r="E9" s="8"/>
      <c r="F9" s="8"/>
      <c r="G9" s="55"/>
      <c r="H9" s="55"/>
      <c r="I9" s="55"/>
      <c r="J9" s="55"/>
      <c r="K9" s="273"/>
    </row>
    <row r="10" spans="1:14" ht="14.45" x14ac:dyDescent="0.3">
      <c r="A10" s="264">
        <v>1</v>
      </c>
      <c r="B10" s="6" t="s">
        <v>11</v>
      </c>
      <c r="C10" s="8"/>
      <c r="D10" s="58"/>
      <c r="E10" s="8"/>
      <c r="F10" s="8"/>
      <c r="G10" s="8"/>
      <c r="H10" s="8"/>
      <c r="I10" s="8"/>
      <c r="J10" s="8"/>
      <c r="K10" s="273"/>
    </row>
    <row r="11" spans="1:14" ht="14.45" x14ac:dyDescent="0.3">
      <c r="A11" s="264">
        <f t="shared" ref="A11:A14" si="0">A10+1</f>
        <v>2</v>
      </c>
      <c r="B11" s="7" t="s">
        <v>12</v>
      </c>
      <c r="C11" s="59">
        <f>Electric!C11+Gas!C11</f>
        <v>9530907</v>
      </c>
      <c r="D11" s="59">
        <f>Electric!D11+Gas!D11</f>
        <v>19073044.5</v>
      </c>
      <c r="E11" s="59">
        <f>Electric!E11+Gas!E11</f>
        <v>19383743.93</v>
      </c>
      <c r="F11" s="59">
        <f>Electric!F11+Gas!F11</f>
        <v>21589405.98</v>
      </c>
      <c r="G11" s="59">
        <f>Electric!G11+Gas!G11</f>
        <v>19801305.129999999</v>
      </c>
      <c r="H11" s="59">
        <f>Electric!H11+Gas!H11</f>
        <v>20320134.359999999</v>
      </c>
      <c r="I11" s="59">
        <f>Electric!I11+Gas!I11</f>
        <v>20766210.801666666</v>
      </c>
      <c r="J11" s="59">
        <f>+Electric!J11+Gas!J11</f>
        <v>21921149.316666648</v>
      </c>
      <c r="K11" s="274"/>
      <c r="M11" s="59"/>
      <c r="N11" s="5"/>
    </row>
    <row r="12" spans="1:14" ht="14.45" x14ac:dyDescent="0.3">
      <c r="A12" s="264">
        <f t="shared" si="0"/>
        <v>3</v>
      </c>
      <c r="B12" s="7" t="s">
        <v>13</v>
      </c>
      <c r="C12" s="54">
        <f>Electric!C12+Gas!C12</f>
        <v>130531255</v>
      </c>
      <c r="D12" s="54">
        <f>Electric!D12+Gas!D12</f>
        <v>126441450.5499998</v>
      </c>
      <c r="E12" s="54">
        <f>Electric!E12+Gas!E12</f>
        <v>127563845.06000011</v>
      </c>
      <c r="F12" s="54">
        <f>Electric!F12+Gas!F12</f>
        <v>136490873.13000008</v>
      </c>
      <c r="G12" s="54">
        <f>Electric!G12+Gas!G12</f>
        <v>131977835.5599997</v>
      </c>
      <c r="H12" s="54">
        <f>Electric!H12+Gas!H12</f>
        <v>146062640.31999999</v>
      </c>
      <c r="I12" s="54">
        <f>Electric!I12+Gas!I12</f>
        <v>136647703.3849999</v>
      </c>
      <c r="J12" s="54">
        <f>+Electric!J12+Gas!J12</f>
        <v>145842269.61833289</v>
      </c>
      <c r="K12" s="273"/>
      <c r="M12" s="54"/>
      <c r="N12" s="60"/>
    </row>
    <row r="13" spans="1:14" ht="14.45" x14ac:dyDescent="0.3">
      <c r="A13" s="264">
        <f t="shared" si="0"/>
        <v>4</v>
      </c>
      <c r="B13" s="7" t="s">
        <v>14</v>
      </c>
      <c r="C13" s="54">
        <f>Electric!C13+Gas!C13</f>
        <v>78512657.318564743</v>
      </c>
      <c r="D13" s="54">
        <f>Electric!D13+Gas!D13</f>
        <v>80013146.763693511</v>
      </c>
      <c r="E13" s="54">
        <f>Electric!E13+Gas!E13</f>
        <v>82230612.13712053</v>
      </c>
      <c r="F13" s="54">
        <f>Electric!F13+Gas!F13</f>
        <v>82709937.118283659</v>
      </c>
      <c r="G13" s="54">
        <f>Electric!G13+Gas!G13</f>
        <v>76520033.655272543</v>
      </c>
      <c r="H13" s="54">
        <f>Electric!H13+Gas!H13</f>
        <v>71881944.931751609</v>
      </c>
      <c r="I13" s="54">
        <f>Electric!I13+Gas!I13</f>
        <v>78409166.48638466</v>
      </c>
      <c r="J13" s="54">
        <f>+Electric!J13+Gas!J13</f>
        <v>81049976.51378189</v>
      </c>
      <c r="K13" s="273"/>
      <c r="M13" s="54"/>
      <c r="N13" s="60"/>
    </row>
    <row r="14" spans="1:14" s="65" customFormat="1" ht="14.45" x14ac:dyDescent="0.3">
      <c r="A14" s="264">
        <f t="shared" si="0"/>
        <v>5</v>
      </c>
      <c r="B14" s="7" t="s">
        <v>15</v>
      </c>
      <c r="C14" s="54">
        <f>Electric!C14+Gas!C14</f>
        <v>4799999.7100000009</v>
      </c>
      <c r="D14" s="54">
        <f>Electric!D14+Gas!D14</f>
        <v>3249127.350000001</v>
      </c>
      <c r="E14" s="54">
        <f>Electric!E14+Gas!E14</f>
        <v>3914400.1799999978</v>
      </c>
      <c r="F14" s="54">
        <f>Electric!F14+Gas!F14</f>
        <v>5603626.9699999988</v>
      </c>
      <c r="G14" s="54">
        <f>Electric!G14+Gas!G14</f>
        <v>3810120.79</v>
      </c>
      <c r="H14" s="54">
        <f>Electric!H14+Gas!H14</f>
        <v>4899411.5599998981</v>
      </c>
      <c r="I14" s="54">
        <f>Electric!I14+Gas!I14</f>
        <v>4453519.4299998991</v>
      </c>
      <c r="J14" s="54">
        <f>+Electric!J14+Gas!J14</f>
        <v>4978172.8699999927</v>
      </c>
      <c r="K14" s="275"/>
      <c r="M14" s="54"/>
      <c r="N14" s="60"/>
    </row>
    <row r="15" spans="1:14" s="65" customFormat="1" ht="14.45" x14ac:dyDescent="0.3">
      <c r="A15" s="264">
        <f>A14+1</f>
        <v>6</v>
      </c>
      <c r="B15" s="7" t="s">
        <v>16</v>
      </c>
      <c r="C15" s="61">
        <f>Electric!C15+Gas!C15</f>
        <v>142745360.74081606</v>
      </c>
      <c r="D15" s="61">
        <f>Electric!D15+Gas!D15</f>
        <v>145172485.732418</v>
      </c>
      <c r="E15" s="61">
        <f>Electric!E15+Gas!E15</f>
        <v>154517147.38875696</v>
      </c>
      <c r="F15" s="61">
        <f>Electric!F15+Gas!F15</f>
        <v>159194143.91152894</v>
      </c>
      <c r="G15" s="61">
        <f>Electric!G15+Gas!G15</f>
        <v>156849475.58419412</v>
      </c>
      <c r="H15" s="61">
        <f>Electric!H15+Gas!H15</f>
        <v>170342501.04625934</v>
      </c>
      <c r="I15" s="61">
        <f>Electric!I15+Gas!I15</f>
        <v>189764079.75287482</v>
      </c>
      <c r="J15" s="61">
        <f>+Electric!J15+Gas!J15</f>
        <v>182327435.66217294</v>
      </c>
      <c r="K15" s="275"/>
      <c r="M15" s="54"/>
      <c r="N15" s="60"/>
    </row>
    <row r="16" spans="1:14" s="65" customFormat="1" ht="14.45" x14ac:dyDescent="0.3">
      <c r="A16" s="264">
        <f>A15+1</f>
        <v>7</v>
      </c>
      <c r="B16" s="255" t="s">
        <v>156</v>
      </c>
      <c r="C16" s="2">
        <f>SUM(C11:C15)</f>
        <v>366120179.76938081</v>
      </c>
      <c r="D16" s="2">
        <f t="shared" ref="D16:J16" si="1">SUM(D11:D15)</f>
        <v>373949254.89611131</v>
      </c>
      <c r="E16" s="2">
        <f t="shared" si="1"/>
        <v>387609748.69587755</v>
      </c>
      <c r="F16" s="2">
        <f t="shared" si="1"/>
        <v>405587987.10981268</v>
      </c>
      <c r="G16" s="2">
        <f t="shared" si="1"/>
        <v>388958770.71946633</v>
      </c>
      <c r="H16" s="2">
        <f t="shared" si="1"/>
        <v>413506632.21801084</v>
      </c>
      <c r="I16" s="2">
        <f t="shared" si="1"/>
        <v>430040679.85592592</v>
      </c>
      <c r="J16" s="2">
        <f t="shared" si="1"/>
        <v>436119003.98095441</v>
      </c>
      <c r="K16" s="286">
        <f>+IFERROR((J16/C16)^(1/6.5)-1,0)</f>
        <v>2.7281430286483443E-2</v>
      </c>
      <c r="M16" s="54"/>
      <c r="N16" s="60"/>
    </row>
    <row r="17" spans="1:14" s="65" customFormat="1" ht="14.45" x14ac:dyDescent="0.3">
      <c r="A17" s="264">
        <f>A16+1</f>
        <v>8</v>
      </c>
      <c r="B17" s="7" t="s">
        <v>75</v>
      </c>
      <c r="C17" s="54">
        <f>Electric!C17+Gas!C17</f>
        <v>299408141</v>
      </c>
      <c r="D17" s="54">
        <f>Electric!D17+Gas!D17</f>
        <v>337763606.28999901</v>
      </c>
      <c r="E17" s="54">
        <f>Electric!E17+Gas!E17</f>
        <v>364135611.32999897</v>
      </c>
      <c r="F17" s="54">
        <f>Electric!F17+Gas!F17</f>
        <v>370772666.88</v>
      </c>
      <c r="G17" s="54">
        <f>Electric!G17+Gas!G17</f>
        <v>378088092.50999999</v>
      </c>
      <c r="H17" s="54">
        <f>Electric!H17+Gas!H17</f>
        <v>394559186.68000001</v>
      </c>
      <c r="I17" s="54">
        <f>Electric!I17+Gas!I17</f>
        <v>413600244.78999996</v>
      </c>
      <c r="J17" s="54">
        <f>+Electric!J17+Gas!J17</f>
        <v>440075972.40999997</v>
      </c>
      <c r="K17" s="275"/>
      <c r="M17" s="54"/>
      <c r="N17" s="60"/>
    </row>
    <row r="18" spans="1:14" s="65" customFormat="1" ht="14.45" x14ac:dyDescent="0.3">
      <c r="A18" s="264">
        <f t="shared" ref="A18:A19" si="2">A17+1</f>
        <v>9</v>
      </c>
      <c r="B18" s="7" t="s">
        <v>76</v>
      </c>
      <c r="C18" s="61">
        <f>Electric!C18+Gas!C18</f>
        <v>52660133</v>
      </c>
      <c r="D18" s="61">
        <f>Electric!D18+Gas!D18</f>
        <v>49373327.100000001</v>
      </c>
      <c r="E18" s="61">
        <f>Electric!E18+Gas!E18</f>
        <v>55428468.909999996</v>
      </c>
      <c r="F18" s="61">
        <f>Electric!F18+Gas!F18</f>
        <v>57502850.640000001</v>
      </c>
      <c r="G18" s="61">
        <f>Electric!G18+Gas!G18</f>
        <v>55982061.449999899</v>
      </c>
      <c r="H18" s="61">
        <f>Electric!H18+Gas!H18</f>
        <v>58824118.599999897</v>
      </c>
      <c r="I18" s="61">
        <f>Electric!I18+Gas!I18</f>
        <v>76030395.780000001</v>
      </c>
      <c r="J18" s="61">
        <f>+Electric!J18+Gas!J18</f>
        <v>83870069.449999988</v>
      </c>
      <c r="K18" s="275"/>
      <c r="M18" s="54"/>
      <c r="N18" s="60"/>
    </row>
    <row r="19" spans="1:14" s="65" customFormat="1" ht="14.45" x14ac:dyDescent="0.3">
      <c r="A19" s="264">
        <f t="shared" si="2"/>
        <v>10</v>
      </c>
      <c r="B19" s="255" t="s">
        <v>158</v>
      </c>
      <c r="C19" s="2">
        <f>SUM(C17:C18)</f>
        <v>352068274</v>
      </c>
      <c r="D19" s="2">
        <f t="shared" ref="D19:J19" si="3">SUM(D17:D18)</f>
        <v>387136933.38999903</v>
      </c>
      <c r="E19" s="2">
        <f t="shared" si="3"/>
        <v>419564080.23999894</v>
      </c>
      <c r="F19" s="2">
        <f t="shared" si="3"/>
        <v>428275517.51999998</v>
      </c>
      <c r="G19" s="2">
        <f t="shared" si="3"/>
        <v>434070153.95999992</v>
      </c>
      <c r="H19" s="2">
        <f t="shared" si="3"/>
        <v>453383305.27999991</v>
      </c>
      <c r="I19" s="2">
        <f t="shared" si="3"/>
        <v>489630640.56999993</v>
      </c>
      <c r="J19" s="2">
        <f t="shared" si="3"/>
        <v>523946041.85999995</v>
      </c>
      <c r="K19" s="286">
        <f>+IFERROR((J19/C19)^(1/6.5)-1,0)</f>
        <v>6.3072849495779071E-2</v>
      </c>
      <c r="M19" s="4"/>
    </row>
    <row r="20" spans="1:14" s="65" customFormat="1" ht="14.45" x14ac:dyDescent="0.3">
      <c r="A20" s="264"/>
      <c r="B20" s="66"/>
      <c r="C20" s="10"/>
      <c r="D20" s="10"/>
      <c r="E20" s="10"/>
      <c r="F20" s="10"/>
      <c r="G20" s="10"/>
      <c r="H20" s="10"/>
      <c r="I20" s="10"/>
      <c r="J20" s="10"/>
      <c r="K20" s="275"/>
    </row>
    <row r="21" spans="1:14" s="65" customFormat="1" ht="14.45" x14ac:dyDescent="0.3">
      <c r="A21" s="264">
        <f>A19+1</f>
        <v>11</v>
      </c>
      <c r="B21" s="256" t="s">
        <v>116</v>
      </c>
      <c r="C21" s="2">
        <f>C16+C19</f>
        <v>718188453.76938081</v>
      </c>
      <c r="D21" s="2">
        <f t="shared" ref="D21:J21" si="4">D16+D19</f>
        <v>761086188.2861104</v>
      </c>
      <c r="E21" s="2">
        <f t="shared" si="4"/>
        <v>807173828.93587649</v>
      </c>
      <c r="F21" s="2">
        <f t="shared" si="4"/>
        <v>833863504.62981272</v>
      </c>
      <c r="G21" s="2">
        <f t="shared" si="4"/>
        <v>823028924.67946625</v>
      </c>
      <c r="H21" s="2">
        <f t="shared" si="4"/>
        <v>866889937.49801075</v>
      </c>
      <c r="I21" s="2">
        <f t="shared" si="4"/>
        <v>919671320.42592585</v>
      </c>
      <c r="J21" s="2">
        <f t="shared" si="4"/>
        <v>960065045.8409543</v>
      </c>
      <c r="K21" s="286">
        <f>+IFERROR((J21/C21)^(1/6.5)-1,0)</f>
        <v>4.5668897912304773E-2</v>
      </c>
    </row>
    <row r="22" spans="1:14" s="65" customFormat="1" ht="14.45" x14ac:dyDescent="0.3">
      <c r="A22" s="264"/>
      <c r="B22" s="66"/>
      <c r="C22" s="10"/>
      <c r="D22" s="67"/>
      <c r="E22" s="67"/>
      <c r="F22" s="67"/>
      <c r="G22" s="67"/>
      <c r="H22" s="67"/>
      <c r="I22" s="67"/>
      <c r="J22" s="67"/>
      <c r="K22" s="275"/>
    </row>
    <row r="23" spans="1:14" s="65" customFormat="1" ht="14.45" x14ac:dyDescent="0.3">
      <c r="A23" s="264">
        <f>A21+1</f>
        <v>12</v>
      </c>
      <c r="B23" s="7" t="s">
        <v>17</v>
      </c>
      <c r="C23" s="54">
        <f>Electric!C23+Gas!C23</f>
        <v>1840114</v>
      </c>
      <c r="D23" s="54">
        <f>Electric!D23+Gas!D23</f>
        <v>1852951</v>
      </c>
      <c r="E23" s="54">
        <f>Electric!E23+Gas!E23</f>
        <v>1858766</v>
      </c>
      <c r="F23" s="54">
        <f>Electric!F23+Gas!F23</f>
        <v>1876129</v>
      </c>
      <c r="G23" s="54">
        <f>+Electric!G23+Gas!G23</f>
        <v>1898648</v>
      </c>
      <c r="H23" s="54">
        <f>+Electric!H23+Gas!H23</f>
        <v>1927305</v>
      </c>
      <c r="I23" s="54">
        <f>+Electric!I23+Gas!I23</f>
        <v>1954380</v>
      </c>
      <c r="J23" s="54">
        <f>+Electric!J23+Gas!J23</f>
        <v>1967164</v>
      </c>
      <c r="K23" s="277"/>
    </row>
    <row r="24" spans="1:14" s="65" customFormat="1" thickBot="1" x14ac:dyDescent="0.35">
      <c r="A24" s="264"/>
      <c r="B24" s="7"/>
      <c r="C24" s="62"/>
      <c r="D24" s="62"/>
      <c r="E24" s="62"/>
      <c r="F24" s="62"/>
      <c r="G24" s="81"/>
      <c r="H24" s="81"/>
      <c r="I24" s="81"/>
      <c r="J24" s="81"/>
      <c r="K24" s="277"/>
    </row>
    <row r="25" spans="1:14" s="65" customFormat="1" ht="14.45" x14ac:dyDescent="0.3">
      <c r="A25" s="281"/>
      <c r="B25" s="68"/>
      <c r="C25" s="69"/>
      <c r="D25" s="69"/>
      <c r="E25" s="69"/>
      <c r="F25" s="69"/>
      <c r="G25" s="69"/>
      <c r="H25" s="69"/>
      <c r="I25" s="69"/>
      <c r="J25" s="69"/>
      <c r="K25" s="278" t="s">
        <v>18</v>
      </c>
    </row>
    <row r="26" spans="1:14" s="65" customFormat="1" thickBot="1" x14ac:dyDescent="0.35">
      <c r="A26" s="269">
        <f>A23+1</f>
        <v>13</v>
      </c>
      <c r="B26" s="70" t="s">
        <v>157</v>
      </c>
      <c r="C26" s="71">
        <f>C16/C23</f>
        <v>198.9660313270704</v>
      </c>
      <c r="D26" s="71">
        <f t="shared" ref="D26:J26" si="5">D16/D23</f>
        <v>201.8128136664765</v>
      </c>
      <c r="E26" s="71">
        <f t="shared" si="5"/>
        <v>208.53068578609549</v>
      </c>
      <c r="F26" s="71">
        <f t="shared" si="5"/>
        <v>216.18342188080493</v>
      </c>
      <c r="G26" s="71">
        <f t="shared" si="5"/>
        <v>204.86091719974758</v>
      </c>
      <c r="H26" s="71">
        <f t="shared" si="5"/>
        <v>214.5517353081172</v>
      </c>
      <c r="I26" s="71">
        <f t="shared" si="5"/>
        <v>220.0394395439607</v>
      </c>
      <c r="J26" s="71">
        <f t="shared" si="5"/>
        <v>221.69936211772603</v>
      </c>
      <c r="K26" s="276">
        <f>+IFERROR((J26/C26)^(1/6.5)-1,0)</f>
        <v>1.6783615616408287E-2</v>
      </c>
    </row>
    <row r="27" spans="1:14" s="65" customFormat="1" ht="26.45" x14ac:dyDescent="0.3">
      <c r="A27" s="264"/>
      <c r="B27" s="68"/>
      <c r="C27" s="69"/>
      <c r="D27" s="69"/>
      <c r="E27" s="69"/>
      <c r="F27" s="69"/>
      <c r="G27" s="69"/>
      <c r="H27" s="69"/>
      <c r="I27" s="69"/>
      <c r="J27" s="69"/>
      <c r="K27" s="278" t="s">
        <v>19</v>
      </c>
    </row>
    <row r="28" spans="1:14" s="65" customFormat="1" thickBot="1" x14ac:dyDescent="0.35">
      <c r="A28" s="269">
        <f>A26+1</f>
        <v>14</v>
      </c>
      <c r="B28" s="70" t="s">
        <v>160</v>
      </c>
      <c r="C28" s="71">
        <f>C26</f>
        <v>198.9660313270704</v>
      </c>
      <c r="D28" s="71">
        <f>C28*(1+$K$28)</f>
        <v>206.45145543744931</v>
      </c>
      <c r="E28" s="71">
        <f>D28*(1+$K$28)</f>
        <v>214.21849331746779</v>
      </c>
      <c r="F28" s="71">
        <f>E28*(1+$K$28)</f>
        <v>222.27773973291082</v>
      </c>
      <c r="G28" s="71">
        <f>F28*$K$28+F28</f>
        <v>230.64018804179904</v>
      </c>
      <c r="H28" s="71">
        <f>G28*$K$28+G28</f>
        <v>239.31724519007375</v>
      </c>
      <c r="I28" s="71">
        <f t="shared" ref="I28:J28" si="6">H28*$K$28+H28</f>
        <v>248.32074727144391</v>
      </c>
      <c r="J28" s="71">
        <f t="shared" si="6"/>
        <v>257.66297567261961</v>
      </c>
      <c r="K28" s="276">
        <f>'Combined ERF'!H20</f>
        <v>3.7621618426282977E-2</v>
      </c>
      <c r="M28" s="72"/>
    </row>
    <row r="29" spans="1:14" s="65" customFormat="1" thickBot="1" x14ac:dyDescent="0.35">
      <c r="A29" s="265"/>
      <c r="B29" s="258"/>
      <c r="C29" s="258"/>
      <c r="D29" s="258"/>
      <c r="E29" s="258"/>
      <c r="F29" s="258"/>
      <c r="G29" s="258"/>
      <c r="H29" s="258"/>
      <c r="I29" s="258"/>
      <c r="J29" s="258"/>
      <c r="K29" s="279"/>
    </row>
    <row r="30" spans="1:14" s="65" customFormat="1" ht="14.45" x14ac:dyDescent="0.3">
      <c r="A30" s="282"/>
      <c r="B30" s="68"/>
      <c r="C30" s="69"/>
      <c r="D30" s="69"/>
      <c r="E30" s="69"/>
      <c r="F30" s="69"/>
      <c r="G30" s="69"/>
      <c r="H30" s="69"/>
      <c r="I30" s="69"/>
      <c r="J30" s="69"/>
      <c r="K30" s="278" t="s">
        <v>18</v>
      </c>
    </row>
    <row r="31" spans="1:14" s="65" customFormat="1" thickBot="1" x14ac:dyDescent="0.35">
      <c r="A31" s="269">
        <f>A28+1</f>
        <v>15</v>
      </c>
      <c r="B31" s="70" t="s">
        <v>159</v>
      </c>
      <c r="C31" s="71">
        <f t="shared" ref="C31:J31" si="7">C19/C23</f>
        <v>191.32959914440085</v>
      </c>
      <c r="D31" s="71">
        <f t="shared" si="7"/>
        <v>208.92993575653054</v>
      </c>
      <c r="E31" s="71">
        <f t="shared" si="7"/>
        <v>225.72183924173291</v>
      </c>
      <c r="F31" s="71">
        <f t="shared" si="7"/>
        <v>228.27615666086925</v>
      </c>
      <c r="G31" s="71">
        <f t="shared" si="7"/>
        <v>228.62065741517117</v>
      </c>
      <c r="H31" s="71">
        <f t="shared" si="7"/>
        <v>235.24211543061421</v>
      </c>
      <c r="I31" s="71">
        <f t="shared" si="7"/>
        <v>250.52990747449314</v>
      </c>
      <c r="J31" s="71">
        <f t="shared" si="7"/>
        <v>266.3458877144966</v>
      </c>
      <c r="K31" s="276">
        <f>+IFERROR((J31/C31)^(1/6.5)-1,0)</f>
        <v>5.2209281416208952E-2</v>
      </c>
    </row>
    <row r="32" spans="1:14" s="65" customFormat="1" thickBot="1" x14ac:dyDescent="0.35">
      <c r="A32" s="264"/>
      <c r="K32" s="280"/>
    </row>
    <row r="33" spans="1:11" s="65" customFormat="1" ht="14.45" x14ac:dyDescent="0.3">
      <c r="A33" s="281"/>
      <c r="B33" s="68"/>
      <c r="C33" s="69"/>
      <c r="D33" s="69"/>
      <c r="E33" s="69"/>
      <c r="F33" s="69"/>
      <c r="G33" s="69"/>
      <c r="H33" s="69"/>
      <c r="I33" s="69"/>
      <c r="J33" s="69"/>
      <c r="K33" s="278" t="s">
        <v>18</v>
      </c>
    </row>
    <row r="34" spans="1:11" s="65" customFormat="1" thickBot="1" x14ac:dyDescent="0.35">
      <c r="A34" s="269">
        <f>A31+1</f>
        <v>16</v>
      </c>
      <c r="B34" s="70" t="s">
        <v>161</v>
      </c>
      <c r="C34" s="71">
        <f t="shared" ref="C34:J34" si="8">C26+C31</f>
        <v>390.29563047147121</v>
      </c>
      <c r="D34" s="71">
        <f t="shared" si="8"/>
        <v>410.74274942300701</v>
      </c>
      <c r="E34" s="71">
        <f t="shared" si="8"/>
        <v>434.25252502782837</v>
      </c>
      <c r="F34" s="71">
        <f t="shared" si="8"/>
        <v>444.4595785416742</v>
      </c>
      <c r="G34" s="71">
        <f t="shared" si="8"/>
        <v>433.48157461491871</v>
      </c>
      <c r="H34" s="71">
        <f t="shared" si="8"/>
        <v>449.79385073873141</v>
      </c>
      <c r="I34" s="71">
        <f t="shared" si="8"/>
        <v>470.56934701845387</v>
      </c>
      <c r="J34" s="71">
        <f t="shared" si="8"/>
        <v>488.04524983222262</v>
      </c>
      <c r="K34" s="276">
        <f>+IFERROR((J34/C34)^(1/6.5)-1,0)</f>
        <v>3.4983181249944817E-2</v>
      </c>
    </row>
    <row r="35" spans="1:11" s="65" customFormat="1" ht="14.45" x14ac:dyDescent="0.3">
      <c r="B35" s="7"/>
      <c r="C35" s="74"/>
    </row>
    <row r="36" spans="1:11" s="65" customFormat="1" ht="14.45" x14ac:dyDescent="0.3"/>
    <row r="37" spans="1:11" s="65" customFormat="1" ht="14.45" x14ac:dyDescent="0.3"/>
    <row r="38" spans="1:11" s="65" customFormat="1" ht="14.45" x14ac:dyDescent="0.3"/>
    <row r="39" spans="1:11" s="65" customFormat="1" ht="14.45" x14ac:dyDescent="0.3"/>
  </sheetData>
  <pageMargins left="0.7" right="0.7" top="0.75" bottom="0.75" header="0.3" footer="0.3"/>
  <pageSetup scale="67" firstPageNumber="5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08"/>
  <sheetViews>
    <sheetView topLeftCell="A2" zoomScale="88" zoomScaleNormal="115" workbookViewId="0">
      <selection activeCell="B15" sqref="B15"/>
    </sheetView>
  </sheetViews>
  <sheetFormatPr defaultColWidth="16.42578125" defaultRowHeight="12.75" customHeight="1" outlineLevelRow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16384" width="16.42578125" style="88"/>
  </cols>
  <sheetData>
    <row r="1" spans="1:7" ht="15" hidden="1" customHeight="1" outlineLevel="1" x14ac:dyDescent="0.3">
      <c r="E1" s="157"/>
    </row>
    <row r="2" spans="1:7" s="122" customFormat="1" ht="15" customHeight="1" collapsed="1" thickTop="1" thickBot="1" x14ac:dyDescent="0.3">
      <c r="E2" s="175" t="s">
        <v>122</v>
      </c>
    </row>
    <row r="3" spans="1:7" s="134" customFormat="1" ht="15" customHeight="1" thickTop="1" x14ac:dyDescent="0.25">
      <c r="A3" s="137" t="s">
        <v>134</v>
      </c>
      <c r="B3" s="136"/>
      <c r="C3" s="136"/>
      <c r="D3" s="136"/>
      <c r="E3" s="174"/>
    </row>
    <row r="4" spans="1:7" s="116" customFormat="1" ht="15" customHeight="1" x14ac:dyDescent="0.25">
      <c r="A4" s="137" t="s">
        <v>119</v>
      </c>
      <c r="B4" s="137"/>
      <c r="C4" s="137"/>
      <c r="D4" s="137"/>
      <c r="E4" s="137"/>
    </row>
    <row r="5" spans="1:7" s="184" customFormat="1" ht="15" customHeight="1" x14ac:dyDescent="0.25">
      <c r="A5" s="181" t="s">
        <v>137</v>
      </c>
      <c r="B5" s="183"/>
      <c r="C5" s="183"/>
      <c r="D5" s="183"/>
      <c r="E5" s="183"/>
    </row>
    <row r="6" spans="1:7" s="116" customFormat="1" ht="15" customHeight="1" x14ac:dyDescent="0.25">
      <c r="A6" s="136" t="s">
        <v>118</v>
      </c>
      <c r="B6" s="136"/>
      <c r="C6" s="136"/>
      <c r="D6" s="136"/>
      <c r="E6" s="136"/>
    </row>
    <row r="7" spans="1:7" s="134" customFormat="1" ht="15" customHeight="1" x14ac:dyDescent="0.25">
      <c r="B7" s="136"/>
      <c r="C7" s="136"/>
      <c r="D7" s="136"/>
      <c r="E7" s="136"/>
    </row>
    <row r="8" spans="1:7" s="134" customFormat="1" ht="15" customHeight="1" x14ac:dyDescent="0.25"/>
    <row r="9" spans="1:7" s="134" customFormat="1" ht="15" customHeight="1" x14ac:dyDescent="0.25">
      <c r="C9" s="102" t="s">
        <v>115</v>
      </c>
      <c r="D9" s="102"/>
      <c r="E9" s="102" t="s">
        <v>117</v>
      </c>
      <c r="G9" s="127"/>
    </row>
    <row r="10" spans="1:7" s="134" customFormat="1" ht="15" customHeight="1" x14ac:dyDescent="0.25">
      <c r="A10" s="102" t="s">
        <v>5</v>
      </c>
      <c r="C10" s="102" t="s">
        <v>6</v>
      </c>
      <c r="D10" s="102" t="s">
        <v>116</v>
      </c>
      <c r="E10" s="102" t="s">
        <v>6</v>
      </c>
      <c r="G10" s="127"/>
    </row>
    <row r="11" spans="1:7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7" ht="15" customHeight="1" x14ac:dyDescent="0.25"/>
    <row r="13" spans="1:7" ht="15" customHeight="1" x14ac:dyDescent="0.25">
      <c r="A13" s="95">
        <v>1</v>
      </c>
      <c r="B13" s="123" t="s">
        <v>113</v>
      </c>
      <c r="C13" s="119"/>
    </row>
    <row r="14" spans="1:7" ht="15" customHeight="1" x14ac:dyDescent="0.25">
      <c r="A14" s="95">
        <f t="shared" ref="A14:A57" si="0">+A13+1</f>
        <v>2</v>
      </c>
      <c r="B14" s="105" t="s">
        <v>112</v>
      </c>
      <c r="C14" s="117">
        <v>921613656.06999993</v>
      </c>
      <c r="D14" s="117">
        <v>-28989367.206001986</v>
      </c>
      <c r="E14" s="115">
        <f>C14+D14</f>
        <v>892624288.86399794</v>
      </c>
      <c r="F14" s="100"/>
      <c r="G14" s="100"/>
    </row>
    <row r="15" spans="1:7" ht="15" customHeight="1" x14ac:dyDescent="0.25">
      <c r="A15" s="95">
        <f t="shared" si="0"/>
        <v>3</v>
      </c>
      <c r="B15" s="105" t="s">
        <v>133</v>
      </c>
      <c r="C15" s="163">
        <v>44194224.439999998</v>
      </c>
      <c r="D15" s="162">
        <v>-44194224.439999998</v>
      </c>
      <c r="E15" s="130">
        <f>+C15+D15</f>
        <v>0</v>
      </c>
      <c r="G15" s="100"/>
    </row>
    <row r="16" spans="1:7" ht="15" customHeight="1" x14ac:dyDescent="0.25">
      <c r="A16" s="95">
        <f t="shared" si="0"/>
        <v>4</v>
      </c>
      <c r="B16" s="105" t="s">
        <v>110</v>
      </c>
      <c r="C16" s="129">
        <v>47051248.700000003</v>
      </c>
      <c r="D16" s="161">
        <v>-4850580.6219100095</v>
      </c>
      <c r="E16" s="114">
        <f>+C16+D16</f>
        <v>42200668.078089997</v>
      </c>
      <c r="F16" s="100"/>
      <c r="G16" s="100"/>
    </row>
    <row r="17" spans="1:8" ht="15" customHeight="1" x14ac:dyDescent="0.25">
      <c r="A17" s="95">
        <f t="shared" si="0"/>
        <v>5</v>
      </c>
      <c r="B17" s="105" t="s">
        <v>109</v>
      </c>
      <c r="C17" s="117">
        <f>SUM(C14:C16)</f>
        <v>1012859129.21</v>
      </c>
      <c r="D17" s="117">
        <f>SUM(D14:D16)</f>
        <v>-78034172.267911986</v>
      </c>
      <c r="E17" s="170">
        <f>SUM(E14:E16)</f>
        <v>934824956.94208789</v>
      </c>
      <c r="F17" s="100"/>
    </row>
    <row r="18" spans="1:8" ht="15" customHeight="1" x14ac:dyDescent="0.25">
      <c r="A18" s="95">
        <f t="shared" si="0"/>
        <v>6</v>
      </c>
    </row>
    <row r="19" spans="1:8" ht="15" customHeight="1" x14ac:dyDescent="0.25">
      <c r="A19" s="95">
        <f t="shared" si="0"/>
        <v>7</v>
      </c>
      <c r="C19" s="119"/>
      <c r="D19" s="119"/>
      <c r="E19" s="119"/>
      <c r="F19" s="169"/>
      <c r="G19" s="92"/>
    </row>
    <row r="20" spans="1:8" ht="1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8" ht="15" customHeight="1" x14ac:dyDescent="0.25">
      <c r="A21" s="95">
        <f t="shared" si="0"/>
        <v>9</v>
      </c>
      <c r="C21" s="119"/>
      <c r="D21" s="119"/>
      <c r="E21" s="119"/>
    </row>
    <row r="22" spans="1:8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8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8" ht="15" customHeight="1" x14ac:dyDescent="0.25">
      <c r="A24" s="95">
        <f t="shared" si="0"/>
        <v>12</v>
      </c>
      <c r="B24" s="105" t="s">
        <v>131</v>
      </c>
      <c r="C24" s="117">
        <v>458690776.02999902</v>
      </c>
      <c r="D24" s="117">
        <v>944470.71048809006</v>
      </c>
      <c r="E24" s="115">
        <f>+C24+D24</f>
        <v>459635246.7404871</v>
      </c>
      <c r="F24" s="115"/>
    </row>
    <row r="25" spans="1:8" ht="15" customHeight="1" x14ac:dyDescent="0.25">
      <c r="A25" s="95">
        <f t="shared" si="0"/>
        <v>13</v>
      </c>
      <c r="B25" s="105"/>
      <c r="C25" s="97"/>
      <c r="D25" s="92"/>
      <c r="E25" s="130"/>
    </row>
    <row r="26" spans="1:8" ht="15" customHeight="1" x14ac:dyDescent="0.25">
      <c r="A26" s="95">
        <f t="shared" si="0"/>
        <v>14</v>
      </c>
      <c r="B26" s="105" t="s">
        <v>105</v>
      </c>
      <c r="C26" s="160">
        <f>SUM(C22:C25)</f>
        <v>458690776.02999902</v>
      </c>
      <c r="D26" s="160">
        <f>SUM(D22:D25)</f>
        <v>944470.71048809006</v>
      </c>
      <c r="E26" s="160">
        <f>SUM(E22:E25)</f>
        <v>459635246.7404871</v>
      </c>
      <c r="F26" s="100"/>
    </row>
    <row r="27" spans="1:8" s="147" customFormat="1" ht="15" customHeight="1" x14ac:dyDescent="0.25">
      <c r="A27" s="95">
        <f t="shared" si="0"/>
        <v>15</v>
      </c>
      <c r="B27" s="166"/>
      <c r="C27" s="165"/>
      <c r="D27" s="165"/>
      <c r="E27" s="165"/>
      <c r="H27" s="115"/>
    </row>
    <row r="28" spans="1:8" ht="15" customHeight="1" x14ac:dyDescent="0.25">
      <c r="A28" s="95">
        <f t="shared" si="0"/>
        <v>16</v>
      </c>
      <c r="B28" s="98" t="s">
        <v>103</v>
      </c>
      <c r="C28" s="117">
        <v>1981080</v>
      </c>
      <c r="D28" s="117">
        <v>-93973.35</v>
      </c>
      <c r="E28" s="115">
        <f>C28+D28</f>
        <v>1887106.65</v>
      </c>
      <c r="H28" s="115"/>
    </row>
    <row r="29" spans="1:8" ht="15" customHeight="1" x14ac:dyDescent="0.25">
      <c r="A29" s="95">
        <f t="shared" si="0"/>
        <v>17</v>
      </c>
      <c r="B29" s="105" t="s">
        <v>12</v>
      </c>
      <c r="C29" s="92">
        <v>334.94</v>
      </c>
      <c r="D29" s="163">
        <v>0</v>
      </c>
      <c r="E29" s="130">
        <f t="shared" ref="E29:E41" si="1">+C29+D29</f>
        <v>334.94</v>
      </c>
      <c r="H29" s="115"/>
    </row>
    <row r="30" spans="1:8" ht="15" customHeight="1" x14ac:dyDescent="0.25">
      <c r="A30" s="95">
        <f t="shared" si="0"/>
        <v>18</v>
      </c>
      <c r="B30" s="105" t="s">
        <v>13</v>
      </c>
      <c r="C30" s="92">
        <v>51905731.789999999</v>
      </c>
      <c r="D30" s="163">
        <v>0</v>
      </c>
      <c r="E30" s="130">
        <f t="shared" si="1"/>
        <v>51905731.789999999</v>
      </c>
      <c r="H30" s="115"/>
    </row>
    <row r="31" spans="1:8" ht="15" customHeight="1" x14ac:dyDescent="0.25">
      <c r="A31" s="95">
        <f t="shared" si="0"/>
        <v>19</v>
      </c>
      <c r="B31" s="164" t="s">
        <v>14</v>
      </c>
      <c r="C31" s="92">
        <v>33604632.771006003</v>
      </c>
      <c r="D31" s="162">
        <v>-1973295.8585002648</v>
      </c>
      <c r="E31" s="130">
        <f t="shared" si="1"/>
        <v>31631336.912505738</v>
      </c>
      <c r="H31" s="115"/>
    </row>
    <row r="32" spans="1:8" ht="15" customHeight="1" x14ac:dyDescent="0.25">
      <c r="A32" s="95">
        <f t="shared" si="0"/>
        <v>20</v>
      </c>
      <c r="B32" s="105" t="s">
        <v>15</v>
      </c>
      <c r="C32" s="92">
        <v>7976370.6502299998</v>
      </c>
      <c r="D32" s="162">
        <v>-4948688.5999999996</v>
      </c>
      <c r="E32" s="130">
        <f t="shared" si="1"/>
        <v>3027682.0502300002</v>
      </c>
      <c r="H32" s="115"/>
    </row>
    <row r="33" spans="1:8" s="125" customFormat="1" ht="15" customHeight="1" x14ac:dyDescent="0.25">
      <c r="A33" s="95">
        <f t="shared" si="0"/>
        <v>21</v>
      </c>
      <c r="B33" s="105" t="s">
        <v>99</v>
      </c>
      <c r="C33" s="92">
        <v>9975772.3199999891</v>
      </c>
      <c r="D33" s="162">
        <v>-9975772.3200000003</v>
      </c>
      <c r="E33" s="130">
        <f t="shared" si="1"/>
        <v>0</v>
      </c>
      <c r="H33" s="115"/>
    </row>
    <row r="34" spans="1:8" ht="15" customHeight="1" x14ac:dyDescent="0.25">
      <c r="A34" s="95">
        <f t="shared" si="0"/>
        <v>22</v>
      </c>
      <c r="B34" s="105" t="s">
        <v>16</v>
      </c>
      <c r="C34" s="92">
        <v>48525783.374747001</v>
      </c>
      <c r="D34" s="162">
        <v>335939.66156727681</v>
      </c>
      <c r="E34" s="130">
        <f t="shared" si="1"/>
        <v>48861723.036314279</v>
      </c>
    </row>
    <row r="35" spans="1:8" ht="15" customHeight="1" x14ac:dyDescent="0.25">
      <c r="A35" s="95">
        <f t="shared" si="0"/>
        <v>23</v>
      </c>
      <c r="B35" s="105" t="s">
        <v>98</v>
      </c>
      <c r="C35" s="92">
        <v>112188311.09626999</v>
      </c>
      <c r="D35" s="162">
        <v>0</v>
      </c>
      <c r="E35" s="130">
        <f t="shared" si="1"/>
        <v>112188311.09626999</v>
      </c>
    </row>
    <row r="36" spans="1:8" ht="15" customHeight="1" x14ac:dyDescent="0.25">
      <c r="A36" s="95">
        <f t="shared" si="0"/>
        <v>24</v>
      </c>
      <c r="B36" s="105" t="s">
        <v>76</v>
      </c>
      <c r="C36" s="92">
        <v>11788164.304105001</v>
      </c>
      <c r="D36" s="163">
        <v>0</v>
      </c>
      <c r="E36" s="130">
        <f>+C36+D36</f>
        <v>11788164.304105001</v>
      </c>
    </row>
    <row r="37" spans="1:8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8" ht="15" customHeight="1" x14ac:dyDescent="0.25">
      <c r="A38" s="95">
        <f t="shared" si="0"/>
        <v>26</v>
      </c>
      <c r="B38" s="105" t="s">
        <v>96</v>
      </c>
      <c r="C38" s="92">
        <v>-45370.199999999903</v>
      </c>
      <c r="D38" s="163">
        <v>0</v>
      </c>
      <c r="E38" s="130">
        <f t="shared" si="1"/>
        <v>-45370.199999999903</v>
      </c>
    </row>
    <row r="39" spans="1:8" ht="15" customHeight="1" x14ac:dyDescent="0.25">
      <c r="A39" s="95">
        <f t="shared" si="0"/>
        <v>27</v>
      </c>
      <c r="B39" s="105" t="s">
        <v>93</v>
      </c>
      <c r="C39" s="92">
        <v>102842763.43042</v>
      </c>
      <c r="D39" s="162">
        <v>-64419203.831473827</v>
      </c>
      <c r="E39" s="130">
        <f t="shared" si="1"/>
        <v>38423559.598946169</v>
      </c>
    </row>
    <row r="40" spans="1:8" ht="15" customHeight="1" x14ac:dyDescent="0.25">
      <c r="A40" s="95">
        <f t="shared" si="0"/>
        <v>28</v>
      </c>
      <c r="B40" s="105" t="s">
        <v>92</v>
      </c>
      <c r="C40" s="92">
        <v>0</v>
      </c>
      <c r="D40" s="162">
        <v>4484681.9556958992</v>
      </c>
      <c r="E40" s="130">
        <f t="shared" si="1"/>
        <v>4484681.9556958992</v>
      </c>
    </row>
    <row r="41" spans="1:8" ht="15" customHeight="1" x14ac:dyDescent="0.25">
      <c r="A41" s="95">
        <f t="shared" si="0"/>
        <v>29</v>
      </c>
      <c r="B41" s="88" t="s">
        <v>91</v>
      </c>
      <c r="C41" s="97">
        <v>61510614.280000001</v>
      </c>
      <c r="D41" s="161">
        <v>-22273289.399999931</v>
      </c>
      <c r="E41" s="114">
        <f t="shared" si="1"/>
        <v>39237324.88000007</v>
      </c>
    </row>
    <row r="42" spans="1:8" ht="15" customHeight="1" x14ac:dyDescent="0.25">
      <c r="A42" s="95">
        <f t="shared" si="0"/>
        <v>30</v>
      </c>
      <c r="B42" s="105" t="s">
        <v>90</v>
      </c>
      <c r="C42" s="160">
        <f>SUM(C28:C41)</f>
        <v>442254188.756778</v>
      </c>
      <c r="D42" s="160">
        <f>SUM(D28:D41)</f>
        <v>-98863601.742710844</v>
      </c>
      <c r="E42" s="160">
        <f>SUM(E28:E41)</f>
        <v>343390587.01406717</v>
      </c>
    </row>
    <row r="43" spans="1:8" ht="15" customHeight="1" x14ac:dyDescent="0.25">
      <c r="A43" s="95">
        <f t="shared" si="0"/>
        <v>31</v>
      </c>
      <c r="C43" s="100"/>
      <c r="D43" s="100"/>
      <c r="E43" s="100"/>
    </row>
    <row r="44" spans="1:8" ht="15" customHeight="1" x14ac:dyDescent="0.25">
      <c r="A44" s="95">
        <f t="shared" si="0"/>
        <v>32</v>
      </c>
      <c r="B44" s="88" t="s">
        <v>88</v>
      </c>
      <c r="C44" s="131">
        <f>C17-C26-C42</f>
        <v>111914164.42322302</v>
      </c>
      <c r="D44" s="131">
        <f>D17-D26-D42</f>
        <v>19884958.764310762</v>
      </c>
      <c r="E44" s="131">
        <f>E17-E26-E42</f>
        <v>131799123.18753362</v>
      </c>
    </row>
    <row r="45" spans="1:8" ht="15" customHeight="1" x14ac:dyDescent="0.25">
      <c r="A45" s="95">
        <f t="shared" si="0"/>
        <v>33</v>
      </c>
      <c r="B45" s="105"/>
      <c r="C45" s="106"/>
      <c r="D45" s="106"/>
      <c r="E45" s="106"/>
    </row>
    <row r="46" spans="1:8" ht="15" customHeight="1" x14ac:dyDescent="0.25">
      <c r="A46" s="95">
        <f t="shared" si="0"/>
        <v>34</v>
      </c>
      <c r="B46" s="105" t="s">
        <v>87</v>
      </c>
      <c r="C46" s="100">
        <f>C57</f>
        <v>1675371022.5149949</v>
      </c>
      <c r="D46" s="178">
        <f>D57</f>
        <v>0</v>
      </c>
      <c r="E46" s="100">
        <f>+C46+D46</f>
        <v>1675371022.5149949</v>
      </c>
    </row>
    <row r="47" spans="1:8" ht="15" customHeight="1" x14ac:dyDescent="0.25">
      <c r="A47" s="95">
        <f t="shared" si="0"/>
        <v>35</v>
      </c>
    </row>
    <row r="48" spans="1:8" ht="15" customHeight="1" x14ac:dyDescent="0.25">
      <c r="A48" s="95">
        <f t="shared" si="0"/>
        <v>36</v>
      </c>
      <c r="B48" s="105" t="s">
        <v>86</v>
      </c>
      <c r="C48" s="113">
        <f>C44/C46</f>
        <v>6.6799630003879548E-2</v>
      </c>
      <c r="E48" s="104">
        <f>E44/E46</f>
        <v>7.8668618124767636E-2</v>
      </c>
    </row>
    <row r="49" spans="1:5" ht="15" customHeight="1" x14ac:dyDescent="0.2">
      <c r="A49" s="95">
        <f t="shared" si="0"/>
        <v>37</v>
      </c>
      <c r="C49" s="159"/>
      <c r="E49" s="159"/>
    </row>
    <row r="50" spans="1:5" ht="15" customHeight="1" x14ac:dyDescent="0.2">
      <c r="A50" s="95">
        <f t="shared" si="0"/>
        <v>38</v>
      </c>
      <c r="B50" s="88" t="s">
        <v>84</v>
      </c>
    </row>
    <row r="51" spans="1:5" ht="15" customHeight="1" x14ac:dyDescent="0.2">
      <c r="A51" s="95">
        <f t="shared" si="0"/>
        <v>39</v>
      </c>
      <c r="B51" s="149" t="s">
        <v>129</v>
      </c>
      <c r="C51" s="131">
        <v>3292737688</v>
      </c>
      <c r="D51" s="153">
        <v>0</v>
      </c>
      <c r="E51" s="158">
        <f>+D51+C51</f>
        <v>3292737688</v>
      </c>
    </row>
    <row r="52" spans="1:5" ht="15" customHeight="1" x14ac:dyDescent="0.2">
      <c r="A52" s="95">
        <f t="shared" si="0"/>
        <v>40</v>
      </c>
      <c r="B52" s="151" t="s">
        <v>128</v>
      </c>
      <c r="C52" s="96">
        <v>-1217779480</v>
      </c>
      <c r="D52" s="156">
        <v>0</v>
      </c>
      <c r="E52" s="156">
        <f>+D52+C52</f>
        <v>-1217779480</v>
      </c>
    </row>
    <row r="53" spans="1:5" ht="15" customHeight="1" x14ac:dyDescent="0.2">
      <c r="A53" s="95">
        <f t="shared" si="0"/>
        <v>41</v>
      </c>
      <c r="B53" s="151" t="s">
        <v>127</v>
      </c>
      <c r="C53" s="155">
        <v>-461380912</v>
      </c>
      <c r="D53" s="154">
        <v>0</v>
      </c>
      <c r="E53" s="154">
        <f>+D53+C53</f>
        <v>-461380912</v>
      </c>
    </row>
    <row r="54" spans="1:5" ht="15" customHeight="1" x14ac:dyDescent="0.2">
      <c r="A54" s="95">
        <f t="shared" si="0"/>
        <v>42</v>
      </c>
      <c r="B54" s="151" t="s">
        <v>126</v>
      </c>
      <c r="C54" s="110">
        <v>1351968.8265220076</v>
      </c>
      <c r="D54" s="150">
        <v>0</v>
      </c>
      <c r="E54" s="150">
        <f>+D54+C54</f>
        <v>1351968.8265220076</v>
      </c>
    </row>
    <row r="55" spans="1:5" ht="15" customHeight="1" x14ac:dyDescent="0.2">
      <c r="A55" s="95">
        <f t="shared" si="0"/>
        <v>43</v>
      </c>
      <c r="B55" s="151" t="s">
        <v>125</v>
      </c>
      <c r="C55" s="153">
        <f>SUM(C51:C54)</f>
        <v>1614929264.8265221</v>
      </c>
      <c r="D55" s="153">
        <f>SUM(D51:D54)</f>
        <v>0</v>
      </c>
      <c r="E55" s="153">
        <f>SUM(E51:E54)</f>
        <v>1614929264.8265221</v>
      </c>
    </row>
    <row r="56" spans="1:5" ht="15" customHeight="1" x14ac:dyDescent="0.2">
      <c r="A56" s="95">
        <f t="shared" si="0"/>
        <v>44</v>
      </c>
      <c r="B56" s="151" t="s">
        <v>79</v>
      </c>
      <c r="C56" s="110">
        <v>60441757.688472785</v>
      </c>
      <c r="D56" s="150">
        <v>0</v>
      </c>
      <c r="E56" s="150">
        <f>+D56+C56</f>
        <v>60441757.688472785</v>
      </c>
    </row>
    <row r="57" spans="1:5" ht="15" customHeight="1" thickBot="1" x14ac:dyDescent="0.25">
      <c r="A57" s="95">
        <f t="shared" si="0"/>
        <v>45</v>
      </c>
      <c r="B57" s="149" t="s">
        <v>77</v>
      </c>
      <c r="C57" s="148">
        <f>SUM(C55:C56)</f>
        <v>1675371022.5149949</v>
      </c>
      <c r="D57" s="148">
        <f>SUM(D55:D56)</f>
        <v>0</v>
      </c>
      <c r="E57" s="148">
        <f>SUM(E55:E56)</f>
        <v>1675371022.5149949</v>
      </c>
    </row>
    <row r="58" spans="1:5" ht="15" customHeight="1" thickTop="1" x14ac:dyDescent="0.2">
      <c r="A58" s="95"/>
    </row>
    <row r="59" spans="1:5" ht="15" customHeight="1" x14ac:dyDescent="0.2">
      <c r="C59" s="176" t="str">
        <f>IF(C57=C46,"OK","ERROR")</f>
        <v>OK</v>
      </c>
      <c r="D59" s="176" t="str">
        <f>IF(D57=D46,"OK","ERROR")</f>
        <v>OK</v>
      </c>
      <c r="E59" s="176" t="str">
        <f>IF(E57=E46,"OK","ERROR")</f>
        <v>OK</v>
      </c>
    </row>
    <row r="60" spans="1:5" ht="15" customHeight="1" x14ac:dyDescent="0.2"/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spans="1:5" ht="15" customHeight="1" x14ac:dyDescent="0.2"/>
    <row r="82" spans="1:5" ht="15" customHeight="1" x14ac:dyDescent="0.2"/>
    <row r="83" spans="1:5" ht="15" customHeight="1" x14ac:dyDescent="0.2"/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>
      <c r="A92" s="95"/>
      <c r="B92" s="95"/>
      <c r="C92" s="95"/>
      <c r="D92" s="95"/>
      <c r="E92" s="95"/>
    </row>
    <row r="93" spans="1:5" ht="15" customHeight="1" x14ac:dyDescent="0.2">
      <c r="A93" s="95"/>
      <c r="B93" s="95"/>
      <c r="C93" s="95"/>
      <c r="D93" s="95"/>
      <c r="E93" s="95"/>
    </row>
    <row r="94" spans="1:5" ht="15" customHeight="1" x14ac:dyDescent="0.2">
      <c r="A94" s="95"/>
      <c r="B94" s="95"/>
      <c r="C94" s="95"/>
      <c r="D94" s="95"/>
      <c r="E94" s="95"/>
    </row>
    <row r="95" spans="1:5" ht="15" customHeight="1" x14ac:dyDescent="0.2">
      <c r="A95" s="95"/>
      <c r="B95" s="95"/>
      <c r="C95" s="95"/>
      <c r="D95" s="95"/>
      <c r="E95" s="95"/>
    </row>
    <row r="96" spans="1:5" ht="15" customHeight="1" x14ac:dyDescent="0.2">
      <c r="A96" s="95"/>
      <c r="B96" s="95"/>
      <c r="C96" s="95"/>
      <c r="D96" s="95"/>
      <c r="E96" s="95"/>
    </row>
    <row r="97" spans="1:5" ht="15" customHeight="1" x14ac:dyDescent="0.2">
      <c r="A97" s="95"/>
      <c r="B97" s="95"/>
      <c r="C97" s="95"/>
      <c r="D97" s="95"/>
      <c r="E97" s="95"/>
    </row>
    <row r="98" spans="1:5" ht="15" customHeight="1" x14ac:dyDescent="0.2">
      <c r="A98" s="95"/>
      <c r="B98" s="95"/>
      <c r="C98" s="95"/>
      <c r="D98" s="95"/>
      <c r="E98" s="95"/>
    </row>
    <row r="99" spans="1:5" ht="15" customHeight="1" x14ac:dyDescent="0.2"/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"/>
    <row r="106" spans="1:5" ht="15" customHeight="1" x14ac:dyDescent="0.2"/>
    <row r="107" spans="1:5" ht="15" customHeight="1" x14ac:dyDescent="0.2"/>
    <row r="108" spans="1:5" ht="15" customHeight="1" x14ac:dyDescent="0.2"/>
  </sheetData>
  <conditionalFormatting sqref="C59:E59">
    <cfRule type="cellIs" dxfId="7" priority="2" stopIfTrue="1" operator="equal">
      <formula>"OK"</formula>
    </cfRule>
    <cfRule type="cellIs" dxfId="6" priority="3" stopIfTrue="1" operator="equal">
      <formula>"ERROR"</formula>
    </cfRule>
  </conditionalFormatting>
  <printOptions horizontalCentered="1"/>
  <pageMargins left="0.5" right="0.5" top="0.78" bottom="0.4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zoomScale="88" zoomScaleNormal="88" workbookViewId="0">
      <pane ySplit="10" topLeftCell="A11" activePane="bottomLeft" state="frozen"/>
      <selection activeCell="I23" sqref="I23"/>
      <selection pane="bottomLeft" activeCell="K53" sqref="K53"/>
    </sheetView>
  </sheetViews>
  <sheetFormatPr defaultColWidth="16.42578125" defaultRowHeight="15" customHeight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16384" width="16.42578125" style="88"/>
  </cols>
  <sheetData>
    <row r="1" spans="1:5" s="91" customFormat="1" ht="15" customHeight="1" x14ac:dyDescent="0.25"/>
    <row r="2" spans="1:5" ht="15" customHeight="1" thickBot="1" x14ac:dyDescent="0.3"/>
    <row r="3" spans="1:5" s="134" customFormat="1" ht="15" customHeight="1" thickTop="1" thickBot="1" x14ac:dyDescent="0.3">
      <c r="E3" s="145" t="s">
        <v>138</v>
      </c>
    </row>
    <row r="4" spans="1:5" s="134" customFormat="1" ht="15" customHeight="1" thickTop="1" x14ac:dyDescent="0.25">
      <c r="A4" s="143" t="s">
        <v>85</v>
      </c>
      <c r="B4" s="136"/>
      <c r="C4" s="136"/>
    </row>
    <row r="5" spans="1:5" s="134" customFormat="1" ht="15" customHeight="1" x14ac:dyDescent="0.25">
      <c r="A5" s="137" t="s">
        <v>121</v>
      </c>
      <c r="B5" s="136"/>
      <c r="C5" s="140"/>
      <c r="D5" s="136"/>
      <c r="E5" s="136"/>
    </row>
    <row r="6" spans="1:5" s="134" customFormat="1" ht="15" customHeight="1" x14ac:dyDescent="0.25">
      <c r="A6" s="137" t="s">
        <v>119</v>
      </c>
      <c r="B6" s="136"/>
      <c r="C6" s="139"/>
      <c r="D6" s="107"/>
      <c r="E6" s="136"/>
    </row>
    <row r="7" spans="1:5" s="134" customFormat="1" ht="15" customHeight="1" x14ac:dyDescent="0.25">
      <c r="A7" s="136" t="s">
        <v>139</v>
      </c>
      <c r="B7" s="136"/>
      <c r="C7" s="136"/>
      <c r="D7" s="107"/>
      <c r="E7" s="136"/>
    </row>
    <row r="8" spans="1:5" s="134" customFormat="1" ht="15" customHeight="1" x14ac:dyDescent="0.25">
      <c r="A8" s="136" t="s">
        <v>118</v>
      </c>
      <c r="B8" s="136"/>
      <c r="C8" s="136"/>
      <c r="D8" s="107"/>
      <c r="E8" s="136"/>
    </row>
    <row r="9" spans="1:5" s="134" customFormat="1" ht="15" customHeight="1" x14ac:dyDescent="0.25">
      <c r="E9" s="102"/>
    </row>
    <row r="10" spans="1:5" s="134" customFormat="1" ht="15" customHeight="1" x14ac:dyDescent="0.25">
      <c r="C10" s="102" t="s">
        <v>115</v>
      </c>
      <c r="D10" s="102"/>
      <c r="E10" s="102" t="s">
        <v>117</v>
      </c>
    </row>
    <row r="11" spans="1:5" ht="15" customHeight="1" x14ac:dyDescent="0.25">
      <c r="A11" s="102" t="s">
        <v>5</v>
      </c>
      <c r="B11" s="134"/>
      <c r="C11" s="102" t="s">
        <v>6</v>
      </c>
      <c r="D11" s="102" t="s">
        <v>116</v>
      </c>
      <c r="E11" s="102" t="s">
        <v>6</v>
      </c>
    </row>
    <row r="12" spans="1:5" ht="15" customHeight="1" x14ac:dyDescent="0.25">
      <c r="A12" s="133" t="s">
        <v>8</v>
      </c>
      <c r="B12" s="135"/>
      <c r="C12" s="133" t="s">
        <v>9</v>
      </c>
      <c r="D12" s="133" t="s">
        <v>114</v>
      </c>
      <c r="E12" s="133" t="s">
        <v>9</v>
      </c>
    </row>
    <row r="14" spans="1:5" ht="15" customHeight="1" x14ac:dyDescent="0.25">
      <c r="A14" s="95">
        <v>1</v>
      </c>
      <c r="B14" s="123" t="s">
        <v>113</v>
      </c>
    </row>
    <row r="15" spans="1:5" ht="15" customHeight="1" x14ac:dyDescent="0.25">
      <c r="A15" s="95">
        <f t="shared" ref="A15:A29" si="0">+A14+1</f>
        <v>2</v>
      </c>
      <c r="B15" s="105" t="s">
        <v>112</v>
      </c>
      <c r="C15" s="100">
        <v>2066412205.68999</v>
      </c>
      <c r="D15" s="100">
        <v>-59358843.400553912</v>
      </c>
      <c r="E15" s="108">
        <f>SUM(C15:D15)</f>
        <v>2007053362.2894361</v>
      </c>
    </row>
    <row r="16" spans="1:5" ht="15" customHeight="1" x14ac:dyDescent="0.25">
      <c r="A16" s="95">
        <f>+A15+1</f>
        <v>3</v>
      </c>
      <c r="B16" s="105" t="s">
        <v>111</v>
      </c>
      <c r="C16" s="92">
        <v>325564.68</v>
      </c>
      <c r="D16" s="92">
        <v>5744</v>
      </c>
      <c r="E16" s="96">
        <f>SUM(C16:D16)</f>
        <v>331308.68</v>
      </c>
    </row>
    <row r="17" spans="1:5" ht="15" customHeight="1" x14ac:dyDescent="0.25">
      <c r="A17" s="95">
        <f>+A16+1</f>
        <v>4</v>
      </c>
      <c r="B17" s="105" t="s">
        <v>100</v>
      </c>
      <c r="C17" s="92">
        <v>193328153.16</v>
      </c>
      <c r="D17" s="92">
        <v>0</v>
      </c>
      <c r="E17" s="96">
        <f>SUM(C17:D17)</f>
        <v>193328153.16</v>
      </c>
    </row>
    <row r="18" spans="1:5" ht="15" customHeight="1" x14ac:dyDescent="0.25">
      <c r="A18" s="95">
        <f t="shared" si="0"/>
        <v>5</v>
      </c>
      <c r="B18" s="105" t="s">
        <v>110</v>
      </c>
      <c r="C18" s="97">
        <v>45018172.060000002</v>
      </c>
      <c r="D18" s="97">
        <v>24445119.650000002</v>
      </c>
      <c r="E18" s="110">
        <f>SUM(C18:D18)</f>
        <v>69463291.710000008</v>
      </c>
    </row>
    <row r="19" spans="1:5" ht="15" customHeight="1" x14ac:dyDescent="0.25">
      <c r="A19" s="95">
        <f t="shared" si="0"/>
        <v>6</v>
      </c>
      <c r="B19" s="105" t="s">
        <v>109</v>
      </c>
      <c r="C19" s="121">
        <f>SUM(C15:C18)</f>
        <v>2305084095.5899901</v>
      </c>
      <c r="D19" s="121">
        <f>SUM(D15:D18)</f>
        <v>-34907979.750553906</v>
      </c>
      <c r="E19" s="121">
        <f>SUM(E15:E18)</f>
        <v>2270176115.8394361</v>
      </c>
    </row>
    <row r="20" spans="1:5" ht="15" customHeight="1" x14ac:dyDescent="0.25">
      <c r="A20" s="95">
        <f>+A19+1</f>
        <v>7</v>
      </c>
      <c r="C20" s="119"/>
      <c r="D20" s="119"/>
    </row>
    <row r="21" spans="1:5" ht="15" customHeight="1" x14ac:dyDescent="0.25">
      <c r="A21" s="95">
        <f>+A20+1</f>
        <v>8</v>
      </c>
      <c r="B21" s="98" t="s">
        <v>108</v>
      </c>
      <c r="C21" s="119"/>
      <c r="D21" s="119"/>
      <c r="E21" s="118"/>
    </row>
    <row r="22" spans="1:5" ht="15" customHeight="1" x14ac:dyDescent="0.25">
      <c r="A22" s="95">
        <f t="shared" si="0"/>
        <v>9</v>
      </c>
      <c r="C22" s="119"/>
      <c r="D22" s="119"/>
    </row>
    <row r="23" spans="1:5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</row>
    <row r="24" spans="1:5" ht="15" customHeight="1" x14ac:dyDescent="0.25">
      <c r="A24" s="95">
        <f t="shared" si="0"/>
        <v>11</v>
      </c>
      <c r="B24" s="105" t="s">
        <v>104</v>
      </c>
      <c r="C24" s="100">
        <v>249907364.24999899</v>
      </c>
      <c r="D24" s="100">
        <v>85895</v>
      </c>
      <c r="E24" s="108">
        <f>SUM(C24:D24)</f>
        <v>249993259.24999899</v>
      </c>
    </row>
    <row r="25" spans="1:5" ht="15" customHeight="1" x14ac:dyDescent="0.25">
      <c r="A25" s="95">
        <f>+A24+1</f>
        <v>12</v>
      </c>
      <c r="B25" s="105" t="s">
        <v>102</v>
      </c>
      <c r="C25" s="92">
        <v>534089569.25999898</v>
      </c>
      <c r="D25" s="92">
        <v>2417086.0818837951</v>
      </c>
      <c r="E25" s="96">
        <f>SUM(C25:D25)</f>
        <v>536506655.34188277</v>
      </c>
    </row>
    <row r="26" spans="1:5" ht="15" customHeight="1" x14ac:dyDescent="0.25">
      <c r="A26" s="95">
        <f t="shared" si="0"/>
        <v>13</v>
      </c>
      <c r="B26" s="105" t="s">
        <v>101</v>
      </c>
      <c r="C26" s="92">
        <v>110658354.28999899</v>
      </c>
      <c r="D26" s="92">
        <v>0</v>
      </c>
      <c r="E26" s="96">
        <f>SUM(C26:D26)</f>
        <v>110658354.28999899</v>
      </c>
    </row>
    <row r="27" spans="1:5" ht="15" customHeight="1" x14ac:dyDescent="0.25">
      <c r="A27" s="95">
        <f t="shared" si="0"/>
        <v>14</v>
      </c>
      <c r="B27" s="88" t="s">
        <v>106</v>
      </c>
      <c r="C27" s="97">
        <v>-112472707.31999999</v>
      </c>
      <c r="D27" s="97">
        <v>112472707.31999999</v>
      </c>
      <c r="E27" s="110">
        <f>SUM(C27:D27)</f>
        <v>0</v>
      </c>
    </row>
    <row r="28" spans="1:5" ht="15" customHeight="1" x14ac:dyDescent="0.25">
      <c r="A28" s="95">
        <f t="shared" si="0"/>
        <v>15</v>
      </c>
      <c r="B28" s="105" t="s">
        <v>105</v>
      </c>
      <c r="C28" s="121">
        <f>SUM(C24:C27)</f>
        <v>782182580.47999692</v>
      </c>
      <c r="D28" s="121">
        <f>SUM(D24:D27)</f>
        <v>114975688.40188378</v>
      </c>
      <c r="E28" s="121">
        <f>SUM(E24:E27)</f>
        <v>897158268.88188076</v>
      </c>
    </row>
    <row r="29" spans="1:5" ht="15" customHeight="1" x14ac:dyDescent="0.25">
      <c r="A29" s="95">
        <f t="shared" si="0"/>
        <v>16</v>
      </c>
      <c r="B29" s="105"/>
      <c r="C29" s="100"/>
      <c r="D29" s="100"/>
      <c r="E29" s="119"/>
    </row>
    <row r="30" spans="1:5" ht="15" customHeight="1" x14ac:dyDescent="0.25">
      <c r="A30" s="95">
        <f>+A29+1</f>
        <v>17</v>
      </c>
      <c r="B30" s="98" t="s">
        <v>103</v>
      </c>
      <c r="C30" s="100">
        <v>117539552.45</v>
      </c>
      <c r="D30" s="100">
        <v>0</v>
      </c>
      <c r="E30" s="108">
        <f t="shared" ref="E30:E44" si="1">SUM(C30:D30)</f>
        <v>117539552.45</v>
      </c>
    </row>
    <row r="31" spans="1:5" ht="15" customHeight="1" x14ac:dyDescent="0.25">
      <c r="A31" s="95">
        <f t="shared" ref="A31:A53" si="2">+A30+1</f>
        <v>18</v>
      </c>
      <c r="B31" s="105" t="s">
        <v>12</v>
      </c>
      <c r="C31" s="92">
        <v>19801305.129999999</v>
      </c>
      <c r="D31" s="92">
        <v>0</v>
      </c>
      <c r="E31" s="96">
        <f t="shared" si="1"/>
        <v>19801305.129999999</v>
      </c>
    </row>
    <row r="32" spans="1:5" ht="15" customHeight="1" x14ac:dyDescent="0.25">
      <c r="A32" s="95">
        <f>+A31+1</f>
        <v>19</v>
      </c>
      <c r="B32" s="105" t="s">
        <v>13</v>
      </c>
      <c r="C32" s="92">
        <v>82427091.379999697</v>
      </c>
      <c r="D32" s="92">
        <v>0</v>
      </c>
      <c r="E32" s="96">
        <f t="shared" si="1"/>
        <v>82427091.379999697</v>
      </c>
    </row>
    <row r="33" spans="1:5" ht="15" customHeight="1" x14ac:dyDescent="0.25">
      <c r="A33" s="95">
        <f t="shared" si="2"/>
        <v>20</v>
      </c>
      <c r="B33" s="105" t="s">
        <v>14</v>
      </c>
      <c r="C33" s="92">
        <v>49083588.758079998</v>
      </c>
      <c r="D33" s="92">
        <v>-1028507.7808076838</v>
      </c>
      <c r="E33" s="96">
        <f t="shared" si="1"/>
        <v>48055080.977272317</v>
      </c>
    </row>
    <row r="34" spans="1:5" ht="15" customHeight="1" x14ac:dyDescent="0.25">
      <c r="A34" s="95">
        <f t="shared" si="2"/>
        <v>21</v>
      </c>
      <c r="B34" s="105" t="s">
        <v>15</v>
      </c>
      <c r="C34" s="92">
        <v>18482385.301755</v>
      </c>
      <c r="D34" s="92">
        <v>-16336954.359999999</v>
      </c>
      <c r="E34" s="96">
        <f t="shared" si="1"/>
        <v>2145430.9417550005</v>
      </c>
    </row>
    <row r="35" spans="1:5" ht="15" customHeight="1" x14ac:dyDescent="0.25">
      <c r="A35" s="95">
        <f t="shared" si="2"/>
        <v>22</v>
      </c>
      <c r="B35" s="105" t="s">
        <v>99</v>
      </c>
      <c r="C35" s="92">
        <v>100343072.44</v>
      </c>
      <c r="D35" s="92">
        <v>-100300523.33</v>
      </c>
      <c r="E35" s="96">
        <f t="shared" si="1"/>
        <v>42549.109999999404</v>
      </c>
    </row>
    <row r="36" spans="1:5" ht="15" customHeight="1" x14ac:dyDescent="0.25">
      <c r="A36" s="95">
        <f t="shared" si="2"/>
        <v>23</v>
      </c>
      <c r="B36" s="105" t="s">
        <v>16</v>
      </c>
      <c r="C36" s="92">
        <v>110317114.43877099</v>
      </c>
      <c r="D36" s="92">
        <v>-627092.04626600142</v>
      </c>
      <c r="E36" s="96">
        <f t="shared" si="1"/>
        <v>109690022.39250499</v>
      </c>
    </row>
    <row r="37" spans="1:5" ht="15" customHeight="1" x14ac:dyDescent="0.25">
      <c r="A37" s="95">
        <f t="shared" si="2"/>
        <v>24</v>
      </c>
      <c r="B37" s="105" t="s">
        <v>98</v>
      </c>
      <c r="C37" s="92">
        <v>261194263.72840899</v>
      </c>
      <c r="D37" s="92">
        <v>-188180.68000000002</v>
      </c>
      <c r="E37" s="96">
        <f t="shared" si="1"/>
        <v>261006083.04840899</v>
      </c>
    </row>
    <row r="38" spans="1:5" ht="13.5" customHeight="1" x14ac:dyDescent="0.25">
      <c r="A38" s="95">
        <f t="shared" si="2"/>
        <v>25</v>
      </c>
      <c r="B38" s="105" t="s">
        <v>76</v>
      </c>
      <c r="C38" s="92">
        <v>44770372.486271903</v>
      </c>
      <c r="D38" s="92">
        <v>0</v>
      </c>
      <c r="E38" s="96">
        <f t="shared" si="1"/>
        <v>44770372.486271903</v>
      </c>
    </row>
    <row r="39" spans="1:5" ht="15" customHeight="1" x14ac:dyDescent="0.25">
      <c r="A39" s="95">
        <f t="shared" si="2"/>
        <v>26</v>
      </c>
      <c r="B39" s="111" t="s">
        <v>97</v>
      </c>
      <c r="C39" s="92">
        <v>20604866.16</v>
      </c>
      <c r="D39" s="92">
        <v>0</v>
      </c>
      <c r="E39" s="96">
        <f t="shared" si="1"/>
        <v>20604866.16</v>
      </c>
    </row>
    <row r="40" spans="1:5" ht="15" customHeight="1" x14ac:dyDescent="0.25">
      <c r="A40" s="95">
        <f t="shared" si="2"/>
        <v>27</v>
      </c>
      <c r="B40" s="105" t="s">
        <v>96</v>
      </c>
      <c r="C40" s="92">
        <v>-4059001.2699999898</v>
      </c>
      <c r="D40" s="92">
        <v>14013282.900000002</v>
      </c>
      <c r="E40" s="96">
        <f t="shared" si="1"/>
        <v>9954281.630000012</v>
      </c>
    </row>
    <row r="41" spans="1:5" ht="15" customHeight="1" x14ac:dyDescent="0.25">
      <c r="A41" s="95">
        <f t="shared" si="2"/>
        <v>28</v>
      </c>
      <c r="B41" s="88" t="s">
        <v>94</v>
      </c>
      <c r="C41" s="92">
        <v>-12688452.0699999</v>
      </c>
      <c r="D41" s="92">
        <v>12688452.0699999</v>
      </c>
      <c r="E41" s="96">
        <f>SUM(C41:D41)</f>
        <v>0</v>
      </c>
    </row>
    <row r="42" spans="1:5" ht="15" customHeight="1" x14ac:dyDescent="0.25">
      <c r="A42" s="95">
        <f t="shared" si="2"/>
        <v>29</v>
      </c>
      <c r="B42" s="105" t="s">
        <v>93</v>
      </c>
      <c r="C42" s="92">
        <v>220330533.77766699</v>
      </c>
      <c r="D42" s="92">
        <v>-130111668.05213006</v>
      </c>
      <c r="E42" s="96">
        <f t="shared" si="1"/>
        <v>90218865.725536928</v>
      </c>
    </row>
    <row r="43" spans="1:5" ht="15" customHeight="1" x14ac:dyDescent="0.25">
      <c r="A43" s="95">
        <f t="shared" si="2"/>
        <v>30</v>
      </c>
      <c r="B43" s="105" t="s">
        <v>92</v>
      </c>
      <c r="C43" s="92">
        <v>800</v>
      </c>
      <c r="D43" s="92">
        <v>124305765.82296923</v>
      </c>
      <c r="E43" s="96">
        <f t="shared" si="1"/>
        <v>124306565.82296923</v>
      </c>
    </row>
    <row r="44" spans="1:5" ht="15" customHeight="1" x14ac:dyDescent="0.25">
      <c r="A44" s="95">
        <f>+A43+1</f>
        <v>31</v>
      </c>
      <c r="B44" s="88" t="s">
        <v>91</v>
      </c>
      <c r="C44" s="92">
        <v>150752248.56</v>
      </c>
      <c r="D44" s="92">
        <v>-129057706.48449996</v>
      </c>
      <c r="E44" s="96">
        <f t="shared" si="1"/>
        <v>21694542.075500041</v>
      </c>
    </row>
    <row r="45" spans="1:5" ht="15" customHeight="1" x14ac:dyDescent="0.25">
      <c r="A45" s="95">
        <f t="shared" si="2"/>
        <v>32</v>
      </c>
      <c r="B45" s="105" t="s">
        <v>90</v>
      </c>
      <c r="C45" s="109">
        <f>SUM(C28:C44)</f>
        <v>1961082321.7509508</v>
      </c>
      <c r="D45" s="109">
        <f>SUM(D28:D44)</f>
        <v>-111667443.5388508</v>
      </c>
      <c r="E45" s="109">
        <f>SUM(E28:E44)</f>
        <v>1849414878.2120998</v>
      </c>
    </row>
    <row r="46" spans="1:5" ht="15" customHeight="1" x14ac:dyDescent="0.25">
      <c r="A46" s="95">
        <f t="shared" si="2"/>
        <v>33</v>
      </c>
      <c r="C46" s="100"/>
      <c r="D46" s="100"/>
      <c r="E46" s="100"/>
    </row>
    <row r="47" spans="1:5" ht="15" customHeight="1" x14ac:dyDescent="0.25">
      <c r="A47" s="95">
        <f t="shared" si="2"/>
        <v>34</v>
      </c>
      <c r="B47" s="88" t="s">
        <v>88</v>
      </c>
      <c r="C47" s="108">
        <f>C19-C45</f>
        <v>344001773.83903933</v>
      </c>
      <c r="D47" s="108">
        <f>D19-D45</f>
        <v>76759463.788296893</v>
      </c>
      <c r="E47" s="108">
        <f>E19-E45</f>
        <v>420761237.62733626</v>
      </c>
    </row>
    <row r="48" spans="1:5" ht="15" customHeight="1" x14ac:dyDescent="0.25">
      <c r="A48" s="95">
        <f t="shared" si="2"/>
        <v>35</v>
      </c>
      <c r="B48" s="105"/>
      <c r="C48" s="106"/>
      <c r="D48" s="106"/>
      <c r="E48" s="106"/>
    </row>
    <row r="49" spans="1:15" ht="15" customHeight="1" x14ac:dyDescent="0.25">
      <c r="A49" s="95">
        <f t="shared" si="2"/>
        <v>36</v>
      </c>
      <c r="B49" s="88" t="s">
        <v>87</v>
      </c>
      <c r="C49" s="100">
        <f>C60</f>
        <v>5226826587.1795378</v>
      </c>
      <c r="D49" s="178">
        <f>D60</f>
        <v>-2073016.625</v>
      </c>
      <c r="E49" s="100">
        <f>SUM(C49:D49)</f>
        <v>5224753570.5545378</v>
      </c>
      <c r="F49" s="100"/>
    </row>
    <row r="50" spans="1:15" ht="15" customHeight="1" x14ac:dyDescent="0.25">
      <c r="A50" s="95">
        <f t="shared" si="2"/>
        <v>37</v>
      </c>
      <c r="C50" s="100"/>
      <c r="D50" s="100"/>
      <c r="F50" s="100"/>
    </row>
    <row r="51" spans="1:15" ht="15" customHeight="1" x14ac:dyDescent="0.25">
      <c r="A51" s="95">
        <f t="shared" si="2"/>
        <v>38</v>
      </c>
      <c r="B51" s="88" t="s">
        <v>86</v>
      </c>
      <c r="C51" s="104">
        <f>C47/C49</f>
        <v>6.5814652179740113E-2</v>
      </c>
      <c r="D51" s="104"/>
      <c r="E51" s="104">
        <f>E47/E49</f>
        <v>8.0532264717449259E-2</v>
      </c>
    </row>
    <row r="52" spans="1:15" ht="15" customHeight="1" x14ac:dyDescent="0.25">
      <c r="A52" s="95">
        <f t="shared" si="2"/>
        <v>39</v>
      </c>
    </row>
    <row r="53" spans="1:15" ht="15" customHeight="1" x14ac:dyDescent="0.25">
      <c r="A53" s="95">
        <f t="shared" si="2"/>
        <v>40</v>
      </c>
      <c r="B53" s="88" t="s">
        <v>84</v>
      </c>
    </row>
    <row r="54" spans="1:15" ht="15" customHeight="1" x14ac:dyDescent="0.25">
      <c r="A54" s="95">
        <f t="shared" ref="A54:A60" si="3">A53+1</f>
        <v>41</v>
      </c>
      <c r="B54" s="99" t="s">
        <v>83</v>
      </c>
      <c r="C54" s="100">
        <v>9610573082.744133</v>
      </c>
      <c r="D54" s="100">
        <v>-4539303</v>
      </c>
      <c r="E54" s="100">
        <f t="shared" ref="E54:E59" si="4">+D54+C54</f>
        <v>9606033779.744133</v>
      </c>
    </row>
    <row r="55" spans="1:15" ht="15" customHeight="1" x14ac:dyDescent="0.25">
      <c r="A55" s="95">
        <f t="shared" si="3"/>
        <v>42</v>
      </c>
      <c r="B55" s="99" t="s">
        <v>82</v>
      </c>
      <c r="C55" s="96">
        <v>-3592386275.8486667</v>
      </c>
      <c r="D55" s="96">
        <v>1436902</v>
      </c>
      <c r="E55" s="96">
        <f t="shared" si="4"/>
        <v>-3590949373.8486667</v>
      </c>
    </row>
    <row r="56" spans="1:15" ht="15" customHeight="1" x14ac:dyDescent="0.25">
      <c r="A56" s="95">
        <f t="shared" si="3"/>
        <v>43</v>
      </c>
      <c r="B56" s="88" t="s">
        <v>81</v>
      </c>
      <c r="C56" s="96">
        <v>278399163.59666669</v>
      </c>
      <c r="D56" s="96">
        <v>0</v>
      </c>
      <c r="E56" s="96">
        <f t="shared" si="4"/>
        <v>278399163.59666669</v>
      </c>
    </row>
    <row r="57" spans="1:15" ht="15" customHeight="1" x14ac:dyDescent="0.25">
      <c r="A57" s="95">
        <f t="shared" si="3"/>
        <v>44</v>
      </c>
      <c r="B57" s="88" t="s">
        <v>80</v>
      </c>
      <c r="C57" s="96">
        <v>-1195542548.0282865</v>
      </c>
      <c r="D57" s="96">
        <v>1029384.375</v>
      </c>
      <c r="E57" s="96">
        <f t="shared" si="4"/>
        <v>-1194513163.6532865</v>
      </c>
    </row>
    <row r="58" spans="1:15" s="93" customFormat="1" ht="15" customHeight="1" x14ac:dyDescent="0.25">
      <c r="A58" s="95">
        <f t="shared" si="3"/>
        <v>45</v>
      </c>
      <c r="B58" s="88" t="s">
        <v>79</v>
      </c>
      <c r="C58" s="96">
        <v>194511982.70378798</v>
      </c>
      <c r="D58" s="96">
        <v>0</v>
      </c>
      <c r="E58" s="96">
        <f t="shared" si="4"/>
        <v>194511982.70378798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5" s="93" customFormat="1" ht="15" customHeight="1" x14ac:dyDescent="0.2">
      <c r="A59" s="95">
        <f t="shared" si="3"/>
        <v>46</v>
      </c>
      <c r="B59" s="88" t="s">
        <v>78</v>
      </c>
      <c r="C59" s="96">
        <v>-68728817.988096505</v>
      </c>
      <c r="D59" s="96">
        <v>0</v>
      </c>
      <c r="E59" s="96">
        <f t="shared" si="4"/>
        <v>-68728817.988096505</v>
      </c>
      <c r="G59" s="88"/>
      <c r="H59" s="88"/>
    </row>
    <row r="60" spans="1:15" s="93" customFormat="1" ht="15" customHeight="1" thickBot="1" x14ac:dyDescent="0.25">
      <c r="A60" s="95">
        <f t="shared" si="3"/>
        <v>47</v>
      </c>
      <c r="B60" s="88" t="s">
        <v>77</v>
      </c>
      <c r="C60" s="94">
        <f>SUM(C54:C59)</f>
        <v>5226826587.1795378</v>
      </c>
      <c r="D60" s="94">
        <f>SUM(D54:D59)</f>
        <v>-2073016.625</v>
      </c>
      <c r="E60" s="94">
        <f>SUM(E54:E59)</f>
        <v>5224753570.5545378</v>
      </c>
      <c r="G60" s="88"/>
      <c r="H60" s="88"/>
    </row>
    <row r="61" spans="1:15" ht="15" customHeight="1" thickTop="1" x14ac:dyDescent="0.2">
      <c r="A61" s="93"/>
      <c r="B61" s="93"/>
      <c r="C61" s="93"/>
      <c r="D61" s="93"/>
      <c r="E61" s="93"/>
      <c r="F61" s="93"/>
      <c r="I61" s="93"/>
      <c r="J61" s="93"/>
      <c r="K61" s="93"/>
      <c r="L61" s="93"/>
      <c r="M61" s="93"/>
      <c r="N61" s="93"/>
      <c r="O61" s="93"/>
    </row>
    <row r="62" spans="1:15" ht="15" customHeight="1" x14ac:dyDescent="0.2">
      <c r="A62" s="93"/>
      <c r="C62" s="176" t="str">
        <f>IF(C60=C49,"OK","ERROR")</f>
        <v>OK</v>
      </c>
      <c r="D62" s="176" t="str">
        <f>IF(D60=D49,"OK","ERROR")</f>
        <v>OK</v>
      </c>
      <c r="E62" s="176" t="str">
        <f>IF(E60=E49,"OK","ERROR")</f>
        <v>OK</v>
      </c>
    </row>
    <row r="63" spans="1:15" ht="15" customHeight="1" x14ac:dyDescent="0.2">
      <c r="A63" s="1"/>
      <c r="B63" s="189"/>
      <c r="C63" s="189"/>
      <c r="D63" s="189"/>
      <c r="E63" s="189"/>
    </row>
    <row r="64" spans="1:15" ht="15" customHeight="1" x14ac:dyDescent="0.2">
      <c r="A64" s="89"/>
      <c r="B64" s="89"/>
      <c r="C64" s="89"/>
      <c r="D64" s="89"/>
      <c r="E64" s="89"/>
      <c r="F64" s="89"/>
    </row>
    <row r="80" spans="1:11" ht="15" customHeight="1" x14ac:dyDescent="0.2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</row>
    <row r="81" spans="1:11" ht="15" customHeight="1" x14ac:dyDescent="0.2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1" ht="15" customHeight="1" x14ac:dyDescent="0.2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</row>
    <row r="83" spans="1:11" ht="15" customHeight="1" x14ac:dyDescent="0.2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</row>
    <row r="84" spans="1:11" ht="15" customHeight="1" x14ac:dyDescent="0.2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5" spans="1:11" ht="15" customHeight="1" x14ac:dyDescent="0.2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</row>
    <row r="86" spans="1:11" ht="15" customHeight="1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</row>
    <row r="87" spans="1:11" ht="15" customHeight="1" x14ac:dyDescent="0.2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ht="15" customHeight="1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89" spans="1:11" ht="15" customHeight="1" x14ac:dyDescent="0.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</row>
    <row r="90" spans="1:11" ht="15" customHeight="1" x14ac:dyDescent="0.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ht="15" customHeigh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</row>
    <row r="92" spans="1:11" ht="15" customHeight="1" x14ac:dyDescent="0.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  <row r="93" spans="1:11" ht="15" customHeight="1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</row>
    <row r="94" spans="1:11" ht="15" customHeight="1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</row>
    <row r="95" spans="1:11" ht="15" customHeight="1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</row>
    <row r="96" spans="1:11" ht="15" customHeight="1" x14ac:dyDescent="0.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</row>
    <row r="97" spans="1:11" ht="15" customHeight="1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</row>
    <row r="98" spans="1:11" ht="15" customHeight="1" x14ac:dyDescent="0.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</row>
    <row r="99" spans="1:11" ht="15" customHeight="1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</row>
    <row r="100" spans="1:11" ht="15" customHeight="1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1" ht="15" customHeight="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1" ht="15" customHeight="1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</row>
    <row r="103" spans="1:11" ht="15" customHeight="1" x14ac:dyDescent="0.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</row>
    <row r="104" spans="1:11" ht="15" customHeight="1" x14ac:dyDescent="0.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1" ht="15" customHeight="1" x14ac:dyDescent="0.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1" ht="15" customHeight="1" x14ac:dyDescent="0.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1" ht="15" customHeight="1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1" ht="15" customHeight="1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</row>
    <row r="109" spans="1:11" ht="15" customHeight="1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</row>
    <row r="110" spans="1:11" ht="15" customHeight="1" x14ac:dyDescent="0.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</row>
    <row r="111" spans="1:11" ht="15" customHeight="1" x14ac:dyDescent="0.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</row>
  </sheetData>
  <conditionalFormatting sqref="C62:E62">
    <cfRule type="cellIs" dxfId="5" priority="2" stopIfTrue="1" operator="equal">
      <formula>"OK"</formula>
    </cfRule>
    <cfRule type="cellIs" dxfId="4" priority="3" stopIfTrue="1" operator="equal">
      <formula>"ERROR"</formula>
    </cfRule>
  </conditionalFormatting>
  <printOptions horizontalCentered="1"/>
  <pageMargins left="0.5" right="0.5" top="0.78" bottom="0.45" header="0.25" footer="0.18"/>
  <pageSetup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94"/>
  <sheetViews>
    <sheetView zoomScale="88" zoomScaleNormal="115" workbookViewId="0">
      <selection activeCell="B15" sqref="B15"/>
    </sheetView>
  </sheetViews>
  <sheetFormatPr defaultColWidth="16.42578125" defaultRowHeight="12.75" customHeight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16384" width="16.42578125" style="88"/>
  </cols>
  <sheetData>
    <row r="1" spans="1:7" ht="15" customHeight="1" thickBot="1" x14ac:dyDescent="0.3">
      <c r="E1" s="157"/>
    </row>
    <row r="2" spans="1:7" s="122" customFormat="1" ht="15" customHeight="1" thickTop="1" thickBot="1" x14ac:dyDescent="0.3">
      <c r="E2" s="175" t="s">
        <v>140</v>
      </c>
    </row>
    <row r="3" spans="1:7" s="134" customFormat="1" ht="15" customHeight="1" thickTop="1" x14ac:dyDescent="0.25">
      <c r="A3" s="137" t="s">
        <v>134</v>
      </c>
      <c r="B3" s="136"/>
      <c r="C3" s="136"/>
      <c r="D3" s="136"/>
      <c r="E3" s="174"/>
    </row>
    <row r="4" spans="1:7" s="116" customFormat="1" ht="15" customHeight="1" x14ac:dyDescent="0.25">
      <c r="A4" s="137" t="s">
        <v>119</v>
      </c>
      <c r="B4" s="137"/>
      <c r="C4" s="137"/>
      <c r="D4" s="137"/>
      <c r="E4" s="137"/>
    </row>
    <row r="5" spans="1:7" s="173" customFormat="1" ht="15" customHeight="1" x14ac:dyDescent="0.25">
      <c r="A5" s="141" t="s">
        <v>139</v>
      </c>
      <c r="B5" s="142"/>
      <c r="C5" s="142"/>
      <c r="D5" s="142"/>
      <c r="E5" s="142"/>
    </row>
    <row r="6" spans="1:7" s="116" customFormat="1" ht="15" customHeight="1" x14ac:dyDescent="0.25">
      <c r="A6" s="136" t="s">
        <v>118</v>
      </c>
      <c r="B6" s="136"/>
      <c r="C6" s="136"/>
      <c r="D6" s="136"/>
      <c r="E6" s="136"/>
    </row>
    <row r="7" spans="1:7" s="134" customFormat="1" ht="15" customHeight="1" x14ac:dyDescent="0.25">
      <c r="B7" s="136"/>
      <c r="C7" s="136"/>
      <c r="D7" s="136"/>
      <c r="E7" s="136"/>
    </row>
    <row r="8" spans="1:7" s="134" customFormat="1" ht="15" customHeight="1" x14ac:dyDescent="0.25"/>
    <row r="9" spans="1:7" s="134" customFormat="1" ht="15" customHeight="1" x14ac:dyDescent="0.25">
      <c r="C9" s="102" t="s">
        <v>115</v>
      </c>
      <c r="D9" s="102"/>
      <c r="E9" s="102" t="s">
        <v>117</v>
      </c>
      <c r="G9" s="127"/>
    </row>
    <row r="10" spans="1:7" s="134" customFormat="1" ht="15" customHeight="1" x14ac:dyDescent="0.25">
      <c r="A10" s="102" t="s">
        <v>5</v>
      </c>
      <c r="C10" s="102" t="s">
        <v>6</v>
      </c>
      <c r="D10" s="102" t="s">
        <v>116</v>
      </c>
      <c r="E10" s="102" t="s">
        <v>6</v>
      </c>
      <c r="G10" s="127"/>
    </row>
    <row r="11" spans="1:7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7" ht="15" customHeight="1" x14ac:dyDescent="0.25"/>
    <row r="13" spans="1:7" ht="15" customHeight="1" x14ac:dyDescent="0.25">
      <c r="A13" s="95">
        <v>1</v>
      </c>
      <c r="B13" s="123" t="s">
        <v>113</v>
      </c>
      <c r="C13" s="119"/>
    </row>
    <row r="14" spans="1:7" ht="15" customHeight="1" x14ac:dyDescent="0.25">
      <c r="A14" s="95">
        <f t="shared" ref="A14:A57" si="0">+A13+1</f>
        <v>2</v>
      </c>
      <c r="B14" s="105" t="s">
        <v>112</v>
      </c>
      <c r="C14" s="117">
        <v>864537449.24000001</v>
      </c>
      <c r="D14" s="117">
        <v>-49875261.638829254</v>
      </c>
      <c r="E14" s="115">
        <f>C14+D14</f>
        <v>814662187.60117078</v>
      </c>
      <c r="F14" s="100"/>
      <c r="G14" s="100"/>
    </row>
    <row r="15" spans="1:7" ht="15" customHeight="1" x14ac:dyDescent="0.25">
      <c r="A15" s="95">
        <f t="shared" si="0"/>
        <v>3</v>
      </c>
      <c r="B15" s="105" t="s">
        <v>133</v>
      </c>
      <c r="C15" s="163">
        <v>42164682.410000004</v>
      </c>
      <c r="D15" s="162">
        <v>-42164682.410000004</v>
      </c>
      <c r="E15" s="130">
        <f>+C15+D15</f>
        <v>0</v>
      </c>
      <c r="G15" s="100"/>
    </row>
    <row r="16" spans="1:7" ht="15" customHeight="1" x14ac:dyDescent="0.25">
      <c r="A16" s="95">
        <f t="shared" si="0"/>
        <v>4</v>
      </c>
      <c r="B16" s="105" t="s">
        <v>110</v>
      </c>
      <c r="C16" s="129">
        <v>40846432.240000002</v>
      </c>
      <c r="D16" s="161">
        <v>17963460.939999998</v>
      </c>
      <c r="E16" s="114">
        <f>+C16+D16</f>
        <v>58809893.18</v>
      </c>
      <c r="F16" s="100"/>
      <c r="G16" s="100"/>
    </row>
    <row r="17" spans="1:8" ht="15" customHeight="1" x14ac:dyDescent="0.25">
      <c r="A17" s="95">
        <f t="shared" si="0"/>
        <v>5</v>
      </c>
      <c r="B17" s="105" t="s">
        <v>109</v>
      </c>
      <c r="C17" s="117">
        <f>SUM(C14:C16)</f>
        <v>947548563.88999999</v>
      </c>
      <c r="D17" s="117">
        <f>SUM(D14:D16)</f>
        <v>-74076483.10882926</v>
      </c>
      <c r="E17" s="170">
        <f>SUM(E14:E16)</f>
        <v>873472080.78117073</v>
      </c>
      <c r="F17" s="100"/>
    </row>
    <row r="18" spans="1:8" ht="15" customHeight="1" x14ac:dyDescent="0.25">
      <c r="A18" s="95">
        <f t="shared" si="0"/>
        <v>6</v>
      </c>
    </row>
    <row r="19" spans="1:8" ht="15" customHeight="1" x14ac:dyDescent="0.25">
      <c r="A19" s="95">
        <f t="shared" si="0"/>
        <v>7</v>
      </c>
      <c r="C19" s="119"/>
      <c r="D19" s="119"/>
      <c r="E19" s="119"/>
      <c r="F19" s="169"/>
      <c r="G19" s="92"/>
    </row>
    <row r="20" spans="1:8" ht="1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8" ht="15" customHeight="1" x14ac:dyDescent="0.25">
      <c r="A21" s="95">
        <f t="shared" si="0"/>
        <v>9</v>
      </c>
      <c r="C21" s="119"/>
      <c r="D21" s="119"/>
      <c r="E21" s="119"/>
    </row>
    <row r="22" spans="1:8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8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8" ht="15" customHeight="1" x14ac:dyDescent="0.25">
      <c r="A24" s="95">
        <f t="shared" si="0"/>
        <v>12</v>
      </c>
      <c r="B24" s="105" t="s">
        <v>131</v>
      </c>
      <c r="C24" s="117">
        <v>403309815.97999901</v>
      </c>
      <c r="D24" s="117">
        <v>-9827202.5500000007</v>
      </c>
      <c r="E24" s="115">
        <f>+C24+D24</f>
        <v>393482613.42999899</v>
      </c>
      <c r="F24" s="115"/>
    </row>
    <row r="25" spans="1:8" ht="15" customHeight="1" x14ac:dyDescent="0.25">
      <c r="A25" s="95">
        <f t="shared" si="0"/>
        <v>13</v>
      </c>
      <c r="B25" s="105"/>
      <c r="C25" s="97"/>
      <c r="D25" s="92"/>
      <c r="E25" s="130"/>
    </row>
    <row r="26" spans="1:8" ht="15" customHeight="1" x14ac:dyDescent="0.25">
      <c r="A26" s="95">
        <f t="shared" si="0"/>
        <v>14</v>
      </c>
      <c r="B26" s="105" t="s">
        <v>105</v>
      </c>
      <c r="C26" s="160">
        <f>SUM(C22:C25)</f>
        <v>403309815.97999901</v>
      </c>
      <c r="D26" s="160">
        <f>SUM(D22:D25)</f>
        <v>-9827202.5500000007</v>
      </c>
      <c r="E26" s="160">
        <f>SUM(E22:E25)</f>
        <v>393482613.42999899</v>
      </c>
      <c r="F26" s="100"/>
    </row>
    <row r="27" spans="1:8" s="147" customFormat="1" ht="15" customHeight="1" x14ac:dyDescent="0.25">
      <c r="A27" s="95">
        <f t="shared" si="0"/>
        <v>15</v>
      </c>
      <c r="B27" s="166"/>
      <c r="C27" s="165"/>
      <c r="D27" s="165"/>
      <c r="E27" s="165"/>
      <c r="H27" s="115"/>
    </row>
    <row r="28" spans="1:8" ht="15" customHeight="1" x14ac:dyDescent="0.25">
      <c r="A28" s="95">
        <f t="shared" si="0"/>
        <v>16</v>
      </c>
      <c r="B28" s="98" t="s">
        <v>103</v>
      </c>
      <c r="C28" s="117">
        <v>2134042.3199999998</v>
      </c>
      <c r="D28" s="117">
        <v>-89512.03</v>
      </c>
      <c r="E28" s="115">
        <f>C28+D28</f>
        <v>2044530.2899999998</v>
      </c>
      <c r="H28" s="115"/>
    </row>
    <row r="29" spans="1:8" ht="15" customHeight="1" x14ac:dyDescent="0.25">
      <c r="A29" s="95">
        <f t="shared" si="0"/>
        <v>17</v>
      </c>
      <c r="B29" s="105" t="s">
        <v>12</v>
      </c>
      <c r="C29" s="92">
        <v>0</v>
      </c>
      <c r="D29" s="163">
        <v>0</v>
      </c>
      <c r="E29" s="130">
        <f t="shared" ref="E29:E41" si="1">+C29+D29</f>
        <v>0</v>
      </c>
      <c r="H29" s="115"/>
    </row>
    <row r="30" spans="1:8" ht="15" customHeight="1" x14ac:dyDescent="0.25">
      <c r="A30" s="95">
        <f t="shared" si="0"/>
        <v>18</v>
      </c>
      <c r="B30" s="105" t="s">
        <v>13</v>
      </c>
      <c r="C30" s="92">
        <v>49550744.18</v>
      </c>
      <c r="D30" s="163">
        <v>0</v>
      </c>
      <c r="E30" s="130">
        <f t="shared" si="1"/>
        <v>49550744.18</v>
      </c>
      <c r="H30" s="115"/>
    </row>
    <row r="31" spans="1:8" ht="15" customHeight="1" x14ac:dyDescent="0.25">
      <c r="A31" s="95">
        <f t="shared" si="0"/>
        <v>19</v>
      </c>
      <c r="B31" s="164" t="s">
        <v>14</v>
      </c>
      <c r="C31" s="92">
        <v>28977997.771919899</v>
      </c>
      <c r="D31" s="162">
        <v>-513045.09391967813</v>
      </c>
      <c r="E31" s="130">
        <f t="shared" si="1"/>
        <v>28464952.678000219</v>
      </c>
      <c r="H31" s="115"/>
    </row>
    <row r="32" spans="1:8" ht="15" customHeight="1" x14ac:dyDescent="0.25">
      <c r="A32" s="95">
        <f t="shared" si="0"/>
        <v>20</v>
      </c>
      <c r="B32" s="105" t="s">
        <v>15</v>
      </c>
      <c r="C32" s="92">
        <v>6465249.9282449996</v>
      </c>
      <c r="D32" s="162">
        <v>-4800560.08</v>
      </c>
      <c r="E32" s="130">
        <f t="shared" si="1"/>
        <v>1664689.8482449995</v>
      </c>
      <c r="H32" s="115"/>
    </row>
    <row r="33" spans="1:8" s="125" customFormat="1" ht="15" customHeight="1" x14ac:dyDescent="0.25">
      <c r="A33" s="95">
        <f t="shared" si="0"/>
        <v>21</v>
      </c>
      <c r="B33" s="105" t="s">
        <v>99</v>
      </c>
      <c r="C33" s="92">
        <v>10522855.65</v>
      </c>
      <c r="D33" s="162">
        <v>-10522855.65</v>
      </c>
      <c r="E33" s="130">
        <f t="shared" si="1"/>
        <v>0</v>
      </c>
      <c r="H33" s="115"/>
    </row>
    <row r="34" spans="1:8" ht="15" customHeight="1" x14ac:dyDescent="0.25">
      <c r="A34" s="95">
        <f t="shared" si="0"/>
        <v>22</v>
      </c>
      <c r="B34" s="105" t="s">
        <v>16</v>
      </c>
      <c r="C34" s="92">
        <v>47377201.251229003</v>
      </c>
      <c r="D34" s="162">
        <v>-217748.05953985814</v>
      </c>
      <c r="E34" s="130">
        <f t="shared" si="1"/>
        <v>47159453.191689149</v>
      </c>
    </row>
    <row r="35" spans="1:8" ht="15" customHeight="1" x14ac:dyDescent="0.25">
      <c r="A35" s="95">
        <f t="shared" si="0"/>
        <v>23</v>
      </c>
      <c r="B35" s="105" t="s">
        <v>98</v>
      </c>
      <c r="C35" s="92">
        <v>117082009.46159101</v>
      </c>
      <c r="D35" s="162">
        <v>0</v>
      </c>
      <c r="E35" s="130">
        <f t="shared" si="1"/>
        <v>117082009.46159101</v>
      </c>
    </row>
    <row r="36" spans="1:8" ht="15" customHeight="1" x14ac:dyDescent="0.25">
      <c r="A36" s="95">
        <f t="shared" si="0"/>
        <v>24</v>
      </c>
      <c r="B36" s="105" t="s">
        <v>76</v>
      </c>
      <c r="C36" s="92">
        <v>11211688.963727999</v>
      </c>
      <c r="D36" s="163">
        <v>0</v>
      </c>
      <c r="E36" s="130">
        <f>+C36+D36</f>
        <v>11211688.963727999</v>
      </c>
    </row>
    <row r="37" spans="1:8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8" ht="15" customHeight="1" x14ac:dyDescent="0.25">
      <c r="A38" s="95">
        <f t="shared" si="0"/>
        <v>26</v>
      </c>
      <c r="B38" s="105" t="s">
        <v>96</v>
      </c>
      <c r="C38" s="92">
        <v>-45370.199999999903</v>
      </c>
      <c r="D38" s="163">
        <v>0</v>
      </c>
      <c r="E38" s="130">
        <f t="shared" si="1"/>
        <v>-45370.199999999903</v>
      </c>
    </row>
    <row r="39" spans="1:8" ht="15" customHeight="1" x14ac:dyDescent="0.25">
      <c r="A39" s="95">
        <f t="shared" si="0"/>
        <v>27</v>
      </c>
      <c r="B39" s="105" t="s">
        <v>93</v>
      </c>
      <c r="C39" s="92">
        <v>99607851.752333</v>
      </c>
      <c r="D39" s="162">
        <v>-63172792.087919153</v>
      </c>
      <c r="E39" s="130">
        <f t="shared" si="1"/>
        <v>36435059.664413847</v>
      </c>
    </row>
    <row r="40" spans="1:8" ht="15" customHeight="1" x14ac:dyDescent="0.25">
      <c r="A40" s="95">
        <f t="shared" si="0"/>
        <v>28</v>
      </c>
      <c r="B40" s="105" t="s">
        <v>92</v>
      </c>
      <c r="C40" s="92">
        <v>0</v>
      </c>
      <c r="D40" s="162">
        <v>13060712.374987252</v>
      </c>
      <c r="E40" s="130">
        <f t="shared" si="1"/>
        <v>13060712.374987252</v>
      </c>
    </row>
    <row r="41" spans="1:8" ht="15" customHeight="1" x14ac:dyDescent="0.25">
      <c r="A41" s="95">
        <f t="shared" si="0"/>
        <v>29</v>
      </c>
      <c r="B41" s="88" t="s">
        <v>91</v>
      </c>
      <c r="C41" s="97">
        <v>59998023.289999999</v>
      </c>
      <c r="D41" s="161">
        <v>-26034986.449999988</v>
      </c>
      <c r="E41" s="114">
        <f t="shared" si="1"/>
        <v>33963036.840000011</v>
      </c>
    </row>
    <row r="42" spans="1:8" ht="15" customHeight="1" x14ac:dyDescent="0.25">
      <c r="A42" s="95">
        <f t="shared" si="0"/>
        <v>30</v>
      </c>
      <c r="B42" s="105" t="s">
        <v>90</v>
      </c>
      <c r="C42" s="160">
        <f>SUM(C28:C41)</f>
        <v>432882294.36904591</v>
      </c>
      <c r="D42" s="160">
        <f>SUM(D28:D41)</f>
        <v>-92290787.076391429</v>
      </c>
      <c r="E42" s="160">
        <f>SUM(E28:E41)</f>
        <v>340591507.29265451</v>
      </c>
    </row>
    <row r="43" spans="1:8" ht="15" customHeight="1" x14ac:dyDescent="0.25">
      <c r="A43" s="95">
        <f t="shared" si="0"/>
        <v>31</v>
      </c>
      <c r="C43" s="100"/>
      <c r="D43" s="100"/>
      <c r="E43" s="100"/>
    </row>
    <row r="44" spans="1:8" ht="15" customHeight="1" x14ac:dyDescent="0.25">
      <c r="A44" s="95">
        <f t="shared" si="0"/>
        <v>32</v>
      </c>
      <c r="B44" s="88" t="s">
        <v>88</v>
      </c>
      <c r="C44" s="131">
        <f>C17-C26-C42</f>
        <v>111356453.54095513</v>
      </c>
      <c r="D44" s="131">
        <f>D17-D26-D42</f>
        <v>28041506.517562166</v>
      </c>
      <c r="E44" s="131">
        <f>E17-E26-E42</f>
        <v>139397960.05851722</v>
      </c>
    </row>
    <row r="45" spans="1:8" ht="15" customHeight="1" x14ac:dyDescent="0.25">
      <c r="A45" s="95">
        <f t="shared" si="0"/>
        <v>33</v>
      </c>
      <c r="B45" s="105"/>
      <c r="C45" s="106"/>
      <c r="D45" s="106"/>
      <c r="E45" s="106"/>
    </row>
    <row r="46" spans="1:8" ht="15" customHeight="1" x14ac:dyDescent="0.25">
      <c r="A46" s="95">
        <f t="shared" si="0"/>
        <v>34</v>
      </c>
      <c r="B46" s="105" t="s">
        <v>87</v>
      </c>
      <c r="C46" s="100">
        <f>C57</f>
        <v>1706005751.3643975</v>
      </c>
      <c r="D46" s="178">
        <f>D57</f>
        <v>0</v>
      </c>
      <c r="E46" s="100">
        <f>+C46+D46</f>
        <v>1706005751.3643975</v>
      </c>
    </row>
    <row r="47" spans="1:8" ht="15" customHeight="1" x14ac:dyDescent="0.25">
      <c r="A47" s="95">
        <f t="shared" si="0"/>
        <v>35</v>
      </c>
    </row>
    <row r="48" spans="1:8" ht="15" customHeight="1" x14ac:dyDescent="0.2">
      <c r="A48" s="95">
        <f t="shared" si="0"/>
        <v>36</v>
      </c>
      <c r="B48" s="105" t="s">
        <v>86</v>
      </c>
      <c r="C48" s="113">
        <f>C44/C46</f>
        <v>6.5273199373388116E-2</v>
      </c>
      <c r="E48" s="104">
        <f>E44/E46</f>
        <v>8.1710134884968658E-2</v>
      </c>
    </row>
    <row r="49" spans="1:5" ht="15" customHeight="1" x14ac:dyDescent="0.2">
      <c r="A49" s="95">
        <f t="shared" si="0"/>
        <v>37</v>
      </c>
      <c r="C49" s="159"/>
      <c r="E49" s="159"/>
    </row>
    <row r="50" spans="1:5" ht="15" customHeight="1" x14ac:dyDescent="0.2">
      <c r="A50" s="95">
        <f t="shared" si="0"/>
        <v>38</v>
      </c>
      <c r="B50" s="88" t="s">
        <v>84</v>
      </c>
    </row>
    <row r="51" spans="1:5" ht="15" customHeight="1" x14ac:dyDescent="0.2">
      <c r="A51" s="95">
        <f t="shared" si="0"/>
        <v>39</v>
      </c>
      <c r="B51" s="149" t="s">
        <v>129</v>
      </c>
      <c r="C51" s="131">
        <v>3428724871</v>
      </c>
      <c r="D51" s="153">
        <v>0</v>
      </c>
      <c r="E51" s="158">
        <f>+D51+C51</f>
        <v>3428724871</v>
      </c>
    </row>
    <row r="52" spans="1:5" ht="15" customHeight="1" x14ac:dyDescent="0.2">
      <c r="A52" s="95">
        <f t="shared" si="0"/>
        <v>40</v>
      </c>
      <c r="B52" s="151" t="s">
        <v>128</v>
      </c>
      <c r="C52" s="96">
        <v>-1294648679</v>
      </c>
      <c r="D52" s="156">
        <v>0</v>
      </c>
      <c r="E52" s="156">
        <f>+D52+C52</f>
        <v>-1294648679</v>
      </c>
    </row>
    <row r="53" spans="1:5" ht="15" customHeight="1" x14ac:dyDescent="0.2">
      <c r="A53" s="95">
        <f t="shared" si="0"/>
        <v>41</v>
      </c>
      <c r="B53" s="151" t="s">
        <v>127</v>
      </c>
      <c r="C53" s="155">
        <v>-489892743</v>
      </c>
      <c r="D53" s="154">
        <v>0</v>
      </c>
      <c r="E53" s="154">
        <f>+D53+C53</f>
        <v>-489892743</v>
      </c>
    </row>
    <row r="54" spans="1:5" ht="15" customHeight="1" x14ac:dyDescent="0.2">
      <c r="A54" s="95">
        <f t="shared" si="0"/>
        <v>42</v>
      </c>
      <c r="B54" s="151" t="s">
        <v>126</v>
      </c>
      <c r="C54" s="110">
        <v>-2690326.6825212911</v>
      </c>
      <c r="D54" s="150">
        <v>0</v>
      </c>
      <c r="E54" s="150">
        <f>+D54+C54</f>
        <v>-2690326.6825212911</v>
      </c>
    </row>
    <row r="55" spans="1:5" ht="15" customHeight="1" x14ac:dyDescent="0.2">
      <c r="A55" s="95">
        <f t="shared" si="0"/>
        <v>43</v>
      </c>
      <c r="B55" s="151" t="s">
        <v>125</v>
      </c>
      <c r="C55" s="153">
        <f>SUM(C51:C54)</f>
        <v>1641493122.3174787</v>
      </c>
      <c r="D55" s="153">
        <f>SUM(D51:D54)</f>
        <v>0</v>
      </c>
      <c r="E55" s="153">
        <f>SUM(E51:E54)</f>
        <v>1641493122.3174787</v>
      </c>
    </row>
    <row r="56" spans="1:5" ht="15" customHeight="1" x14ac:dyDescent="0.2">
      <c r="A56" s="95">
        <f t="shared" si="0"/>
        <v>44</v>
      </c>
      <c r="B56" s="151" t="s">
        <v>79</v>
      </c>
      <c r="C56" s="110">
        <v>64512629.046918951</v>
      </c>
      <c r="D56" s="150">
        <v>0</v>
      </c>
      <c r="E56" s="150">
        <f>+D56+C56</f>
        <v>64512629.046918951</v>
      </c>
    </row>
    <row r="57" spans="1:5" ht="15" customHeight="1" thickBot="1" x14ac:dyDescent="0.25">
      <c r="A57" s="95">
        <f t="shared" si="0"/>
        <v>45</v>
      </c>
      <c r="B57" s="149" t="s">
        <v>77</v>
      </c>
      <c r="C57" s="148">
        <f>SUM(C55:C56)</f>
        <v>1706005751.3643975</v>
      </c>
      <c r="D57" s="148">
        <f>SUM(D55:D56)</f>
        <v>0</v>
      </c>
      <c r="E57" s="148">
        <f>SUM(E55:E56)</f>
        <v>1706005751.3643975</v>
      </c>
    </row>
    <row r="58" spans="1:5" ht="15" customHeight="1" thickTop="1" x14ac:dyDescent="0.2">
      <c r="A58" s="95"/>
    </row>
    <row r="59" spans="1:5" ht="15" customHeight="1" x14ac:dyDescent="0.2"/>
    <row r="60" spans="1:5" ht="15" customHeight="1" x14ac:dyDescent="0.2"/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spans="1:5" ht="15" customHeight="1" x14ac:dyDescent="0.2"/>
    <row r="66" spans="1:5" ht="15" customHeight="1" x14ac:dyDescent="0.2"/>
    <row r="67" spans="1:5" ht="15" customHeight="1" x14ac:dyDescent="0.2"/>
    <row r="68" spans="1:5" ht="15" customHeight="1" x14ac:dyDescent="0.2"/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>
      <c r="A78" s="95"/>
      <c r="B78" s="95"/>
      <c r="C78" s="95"/>
      <c r="D78" s="95"/>
      <c r="E78" s="95"/>
    </row>
    <row r="79" spans="1:5" ht="15" customHeight="1" x14ac:dyDescent="0.2">
      <c r="A79" s="95"/>
      <c r="B79" s="95"/>
      <c r="C79" s="95"/>
      <c r="D79" s="95"/>
      <c r="E79" s="95"/>
    </row>
    <row r="80" spans="1:5" ht="15" customHeight="1" x14ac:dyDescent="0.2">
      <c r="A80" s="95"/>
      <c r="B80" s="95"/>
      <c r="C80" s="95"/>
      <c r="D80" s="95"/>
      <c r="E80" s="95"/>
    </row>
    <row r="81" spans="1:5" ht="15" customHeight="1" x14ac:dyDescent="0.2">
      <c r="A81" s="95"/>
      <c r="B81" s="95"/>
      <c r="C81" s="95"/>
      <c r="D81" s="95"/>
      <c r="E81" s="95"/>
    </row>
    <row r="82" spans="1:5" ht="15" customHeight="1" x14ac:dyDescent="0.2">
      <c r="A82" s="95"/>
      <c r="B82" s="95"/>
      <c r="C82" s="95"/>
      <c r="D82" s="95"/>
      <c r="E82" s="95"/>
    </row>
    <row r="83" spans="1:5" ht="15" customHeight="1" x14ac:dyDescent="0.2">
      <c r="A83" s="95"/>
      <c r="B83" s="95"/>
      <c r="C83" s="95"/>
      <c r="D83" s="95"/>
      <c r="E83" s="95"/>
    </row>
    <row r="84" spans="1:5" ht="15" customHeight="1" x14ac:dyDescent="0.2">
      <c r="A84" s="95"/>
      <c r="B84" s="95"/>
      <c r="C84" s="95"/>
      <c r="D84" s="95"/>
      <c r="E84" s="95"/>
    </row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/>
    <row r="93" spans="1:5" ht="15" customHeight="1" x14ac:dyDescent="0.2"/>
    <row r="94" spans="1:5" ht="15" customHeight="1" x14ac:dyDescent="0.2"/>
  </sheetData>
  <printOptions horizontalCentered="1"/>
  <pageMargins left="0.5" right="0.5" top="0.78" bottom="0.5" header="0.5" footer="0.5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zoomScale="88" zoomScaleNormal="88" workbookViewId="0">
      <pane ySplit="10" topLeftCell="A13" activePane="bottomLeft" state="frozen"/>
      <selection sqref="A1:E23"/>
      <selection pane="bottomLeft" activeCell="C51" sqref="C51"/>
    </sheetView>
  </sheetViews>
  <sheetFormatPr defaultColWidth="16.42578125" defaultRowHeight="15" customHeight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6" width="16.42578125" style="88"/>
    <col min="7" max="10" width="16.42578125" style="89"/>
    <col min="11" max="16384" width="16.42578125" style="88"/>
  </cols>
  <sheetData>
    <row r="1" spans="1:10" s="91" customFormat="1" ht="15" customHeight="1" x14ac:dyDescent="0.25">
      <c r="G1" s="89"/>
      <c r="H1" s="89"/>
      <c r="I1" s="89"/>
      <c r="J1" s="89"/>
    </row>
    <row r="2" spans="1:10" ht="15" customHeight="1" thickBot="1" x14ac:dyDescent="0.3"/>
    <row r="3" spans="1:10" s="134" customFormat="1" ht="15" customHeight="1" thickTop="1" thickBot="1" x14ac:dyDescent="0.3">
      <c r="E3" s="145" t="s">
        <v>141</v>
      </c>
      <c r="G3" s="89"/>
      <c r="H3" s="89"/>
      <c r="I3" s="89"/>
      <c r="J3" s="89"/>
    </row>
    <row r="4" spans="1:10" s="134" customFormat="1" ht="15" customHeight="1" thickTop="1" x14ac:dyDescent="0.25">
      <c r="A4" s="143" t="s">
        <v>85</v>
      </c>
      <c r="B4" s="136"/>
      <c r="C4" s="136"/>
      <c r="G4" s="89"/>
      <c r="H4" s="89"/>
      <c r="I4" s="89"/>
      <c r="J4" s="89"/>
    </row>
    <row r="5" spans="1:10" s="134" customFormat="1" ht="15" customHeight="1" x14ac:dyDescent="0.25">
      <c r="A5" s="137" t="s">
        <v>121</v>
      </c>
      <c r="B5" s="136"/>
      <c r="C5" s="140"/>
      <c r="D5" s="136"/>
      <c r="E5" s="136"/>
      <c r="G5" s="89"/>
      <c r="H5" s="89"/>
      <c r="I5" s="89"/>
      <c r="J5" s="89"/>
    </row>
    <row r="6" spans="1:10" s="134" customFormat="1" ht="15" customHeight="1" x14ac:dyDescent="0.25">
      <c r="A6" s="137" t="s">
        <v>119</v>
      </c>
      <c r="B6" s="136"/>
      <c r="C6" s="139"/>
      <c r="D6" s="107"/>
      <c r="E6" s="136"/>
      <c r="G6" s="89"/>
      <c r="H6" s="89"/>
      <c r="I6" s="89"/>
      <c r="J6" s="89"/>
    </row>
    <row r="7" spans="1:10" s="134" customFormat="1" ht="15" customHeight="1" x14ac:dyDescent="0.25">
      <c r="A7" s="136" t="s">
        <v>142</v>
      </c>
      <c r="B7" s="136"/>
      <c r="C7" s="136"/>
      <c r="D7" s="107"/>
      <c r="E7" s="136"/>
      <c r="G7" s="89"/>
      <c r="H7" s="89"/>
      <c r="I7" s="89"/>
      <c r="J7" s="89"/>
    </row>
    <row r="8" spans="1:10" s="134" customFormat="1" ht="15" customHeight="1" x14ac:dyDescent="0.25">
      <c r="A8" s="136" t="s">
        <v>118</v>
      </c>
      <c r="B8" s="136"/>
      <c r="C8" s="136"/>
      <c r="D8" s="107"/>
      <c r="E8" s="136"/>
      <c r="G8" s="89"/>
      <c r="H8" s="89"/>
      <c r="I8" s="89"/>
      <c r="J8" s="89"/>
    </row>
    <row r="9" spans="1:10" s="134" customFormat="1" ht="15" customHeight="1" x14ac:dyDescent="0.25">
      <c r="E9" s="138"/>
      <c r="G9" s="89"/>
      <c r="H9" s="89"/>
      <c r="I9" s="89"/>
      <c r="J9" s="89"/>
    </row>
    <row r="10" spans="1:10" s="134" customFormat="1" ht="15" customHeight="1" x14ac:dyDescent="0.25">
      <c r="C10" s="138" t="s">
        <v>115</v>
      </c>
      <c r="D10" s="138"/>
      <c r="E10" s="138" t="s">
        <v>117</v>
      </c>
      <c r="G10" s="89"/>
      <c r="H10" s="89"/>
      <c r="I10" s="89"/>
      <c r="J10" s="89"/>
    </row>
    <row r="11" spans="1:10" ht="15" customHeight="1" x14ac:dyDescent="0.25">
      <c r="A11" s="138" t="s">
        <v>5</v>
      </c>
      <c r="B11" s="134"/>
      <c r="C11" s="138" t="s">
        <v>6</v>
      </c>
      <c r="D11" s="138" t="s">
        <v>116</v>
      </c>
      <c r="E11" s="138" t="s">
        <v>6</v>
      </c>
    </row>
    <row r="12" spans="1:10" ht="15" customHeight="1" x14ac:dyDescent="0.25">
      <c r="A12" s="133" t="s">
        <v>8</v>
      </c>
      <c r="B12" s="126"/>
      <c r="C12" s="133" t="s">
        <v>9</v>
      </c>
      <c r="D12" s="133" t="s">
        <v>114</v>
      </c>
      <c r="E12" s="133" t="s">
        <v>9</v>
      </c>
    </row>
    <row r="14" spans="1:10" ht="15" customHeight="1" x14ac:dyDescent="0.25">
      <c r="A14" s="95">
        <v>1</v>
      </c>
      <c r="B14" s="123" t="s">
        <v>113</v>
      </c>
    </row>
    <row r="15" spans="1:10" ht="15" customHeight="1" x14ac:dyDescent="0.25">
      <c r="A15" s="95">
        <f t="shared" ref="A15:A53" si="0">+A14+1</f>
        <v>2</v>
      </c>
      <c r="B15" s="105" t="s">
        <v>112</v>
      </c>
      <c r="C15" s="100">
        <v>2147655566.46</v>
      </c>
      <c r="D15" s="100">
        <v>-130269905.72158653</v>
      </c>
      <c r="E15" s="108">
        <f>SUM(C15:D15)</f>
        <v>2017385660.7384136</v>
      </c>
    </row>
    <row r="16" spans="1:10" ht="15" customHeight="1" x14ac:dyDescent="0.25">
      <c r="A16" s="95">
        <f t="shared" si="0"/>
        <v>3</v>
      </c>
      <c r="B16" s="105" t="s">
        <v>111</v>
      </c>
      <c r="C16" s="92">
        <v>325347.86</v>
      </c>
      <c r="D16" s="92">
        <v>5418</v>
      </c>
      <c r="E16" s="96">
        <f>SUM(C16:D16)</f>
        <v>330765.86</v>
      </c>
    </row>
    <row r="17" spans="1:5" ht="15" customHeight="1" x14ac:dyDescent="0.25">
      <c r="A17" s="95">
        <f t="shared" si="0"/>
        <v>4</v>
      </c>
      <c r="B17" s="105" t="s">
        <v>100</v>
      </c>
      <c r="C17" s="92">
        <v>180683383.30000001</v>
      </c>
      <c r="D17" s="92">
        <v>0</v>
      </c>
      <c r="E17" s="96">
        <f>SUM(C17:D17)</f>
        <v>180683383.30000001</v>
      </c>
    </row>
    <row r="18" spans="1:5" ht="15" customHeight="1" x14ac:dyDescent="0.25">
      <c r="A18" s="95">
        <f t="shared" si="0"/>
        <v>5</v>
      </c>
      <c r="B18" s="105" t="s">
        <v>110</v>
      </c>
      <c r="C18" s="97">
        <v>60271452.979999997</v>
      </c>
      <c r="D18" s="97">
        <v>21063354.899999999</v>
      </c>
      <c r="E18" s="110">
        <f>SUM(C18:D18)</f>
        <v>81334807.879999995</v>
      </c>
    </row>
    <row r="19" spans="1:5" ht="15" customHeight="1" x14ac:dyDescent="0.25">
      <c r="A19" s="95">
        <f t="shared" si="0"/>
        <v>6</v>
      </c>
      <c r="B19" s="105" t="s">
        <v>109</v>
      </c>
      <c r="C19" s="188">
        <f>SUM(C15:C18)</f>
        <v>2388935750.6000004</v>
      </c>
      <c r="D19" s="188">
        <f>SUM(D15:D18)</f>
        <v>-109201132.82158652</v>
      </c>
      <c r="E19" s="188">
        <f>SUM(E15:E18)</f>
        <v>2279734617.7784138</v>
      </c>
    </row>
    <row r="20" spans="1:5" ht="15" customHeight="1" x14ac:dyDescent="0.25">
      <c r="A20" s="95">
        <f t="shared" si="0"/>
        <v>7</v>
      </c>
      <c r="C20" s="119"/>
      <c r="D20" s="119"/>
    </row>
    <row r="21" spans="1:5" ht="15" customHeight="1" x14ac:dyDescent="0.25">
      <c r="A21" s="95">
        <f t="shared" si="0"/>
        <v>8</v>
      </c>
      <c r="B21" s="98" t="s">
        <v>108</v>
      </c>
      <c r="C21" s="119"/>
      <c r="D21" s="119"/>
      <c r="E21" s="118"/>
    </row>
    <row r="22" spans="1:5" ht="15" customHeight="1" x14ac:dyDescent="0.25">
      <c r="A22" s="95">
        <f t="shared" si="0"/>
        <v>9</v>
      </c>
      <c r="C22" s="119"/>
      <c r="D22" s="119"/>
    </row>
    <row r="23" spans="1:5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</row>
    <row r="24" spans="1:5" ht="15" customHeight="1" x14ac:dyDescent="0.25">
      <c r="A24" s="95">
        <f t="shared" si="0"/>
        <v>11</v>
      </c>
      <c r="B24" s="105" t="s">
        <v>104</v>
      </c>
      <c r="C24" s="100">
        <v>215331285.66</v>
      </c>
      <c r="D24" s="100">
        <v>-785785</v>
      </c>
      <c r="E24" s="108">
        <f>SUM(C24:D24)</f>
        <v>214545500.66</v>
      </c>
    </row>
    <row r="25" spans="1:5" ht="15" customHeight="1" x14ac:dyDescent="0.25">
      <c r="A25" s="95">
        <f t="shared" si="0"/>
        <v>12</v>
      </c>
      <c r="B25" s="105" t="s">
        <v>102</v>
      </c>
      <c r="C25" s="92">
        <v>546513843.15999997</v>
      </c>
      <c r="D25" s="92">
        <v>12645638.155628653</v>
      </c>
      <c r="E25" s="96">
        <f>SUM(C25:D25)</f>
        <v>559159481.31562865</v>
      </c>
    </row>
    <row r="26" spans="1:5" ht="15" customHeight="1" x14ac:dyDescent="0.25">
      <c r="A26" s="95">
        <f t="shared" si="0"/>
        <v>13</v>
      </c>
      <c r="B26" s="105" t="s">
        <v>101</v>
      </c>
      <c r="C26" s="92">
        <v>114137948.81999899</v>
      </c>
      <c r="D26" s="92">
        <v>0</v>
      </c>
      <c r="E26" s="96">
        <f>SUM(C26:D26)</f>
        <v>114137948.81999899</v>
      </c>
    </row>
    <row r="27" spans="1:5" ht="17.25" customHeight="1" x14ac:dyDescent="0.25">
      <c r="A27" s="95">
        <f t="shared" si="0"/>
        <v>14</v>
      </c>
      <c r="B27" s="88" t="s">
        <v>106</v>
      </c>
      <c r="C27" s="97">
        <v>-69823671.75</v>
      </c>
      <c r="D27" s="97">
        <v>69823671.75</v>
      </c>
      <c r="E27" s="110">
        <f>SUM(C27:D27)</f>
        <v>0</v>
      </c>
    </row>
    <row r="28" spans="1:5" ht="12.75" customHeight="1" x14ac:dyDescent="0.25">
      <c r="A28" s="95">
        <f t="shared" si="0"/>
        <v>15</v>
      </c>
      <c r="B28" s="105" t="s">
        <v>105</v>
      </c>
      <c r="C28" s="188">
        <f>SUM(C24:C27)</f>
        <v>806159405.88999891</v>
      </c>
      <c r="D28" s="188">
        <f>SUM(D24:D27)</f>
        <v>81683524.905628651</v>
      </c>
      <c r="E28" s="188">
        <f>SUM(E24:E27)</f>
        <v>887842930.79562759</v>
      </c>
    </row>
    <row r="29" spans="1:5" ht="22.5" customHeight="1" x14ac:dyDescent="0.25">
      <c r="A29" s="95">
        <f t="shared" si="0"/>
        <v>16</v>
      </c>
      <c r="B29" s="105"/>
      <c r="C29" s="100"/>
      <c r="D29" s="100"/>
      <c r="E29" s="119"/>
    </row>
    <row r="30" spans="1:5" ht="15" customHeight="1" x14ac:dyDescent="0.25">
      <c r="A30" s="95">
        <f t="shared" si="0"/>
        <v>17</v>
      </c>
      <c r="B30" s="98" t="s">
        <v>103</v>
      </c>
      <c r="C30" s="100">
        <v>126338251.61</v>
      </c>
      <c r="D30" s="100">
        <v>0</v>
      </c>
      <c r="E30" s="108">
        <f t="shared" ref="E30:E44" si="1">SUM(C30:D30)</f>
        <v>126338251.61</v>
      </c>
    </row>
    <row r="31" spans="1:5" ht="15" customHeight="1" x14ac:dyDescent="0.25">
      <c r="A31" s="95">
        <f t="shared" si="0"/>
        <v>18</v>
      </c>
      <c r="B31" s="105" t="s">
        <v>12</v>
      </c>
      <c r="C31" s="92">
        <v>20320134.359999999</v>
      </c>
      <c r="D31" s="92">
        <v>0</v>
      </c>
      <c r="E31" s="96">
        <f t="shared" si="1"/>
        <v>20320134.359999999</v>
      </c>
    </row>
    <row r="32" spans="1:5" ht="15" customHeight="1" x14ac:dyDescent="0.25">
      <c r="A32" s="95">
        <f t="shared" si="0"/>
        <v>19</v>
      </c>
      <c r="B32" s="105" t="s">
        <v>13</v>
      </c>
      <c r="C32" s="92">
        <v>86297606.629999995</v>
      </c>
      <c r="D32" s="92">
        <v>0</v>
      </c>
      <c r="E32" s="96">
        <f t="shared" si="1"/>
        <v>86297606.629999995</v>
      </c>
    </row>
    <row r="33" spans="1:6" ht="15" customHeight="1" x14ac:dyDescent="0.25">
      <c r="A33" s="95">
        <f t="shared" si="0"/>
        <v>20</v>
      </c>
      <c r="B33" s="105" t="s">
        <v>14</v>
      </c>
      <c r="C33" s="92">
        <v>48794684.929688998</v>
      </c>
      <c r="D33" s="92">
        <v>-3039311.9545076834</v>
      </c>
      <c r="E33" s="96">
        <f t="shared" si="1"/>
        <v>45755372.975181311</v>
      </c>
    </row>
    <row r="34" spans="1:6" ht="15" customHeight="1" x14ac:dyDescent="0.25">
      <c r="A34" s="95">
        <f t="shared" si="0"/>
        <v>21</v>
      </c>
      <c r="B34" s="105" t="s">
        <v>15</v>
      </c>
      <c r="C34" s="92">
        <v>20016502.964639898</v>
      </c>
      <c r="D34" s="92">
        <v>-17360763.57</v>
      </c>
      <c r="E34" s="96">
        <f t="shared" si="1"/>
        <v>2655739.3946398981</v>
      </c>
    </row>
    <row r="35" spans="1:6" ht="15" customHeight="1" x14ac:dyDescent="0.25">
      <c r="A35" s="95">
        <f t="shared" si="0"/>
        <v>22</v>
      </c>
      <c r="B35" s="105" t="s">
        <v>99</v>
      </c>
      <c r="C35" s="92">
        <v>94684813.159999996</v>
      </c>
      <c r="D35" s="92">
        <v>-94658603.359999999</v>
      </c>
      <c r="E35" s="96">
        <f t="shared" si="1"/>
        <v>26209.79999999702</v>
      </c>
    </row>
    <row r="36" spans="1:6" ht="15" customHeight="1" x14ac:dyDescent="0.25">
      <c r="A36" s="95">
        <f t="shared" si="0"/>
        <v>23</v>
      </c>
      <c r="B36" s="105" t="s">
        <v>16</v>
      </c>
      <c r="C36" s="92">
        <v>118560450.18907499</v>
      </c>
      <c r="D36" s="92">
        <v>-852862.22185131488</v>
      </c>
      <c r="E36" s="96">
        <f t="shared" si="1"/>
        <v>117707587.96722367</v>
      </c>
      <c r="F36" s="92"/>
    </row>
    <row r="37" spans="1:6" ht="15" customHeight="1" x14ac:dyDescent="0.25">
      <c r="A37" s="95">
        <f t="shared" si="0"/>
        <v>24</v>
      </c>
      <c r="B37" s="105" t="s">
        <v>98</v>
      </c>
      <c r="C37" s="92">
        <v>270719901.895136</v>
      </c>
      <c r="D37" s="92">
        <v>-188180.99999999997</v>
      </c>
      <c r="E37" s="96">
        <f t="shared" si="1"/>
        <v>270531720.895136</v>
      </c>
    </row>
    <row r="38" spans="1:6" ht="13.5" customHeight="1" x14ac:dyDescent="0.25">
      <c r="A38" s="95">
        <f t="shared" si="0"/>
        <v>25</v>
      </c>
      <c r="B38" s="105" t="s">
        <v>76</v>
      </c>
      <c r="C38" s="92">
        <v>46836789.313155897</v>
      </c>
      <c r="D38" s="92">
        <v>0</v>
      </c>
      <c r="E38" s="96">
        <f t="shared" si="1"/>
        <v>46836789.313155897</v>
      </c>
    </row>
    <row r="39" spans="1:6" ht="15" customHeight="1" x14ac:dyDescent="0.25">
      <c r="A39" s="95">
        <f t="shared" si="0"/>
        <v>26</v>
      </c>
      <c r="B39" s="111" t="s">
        <v>97</v>
      </c>
      <c r="C39" s="92">
        <v>20604865.870000001</v>
      </c>
      <c r="D39" s="92">
        <v>0</v>
      </c>
      <c r="E39" s="96">
        <f t="shared" si="1"/>
        <v>20604865.870000001</v>
      </c>
    </row>
    <row r="40" spans="1:6" ht="15" customHeight="1" x14ac:dyDescent="0.25">
      <c r="A40" s="95">
        <f t="shared" si="0"/>
        <v>27</v>
      </c>
      <c r="B40" s="105" t="s">
        <v>96</v>
      </c>
      <c r="C40" s="92">
        <v>-14522679.219645901</v>
      </c>
      <c r="D40" s="92">
        <v>21193409.759999998</v>
      </c>
      <c r="E40" s="96">
        <f t="shared" si="1"/>
        <v>6670730.5403540973</v>
      </c>
    </row>
    <row r="41" spans="1:6" ht="15" customHeight="1" x14ac:dyDescent="0.25">
      <c r="A41" s="95">
        <f t="shared" si="0"/>
        <v>28</v>
      </c>
      <c r="B41" s="88" t="s">
        <v>94</v>
      </c>
      <c r="C41" s="92">
        <v>-83794604.730000004</v>
      </c>
      <c r="D41" s="92">
        <v>83794604.730000004</v>
      </c>
      <c r="E41" s="96">
        <f t="shared" si="1"/>
        <v>0</v>
      </c>
    </row>
    <row r="42" spans="1:6" ht="15" customHeight="1" x14ac:dyDescent="0.25">
      <c r="A42" s="95">
        <f t="shared" si="0"/>
        <v>29</v>
      </c>
      <c r="B42" s="105" t="s">
        <v>93</v>
      </c>
      <c r="C42" s="92">
        <v>232019596.530698</v>
      </c>
      <c r="D42" s="92">
        <v>-142137396.8205227</v>
      </c>
      <c r="E42" s="96">
        <f t="shared" si="1"/>
        <v>89882199.710175306</v>
      </c>
    </row>
    <row r="43" spans="1:6" ht="15" customHeight="1" x14ac:dyDescent="0.25">
      <c r="A43" s="95">
        <f t="shared" si="0"/>
        <v>30</v>
      </c>
      <c r="B43" s="105" t="s">
        <v>92</v>
      </c>
      <c r="C43" s="92">
        <v>19617.5799999999</v>
      </c>
      <c r="D43" s="92">
        <v>117703303.73570846</v>
      </c>
      <c r="E43" s="96">
        <f t="shared" si="1"/>
        <v>117722921.31570846</v>
      </c>
    </row>
    <row r="44" spans="1:6" ht="15" customHeight="1" x14ac:dyDescent="0.25">
      <c r="A44" s="95">
        <f t="shared" si="0"/>
        <v>31</v>
      </c>
      <c r="B44" s="88" t="s">
        <v>91</v>
      </c>
      <c r="C44" s="92">
        <v>189448153.34</v>
      </c>
      <c r="D44" s="92">
        <v>-163301446.04549998</v>
      </c>
      <c r="E44" s="96">
        <f t="shared" si="1"/>
        <v>26146707.294500023</v>
      </c>
    </row>
    <row r="45" spans="1:6" ht="15" customHeight="1" x14ac:dyDescent="0.25">
      <c r="A45" s="95">
        <f t="shared" si="0"/>
        <v>32</v>
      </c>
      <c r="B45" s="105" t="s">
        <v>90</v>
      </c>
      <c r="C45" s="187">
        <f>SUM(C28:C44)</f>
        <v>1982503490.3127468</v>
      </c>
      <c r="D45" s="187">
        <f>SUM(D28:D44)</f>
        <v>-117163721.84104456</v>
      </c>
      <c r="E45" s="187">
        <f>SUM(E28:E44)</f>
        <v>1865339768.4717019</v>
      </c>
    </row>
    <row r="46" spans="1:6" ht="15" customHeight="1" x14ac:dyDescent="0.25">
      <c r="A46" s="95">
        <f t="shared" si="0"/>
        <v>33</v>
      </c>
      <c r="C46" s="100"/>
      <c r="D46" s="100"/>
      <c r="E46" s="100"/>
    </row>
    <row r="47" spans="1:6" ht="15" customHeight="1" x14ac:dyDescent="0.25">
      <c r="A47" s="95">
        <f t="shared" si="0"/>
        <v>34</v>
      </c>
      <c r="B47" s="88" t="s">
        <v>88</v>
      </c>
      <c r="C47" s="108">
        <f>C19-C45</f>
        <v>406432260.28725362</v>
      </c>
      <c r="D47" s="108">
        <f>D19-D45</f>
        <v>7962589.0194580406</v>
      </c>
      <c r="E47" s="108">
        <f>E19-E45</f>
        <v>414394849.30671191</v>
      </c>
    </row>
    <row r="48" spans="1:6" ht="15" customHeight="1" x14ac:dyDescent="0.25">
      <c r="A48" s="95">
        <f t="shared" si="0"/>
        <v>35</v>
      </c>
      <c r="B48" s="105"/>
      <c r="C48" s="106"/>
      <c r="D48" s="106"/>
      <c r="E48" s="106"/>
    </row>
    <row r="49" spans="1:15" ht="15" customHeight="1" x14ac:dyDescent="0.25">
      <c r="A49" s="95">
        <f t="shared" si="0"/>
        <v>36</v>
      </c>
      <c r="B49" s="88" t="s">
        <v>87</v>
      </c>
      <c r="C49" s="100">
        <f>C60</f>
        <v>5144459491.147109</v>
      </c>
      <c r="D49" s="178">
        <f>D60</f>
        <v>-1930082.484375</v>
      </c>
      <c r="E49" s="100">
        <f>SUM(C49:D49)</f>
        <v>5142529408.662734</v>
      </c>
      <c r="F49" s="100"/>
    </row>
    <row r="50" spans="1:15" ht="15" customHeight="1" x14ac:dyDescent="0.25">
      <c r="A50" s="95">
        <f t="shared" si="0"/>
        <v>37</v>
      </c>
      <c r="C50" s="100"/>
      <c r="D50" s="100"/>
      <c r="F50" s="100"/>
    </row>
    <row r="51" spans="1:15" ht="15" customHeight="1" x14ac:dyDescent="0.25">
      <c r="A51" s="95">
        <f t="shared" si="0"/>
        <v>38</v>
      </c>
      <c r="B51" s="88" t="s">
        <v>86</v>
      </c>
      <c r="C51" s="104">
        <f>C47/C49</f>
        <v>7.9003879996852211E-2</v>
      </c>
      <c r="D51" s="104"/>
      <c r="E51" s="104">
        <f>E47/E49</f>
        <v>8.0581911424493211E-2</v>
      </c>
    </row>
    <row r="52" spans="1:15" ht="15" customHeight="1" x14ac:dyDescent="0.25">
      <c r="A52" s="95">
        <f t="shared" si="0"/>
        <v>39</v>
      </c>
    </row>
    <row r="53" spans="1:15" ht="15" customHeight="1" x14ac:dyDescent="0.25">
      <c r="A53" s="95">
        <f t="shared" si="0"/>
        <v>40</v>
      </c>
      <c r="B53" s="88" t="s">
        <v>84</v>
      </c>
    </row>
    <row r="54" spans="1:15" ht="15" customHeight="1" x14ac:dyDescent="0.25">
      <c r="A54" s="95">
        <f t="shared" ref="A54:A60" si="2">A53+1</f>
        <v>41</v>
      </c>
      <c r="B54" s="99" t="s">
        <v>83</v>
      </c>
      <c r="C54" s="100">
        <v>9831771038.0004234</v>
      </c>
      <c r="D54" s="100">
        <v>-4539303</v>
      </c>
      <c r="E54" s="100">
        <f t="shared" ref="E54:E59" si="3">+D54+C54</f>
        <v>9827231735.0004234</v>
      </c>
    </row>
    <row r="55" spans="1:15" ht="15" customHeight="1" x14ac:dyDescent="0.25">
      <c r="A55" s="95">
        <f t="shared" si="2"/>
        <v>42</v>
      </c>
      <c r="B55" s="99" t="s">
        <v>82</v>
      </c>
      <c r="C55" s="96">
        <v>-3785867482.499733</v>
      </c>
      <c r="D55" s="96">
        <v>1625082</v>
      </c>
      <c r="E55" s="96">
        <f t="shared" si="3"/>
        <v>-3784242400.499733</v>
      </c>
    </row>
    <row r="56" spans="1:15" ht="15" customHeight="1" x14ac:dyDescent="0.25">
      <c r="A56" s="95">
        <f t="shared" si="2"/>
        <v>43</v>
      </c>
      <c r="B56" s="88" t="s">
        <v>81</v>
      </c>
      <c r="C56" s="96">
        <v>245814298.17166659</v>
      </c>
      <c r="D56" s="96">
        <v>0</v>
      </c>
      <c r="E56" s="96">
        <f t="shared" si="3"/>
        <v>245814298.17166659</v>
      </c>
    </row>
    <row r="57" spans="1:15" ht="15" customHeight="1" x14ac:dyDescent="0.25">
      <c r="A57" s="95">
        <f t="shared" si="2"/>
        <v>44</v>
      </c>
      <c r="B57" s="88" t="s">
        <v>80</v>
      </c>
      <c r="C57" s="96">
        <v>-1284340815.7207191</v>
      </c>
      <c r="D57" s="96">
        <v>984138.515625</v>
      </c>
      <c r="E57" s="96">
        <f t="shared" si="3"/>
        <v>-1283356677.2050941</v>
      </c>
    </row>
    <row r="58" spans="1:15" s="93" customFormat="1" ht="15" customHeight="1" x14ac:dyDescent="0.25">
      <c r="A58" s="95">
        <f t="shared" si="2"/>
        <v>45</v>
      </c>
      <c r="B58" s="88" t="s">
        <v>79</v>
      </c>
      <c r="C58" s="96">
        <v>221501043.50093958</v>
      </c>
      <c r="D58" s="96">
        <v>0</v>
      </c>
      <c r="E58" s="96">
        <f t="shared" si="3"/>
        <v>221501043.50093958</v>
      </c>
      <c r="F58" s="88"/>
      <c r="G58" s="89"/>
      <c r="H58" s="89"/>
      <c r="I58" s="89"/>
      <c r="J58" s="89"/>
      <c r="K58" s="88"/>
      <c r="L58" s="88"/>
      <c r="M58" s="88"/>
      <c r="N58" s="88"/>
      <c r="O58" s="88"/>
    </row>
    <row r="59" spans="1:15" s="93" customFormat="1" ht="15" customHeight="1" x14ac:dyDescent="0.25">
      <c r="A59" s="95">
        <f t="shared" si="2"/>
        <v>46</v>
      </c>
      <c r="B59" s="88" t="s">
        <v>78</v>
      </c>
      <c r="C59" s="96">
        <v>-84418590.305467904</v>
      </c>
      <c r="D59" s="96">
        <v>0</v>
      </c>
      <c r="E59" s="96">
        <f t="shared" si="3"/>
        <v>-84418590.305467904</v>
      </c>
      <c r="G59" s="89"/>
      <c r="H59" s="89"/>
      <c r="I59" s="89"/>
      <c r="J59" s="89"/>
    </row>
    <row r="60" spans="1:15" s="93" customFormat="1" ht="15" customHeight="1" thickBot="1" x14ac:dyDescent="0.25">
      <c r="A60" s="95">
        <f t="shared" si="2"/>
        <v>47</v>
      </c>
      <c r="B60" s="88" t="s">
        <v>77</v>
      </c>
      <c r="C60" s="94">
        <f>SUM(C54:C59)</f>
        <v>5144459491.147109</v>
      </c>
      <c r="D60" s="94">
        <f>SUM(D54:D59)</f>
        <v>-1930082.484375</v>
      </c>
      <c r="E60" s="94">
        <f>SUM(E54:E59)</f>
        <v>5142529408.662734</v>
      </c>
      <c r="G60" s="89"/>
      <c r="H60" s="89"/>
      <c r="I60" s="89"/>
      <c r="J60" s="89"/>
    </row>
    <row r="61" spans="1:15" ht="15" customHeight="1" thickTop="1" x14ac:dyDescent="0.2">
      <c r="A61" s="93"/>
      <c r="B61" s="93"/>
      <c r="C61" s="93"/>
      <c r="D61" s="93"/>
      <c r="E61" s="93"/>
      <c r="F61" s="93"/>
      <c r="K61" s="93"/>
      <c r="L61" s="93"/>
      <c r="M61" s="93"/>
      <c r="N61" s="93"/>
      <c r="O61" s="93"/>
    </row>
    <row r="62" spans="1:15" ht="15" customHeight="1" x14ac:dyDescent="0.2">
      <c r="A62" s="185"/>
      <c r="B62" s="90"/>
      <c r="C62" s="186"/>
      <c r="D62" s="186"/>
      <c r="E62" s="186"/>
      <c r="F62" s="90"/>
    </row>
    <row r="63" spans="1:15" ht="15" customHeight="1" x14ac:dyDescent="0.2">
      <c r="A63" s="185"/>
      <c r="B63" s="90"/>
      <c r="C63" s="90"/>
      <c r="D63" s="90"/>
      <c r="E63" s="90"/>
      <c r="F63" s="90"/>
    </row>
    <row r="64" spans="1:15" ht="15" customHeight="1" x14ac:dyDescent="0.2">
      <c r="A64" s="90"/>
      <c r="B64" s="185"/>
      <c r="C64" s="120"/>
      <c r="D64" s="120"/>
      <c r="E64" s="120"/>
      <c r="F64" s="90"/>
    </row>
    <row r="65" spans="1:6" ht="15" customHeight="1" x14ac:dyDescent="0.2">
      <c r="A65" s="90"/>
      <c r="B65" s="90"/>
      <c r="C65" s="120"/>
      <c r="D65" s="120"/>
      <c r="E65" s="120"/>
      <c r="F65" s="90"/>
    </row>
    <row r="66" spans="1:6" ht="15" customHeight="1" x14ac:dyDescent="0.2">
      <c r="A66" s="98"/>
      <c r="B66" s="98"/>
      <c r="C66" s="98"/>
      <c r="D66" s="98"/>
      <c r="E66" s="98"/>
      <c r="F66" s="90"/>
    </row>
    <row r="67" spans="1:6" ht="15" customHeight="1" x14ac:dyDescent="0.2">
      <c r="A67" s="112"/>
      <c r="B67" s="112"/>
      <c r="C67" s="112"/>
      <c r="D67" s="112"/>
      <c r="E67" s="112"/>
      <c r="F67" s="90"/>
    </row>
    <row r="68" spans="1:6" ht="15" customHeight="1" x14ac:dyDescent="0.2">
      <c r="A68" s="101"/>
      <c r="B68" s="101"/>
      <c r="C68" s="101"/>
      <c r="D68" s="101"/>
      <c r="E68" s="101"/>
      <c r="F68" s="90"/>
    </row>
    <row r="69" spans="1:6" ht="15" customHeight="1" x14ac:dyDescent="0.2">
      <c r="A69" s="98"/>
      <c r="B69" s="98"/>
      <c r="C69" s="98"/>
      <c r="D69" s="98"/>
      <c r="E69" s="98"/>
      <c r="F69" s="90"/>
    </row>
    <row r="70" spans="1:6" ht="15" customHeight="1" x14ac:dyDescent="0.2">
      <c r="A70" s="101"/>
      <c r="B70" s="101"/>
      <c r="C70" s="101"/>
      <c r="D70" s="101"/>
      <c r="E70" s="101"/>
      <c r="F70" s="90"/>
    </row>
    <row r="71" spans="1:6" ht="15" customHeight="1" x14ac:dyDescent="0.2">
      <c r="A71" s="101"/>
      <c r="B71" s="101"/>
      <c r="C71" s="101"/>
      <c r="D71" s="101"/>
      <c r="E71" s="101"/>
      <c r="F71" s="90"/>
    </row>
    <row r="72" spans="1:6" ht="15" customHeight="1" x14ac:dyDescent="0.2">
      <c r="A72" s="89"/>
      <c r="B72" s="89"/>
      <c r="C72" s="89"/>
      <c r="D72" s="89"/>
      <c r="E72" s="89"/>
      <c r="F72" s="89"/>
    </row>
    <row r="88" spans="1:11" ht="15" customHeight="1" x14ac:dyDescent="0.2">
      <c r="A88" s="89"/>
      <c r="B88" s="89"/>
      <c r="C88" s="89"/>
      <c r="D88" s="89"/>
      <c r="E88" s="89"/>
      <c r="F88" s="89"/>
      <c r="K88" s="89"/>
    </row>
    <row r="89" spans="1:11" ht="15" customHeight="1" x14ac:dyDescent="0.2">
      <c r="A89" s="89"/>
      <c r="B89" s="89"/>
      <c r="C89" s="89"/>
      <c r="D89" s="89"/>
      <c r="E89" s="89"/>
      <c r="F89" s="89"/>
      <c r="K89" s="89"/>
    </row>
    <row r="90" spans="1:11" ht="15" customHeight="1" x14ac:dyDescent="0.2">
      <c r="A90" s="89"/>
      <c r="B90" s="89"/>
      <c r="C90" s="89"/>
      <c r="D90" s="89"/>
      <c r="E90" s="89"/>
      <c r="F90" s="89"/>
      <c r="K90" s="89"/>
    </row>
    <row r="91" spans="1:11" ht="15" customHeight="1" x14ac:dyDescent="0.2">
      <c r="A91" s="89"/>
      <c r="B91" s="89"/>
      <c r="C91" s="89"/>
      <c r="D91" s="89"/>
      <c r="E91" s="89"/>
      <c r="F91" s="89"/>
      <c r="K91" s="89"/>
    </row>
    <row r="92" spans="1:11" ht="15" customHeight="1" x14ac:dyDescent="0.2">
      <c r="A92" s="89"/>
      <c r="B92" s="89"/>
      <c r="C92" s="89"/>
      <c r="D92" s="89"/>
      <c r="E92" s="89"/>
      <c r="F92" s="89"/>
      <c r="K92" s="89"/>
    </row>
    <row r="93" spans="1:11" ht="15" customHeight="1" x14ac:dyDescent="0.2">
      <c r="A93" s="89"/>
      <c r="B93" s="89"/>
      <c r="C93" s="89"/>
      <c r="D93" s="89"/>
      <c r="E93" s="89"/>
      <c r="F93" s="89"/>
      <c r="K93" s="89"/>
    </row>
    <row r="94" spans="1:11" ht="15" customHeight="1" x14ac:dyDescent="0.2">
      <c r="A94" s="89"/>
      <c r="B94" s="89"/>
      <c r="C94" s="89"/>
      <c r="D94" s="89"/>
      <c r="E94" s="89"/>
      <c r="F94" s="89"/>
      <c r="K94" s="89"/>
    </row>
    <row r="95" spans="1:11" ht="15" customHeight="1" x14ac:dyDescent="0.2">
      <c r="A95" s="89"/>
      <c r="B95" s="89"/>
      <c r="C95" s="89"/>
      <c r="D95" s="89"/>
      <c r="E95" s="89"/>
      <c r="F95" s="89"/>
      <c r="K95" s="89"/>
    </row>
    <row r="96" spans="1:11" ht="15" customHeight="1" x14ac:dyDescent="0.2">
      <c r="A96" s="89"/>
      <c r="B96" s="89"/>
      <c r="C96" s="89"/>
      <c r="D96" s="89"/>
      <c r="E96" s="89"/>
      <c r="F96" s="89"/>
      <c r="K96" s="89"/>
    </row>
    <row r="97" spans="1:11" ht="15" customHeight="1" x14ac:dyDescent="0.2">
      <c r="A97" s="89"/>
      <c r="B97" s="89"/>
      <c r="C97" s="89"/>
      <c r="D97" s="89"/>
      <c r="E97" s="89"/>
      <c r="F97" s="89"/>
      <c r="K97" s="89"/>
    </row>
    <row r="98" spans="1:11" ht="15" customHeight="1" x14ac:dyDescent="0.2">
      <c r="A98" s="89"/>
      <c r="B98" s="89"/>
      <c r="C98" s="89"/>
      <c r="D98" s="89"/>
      <c r="E98" s="89"/>
      <c r="F98" s="89"/>
      <c r="K98" s="89"/>
    </row>
    <row r="99" spans="1:11" ht="15" customHeight="1" x14ac:dyDescent="0.2">
      <c r="A99" s="89"/>
      <c r="B99" s="89"/>
      <c r="C99" s="89"/>
      <c r="D99" s="89"/>
      <c r="E99" s="89"/>
      <c r="F99" s="89"/>
      <c r="K99" s="89"/>
    </row>
    <row r="100" spans="1:11" ht="15" customHeight="1" x14ac:dyDescent="0.2">
      <c r="A100" s="89"/>
      <c r="B100" s="89"/>
      <c r="C100" s="89"/>
      <c r="D100" s="89"/>
      <c r="E100" s="89"/>
      <c r="F100" s="89"/>
      <c r="K100" s="89"/>
    </row>
    <row r="101" spans="1:11" ht="15" customHeight="1" x14ac:dyDescent="0.2">
      <c r="A101" s="89"/>
      <c r="B101" s="89"/>
      <c r="C101" s="89"/>
      <c r="D101" s="89"/>
      <c r="E101" s="89"/>
      <c r="F101" s="89"/>
      <c r="K101" s="89"/>
    </row>
    <row r="102" spans="1:11" ht="15" customHeight="1" x14ac:dyDescent="0.2">
      <c r="A102" s="89"/>
      <c r="B102" s="89"/>
      <c r="C102" s="89"/>
      <c r="D102" s="89"/>
      <c r="E102" s="89"/>
      <c r="F102" s="89"/>
      <c r="K102" s="89"/>
    </row>
    <row r="103" spans="1:11" ht="15" customHeight="1" x14ac:dyDescent="0.2">
      <c r="A103" s="89"/>
      <c r="B103" s="89"/>
      <c r="C103" s="89"/>
      <c r="D103" s="89"/>
      <c r="E103" s="89"/>
      <c r="F103" s="89"/>
      <c r="K103" s="89"/>
    </row>
    <row r="104" spans="1:11" ht="15" customHeight="1" x14ac:dyDescent="0.2">
      <c r="A104" s="89"/>
      <c r="B104" s="89"/>
      <c r="C104" s="89"/>
      <c r="D104" s="89"/>
      <c r="E104" s="89"/>
      <c r="F104" s="89"/>
      <c r="K104" s="89"/>
    </row>
    <row r="105" spans="1:11" ht="15" customHeight="1" x14ac:dyDescent="0.2">
      <c r="A105" s="89"/>
      <c r="B105" s="89"/>
      <c r="C105" s="89"/>
      <c r="D105" s="89"/>
      <c r="E105" s="89"/>
      <c r="F105" s="89"/>
      <c r="K105" s="89"/>
    </row>
    <row r="106" spans="1:11" ht="15" customHeight="1" x14ac:dyDescent="0.2">
      <c r="A106" s="89"/>
      <c r="B106" s="89"/>
      <c r="C106" s="89"/>
      <c r="D106" s="89"/>
      <c r="E106" s="89"/>
      <c r="F106" s="89"/>
      <c r="K106" s="89"/>
    </row>
    <row r="107" spans="1:11" ht="15" customHeight="1" x14ac:dyDescent="0.2">
      <c r="A107" s="89"/>
      <c r="B107" s="89"/>
      <c r="C107" s="89"/>
      <c r="D107" s="89"/>
      <c r="E107" s="89"/>
      <c r="F107" s="89"/>
      <c r="K107" s="89"/>
    </row>
    <row r="108" spans="1:11" ht="15" customHeight="1" x14ac:dyDescent="0.2">
      <c r="A108" s="89"/>
      <c r="B108" s="89"/>
      <c r="C108" s="89"/>
      <c r="D108" s="89"/>
      <c r="E108" s="89"/>
      <c r="F108" s="89"/>
      <c r="K108" s="89"/>
    </row>
    <row r="109" spans="1:11" ht="15" customHeight="1" x14ac:dyDescent="0.2">
      <c r="A109" s="89"/>
      <c r="B109" s="89"/>
      <c r="C109" s="89"/>
      <c r="D109" s="89"/>
      <c r="E109" s="89"/>
      <c r="F109" s="89"/>
      <c r="K109" s="89"/>
    </row>
    <row r="110" spans="1:11" ht="15" customHeight="1" x14ac:dyDescent="0.2">
      <c r="A110" s="89"/>
      <c r="B110" s="89"/>
      <c r="C110" s="89"/>
      <c r="D110" s="89"/>
      <c r="E110" s="89"/>
      <c r="F110" s="89"/>
      <c r="K110" s="89"/>
    </row>
    <row r="111" spans="1:11" ht="15" customHeight="1" x14ac:dyDescent="0.2">
      <c r="A111" s="89"/>
      <c r="B111" s="89"/>
      <c r="C111" s="89"/>
      <c r="D111" s="89"/>
      <c r="E111" s="89"/>
      <c r="F111" s="89"/>
      <c r="K111" s="89"/>
    </row>
    <row r="112" spans="1:11" ht="15" customHeight="1" x14ac:dyDescent="0.2">
      <c r="A112" s="89"/>
      <c r="B112" s="89"/>
      <c r="C112" s="89"/>
      <c r="D112" s="89"/>
      <c r="E112" s="89"/>
      <c r="F112" s="89"/>
      <c r="K112" s="89"/>
    </row>
    <row r="113" spans="1:11" ht="15" customHeight="1" x14ac:dyDescent="0.2">
      <c r="A113" s="89"/>
      <c r="B113" s="89"/>
      <c r="C113" s="89"/>
      <c r="D113" s="89"/>
      <c r="E113" s="89"/>
      <c r="F113" s="89"/>
      <c r="K113" s="89"/>
    </row>
    <row r="114" spans="1:11" ht="15" customHeight="1" x14ac:dyDescent="0.2">
      <c r="A114" s="89"/>
      <c r="B114" s="89"/>
      <c r="C114" s="89"/>
      <c r="D114" s="89"/>
      <c r="E114" s="89"/>
      <c r="F114" s="89"/>
      <c r="K114" s="89"/>
    </row>
    <row r="115" spans="1:11" ht="15" customHeight="1" x14ac:dyDescent="0.2">
      <c r="A115" s="89"/>
      <c r="B115" s="89"/>
      <c r="C115" s="89"/>
      <c r="D115" s="89"/>
      <c r="E115" s="89"/>
      <c r="F115" s="89"/>
      <c r="K115" s="89"/>
    </row>
    <row r="116" spans="1:11" ht="15" customHeight="1" x14ac:dyDescent="0.2">
      <c r="A116" s="89"/>
      <c r="B116" s="89"/>
      <c r="C116" s="89"/>
      <c r="D116" s="89"/>
      <c r="E116" s="89"/>
      <c r="F116" s="89"/>
      <c r="K116" s="89"/>
    </row>
    <row r="117" spans="1:11" ht="15" customHeight="1" x14ac:dyDescent="0.2">
      <c r="A117" s="89"/>
      <c r="B117" s="89"/>
      <c r="C117" s="89"/>
      <c r="D117" s="89"/>
      <c r="E117" s="89"/>
      <c r="F117" s="89"/>
      <c r="K117" s="89"/>
    </row>
    <row r="118" spans="1:11" ht="15" customHeight="1" x14ac:dyDescent="0.2">
      <c r="A118" s="89"/>
      <c r="B118" s="89"/>
      <c r="C118" s="89"/>
      <c r="D118" s="89"/>
      <c r="E118" s="89"/>
      <c r="F118" s="89"/>
      <c r="K118" s="89"/>
    </row>
    <row r="119" spans="1:11" ht="15" customHeight="1" x14ac:dyDescent="0.2">
      <c r="A119" s="89"/>
      <c r="B119" s="89"/>
      <c r="C119" s="89"/>
      <c r="D119" s="89"/>
      <c r="E119" s="89"/>
      <c r="F119" s="89"/>
      <c r="K119" s="89"/>
    </row>
  </sheetData>
  <conditionalFormatting sqref="C62:E62">
    <cfRule type="cellIs" dxfId="3" priority="2" stopIfTrue="1" operator="equal">
      <formula>"OK"</formula>
    </cfRule>
    <cfRule type="cellIs" dxfId="2" priority="3" stopIfTrue="1" operator="equal">
      <formula>"ERROR"</formula>
    </cfRule>
  </conditionalFormatting>
  <printOptions horizontalCentered="1"/>
  <pageMargins left="0.5" right="0.5" top="0.78" bottom="0.45" header="0.25" footer="0.18"/>
  <pageSetup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08"/>
  <sheetViews>
    <sheetView topLeftCell="A2" zoomScale="88" zoomScaleNormal="88" workbookViewId="0">
      <selection activeCell="K27" sqref="K27"/>
    </sheetView>
  </sheetViews>
  <sheetFormatPr defaultColWidth="16.42578125" defaultRowHeight="12.75" customHeight="1" outlineLevelRow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16384" width="16.42578125" style="88"/>
  </cols>
  <sheetData>
    <row r="1" spans="1:5" ht="15" hidden="1" customHeight="1" outlineLevel="1" x14ac:dyDescent="0.3">
      <c r="E1" s="157"/>
    </row>
    <row r="2" spans="1:5" s="122" customFormat="1" ht="15" customHeight="1" collapsed="1" thickTop="1" thickBot="1" x14ac:dyDescent="0.3">
      <c r="E2" s="175" t="s">
        <v>141</v>
      </c>
    </row>
    <row r="3" spans="1:5" s="134" customFormat="1" ht="15" customHeight="1" thickTop="1" x14ac:dyDescent="0.25">
      <c r="A3" s="137" t="s">
        <v>134</v>
      </c>
      <c r="B3" s="136"/>
      <c r="C3" s="136"/>
      <c r="D3" s="136"/>
      <c r="E3" s="174"/>
    </row>
    <row r="4" spans="1:5" s="116" customFormat="1" ht="15" customHeight="1" x14ac:dyDescent="0.25">
      <c r="A4" s="137" t="s">
        <v>119</v>
      </c>
      <c r="B4" s="137"/>
      <c r="C4" s="137"/>
      <c r="D4" s="137"/>
      <c r="E4" s="137"/>
    </row>
    <row r="5" spans="1:5" s="173" customFormat="1" ht="15" customHeight="1" x14ac:dyDescent="0.25">
      <c r="A5" s="141" t="s">
        <v>142</v>
      </c>
      <c r="B5" s="142"/>
      <c r="C5" s="142"/>
      <c r="D5" s="142"/>
      <c r="E5" s="142"/>
    </row>
    <row r="6" spans="1:5" s="116" customFormat="1" ht="15" customHeight="1" x14ac:dyDescent="0.25">
      <c r="A6" s="136" t="s">
        <v>118</v>
      </c>
      <c r="B6" s="136"/>
      <c r="C6" s="136"/>
      <c r="D6" s="136"/>
      <c r="E6" s="136"/>
    </row>
    <row r="7" spans="1:5" s="134" customFormat="1" ht="15" customHeight="1" x14ac:dyDescent="0.25">
      <c r="B7" s="136"/>
      <c r="C7" s="136"/>
      <c r="D7" s="136"/>
      <c r="E7" s="136"/>
    </row>
    <row r="8" spans="1:5" s="134" customFormat="1" ht="15" customHeight="1" x14ac:dyDescent="0.25"/>
    <row r="9" spans="1:5" s="134" customFormat="1" ht="15" customHeight="1" x14ac:dyDescent="0.25">
      <c r="C9" s="138" t="s">
        <v>115</v>
      </c>
      <c r="D9" s="138"/>
      <c r="E9" s="138" t="s">
        <v>117</v>
      </c>
    </row>
    <row r="10" spans="1:5" s="134" customFormat="1" ht="15" customHeight="1" x14ac:dyDescent="0.25">
      <c r="A10" s="138" t="s">
        <v>5</v>
      </c>
      <c r="C10" s="138" t="s">
        <v>6</v>
      </c>
      <c r="D10" s="138" t="s">
        <v>116</v>
      </c>
      <c r="E10" s="138" t="s">
        <v>6</v>
      </c>
    </row>
    <row r="11" spans="1:5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5" ht="15" customHeight="1" x14ac:dyDescent="0.25"/>
    <row r="13" spans="1:5" ht="15" customHeight="1" x14ac:dyDescent="0.25">
      <c r="A13" s="95">
        <v>1</v>
      </c>
      <c r="B13" s="123" t="s">
        <v>113</v>
      </c>
      <c r="C13" s="119"/>
    </row>
    <row r="14" spans="1:5" ht="15" customHeight="1" x14ac:dyDescent="0.25">
      <c r="A14" s="95">
        <f t="shared" ref="A14:A57" si="0">+A13+1</f>
        <v>2</v>
      </c>
      <c r="B14" s="105" t="s">
        <v>112</v>
      </c>
      <c r="C14" s="117">
        <v>815091306.47000003</v>
      </c>
      <c r="D14" s="117">
        <v>-36341799.117155887</v>
      </c>
      <c r="E14" s="115">
        <f>C14+D14</f>
        <v>778749507.35284412</v>
      </c>
    </row>
    <row r="15" spans="1:5" ht="15" customHeight="1" x14ac:dyDescent="0.25">
      <c r="A15" s="95">
        <f t="shared" si="0"/>
        <v>3</v>
      </c>
      <c r="B15" s="105" t="s">
        <v>133</v>
      </c>
      <c r="C15" s="163">
        <v>39523681.25</v>
      </c>
      <c r="D15" s="162">
        <v>-39523681.25</v>
      </c>
      <c r="E15" s="130">
        <f>+C15+D15</f>
        <v>0</v>
      </c>
    </row>
    <row r="16" spans="1:5" ht="15" customHeight="1" x14ac:dyDescent="0.25">
      <c r="A16" s="95">
        <f t="shared" si="0"/>
        <v>4</v>
      </c>
      <c r="B16" s="105" t="s">
        <v>110</v>
      </c>
      <c r="C16" s="129">
        <v>35895208.739999898</v>
      </c>
      <c r="D16" s="161">
        <v>22627167.200000003</v>
      </c>
      <c r="E16" s="114">
        <f>+C16+D16</f>
        <v>58522375.939999901</v>
      </c>
    </row>
    <row r="17" spans="1:5" ht="15" customHeight="1" x14ac:dyDescent="0.25">
      <c r="A17" s="95">
        <f t="shared" si="0"/>
        <v>5</v>
      </c>
      <c r="B17" s="105" t="s">
        <v>109</v>
      </c>
      <c r="C17" s="117">
        <f>SUM(C14:C16)</f>
        <v>890510196.45999992</v>
      </c>
      <c r="D17" s="117">
        <f>SUM(D14:D16)</f>
        <v>-53238313.167155877</v>
      </c>
      <c r="E17" s="190">
        <f>SUM(E14:E16)</f>
        <v>837271883.29284406</v>
      </c>
    </row>
    <row r="18" spans="1:5" ht="15" customHeight="1" x14ac:dyDescent="0.25">
      <c r="A18" s="95">
        <f t="shared" si="0"/>
        <v>6</v>
      </c>
    </row>
    <row r="19" spans="1:5" ht="15" customHeight="1" x14ac:dyDescent="0.25">
      <c r="A19" s="95">
        <f t="shared" si="0"/>
        <v>7</v>
      </c>
      <c r="C19" s="119"/>
      <c r="D19" s="119"/>
      <c r="E19" s="119"/>
    </row>
    <row r="20" spans="1:5" ht="17.2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5" ht="15" customHeight="1" x14ac:dyDescent="0.25">
      <c r="A21" s="95">
        <f t="shared" si="0"/>
        <v>9</v>
      </c>
      <c r="C21" s="119"/>
      <c r="D21" s="119"/>
      <c r="E21" s="119"/>
    </row>
    <row r="22" spans="1:5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5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5" ht="15" customHeight="1" x14ac:dyDescent="0.25">
      <c r="A24" s="95">
        <f t="shared" si="0"/>
        <v>12</v>
      </c>
      <c r="B24" s="105" t="s">
        <v>131</v>
      </c>
      <c r="C24" s="117">
        <v>313953738.45999998</v>
      </c>
      <c r="D24" s="117">
        <v>25058660.07</v>
      </c>
      <c r="E24" s="115">
        <f>+C24+D24</f>
        <v>339012398.52999997</v>
      </c>
    </row>
    <row r="25" spans="1:5" ht="15" customHeight="1" x14ac:dyDescent="0.25">
      <c r="A25" s="95">
        <f t="shared" si="0"/>
        <v>13</v>
      </c>
      <c r="B25" s="105"/>
      <c r="C25" s="97"/>
      <c r="D25" s="92"/>
      <c r="E25" s="130"/>
    </row>
    <row r="26" spans="1:5" ht="15" customHeight="1" x14ac:dyDescent="0.25">
      <c r="A26" s="95">
        <f t="shared" si="0"/>
        <v>14</v>
      </c>
      <c r="B26" s="105" t="s">
        <v>105</v>
      </c>
      <c r="C26" s="191">
        <f>SUM(C22:C25)</f>
        <v>313953738.45999998</v>
      </c>
      <c r="D26" s="191">
        <f>SUM(D22:D25)</f>
        <v>25058660.07</v>
      </c>
      <c r="E26" s="191">
        <f>SUM(E22:E25)</f>
        <v>339012398.52999997</v>
      </c>
    </row>
    <row r="27" spans="1:5" s="147" customFormat="1" ht="15" customHeight="1" x14ac:dyDescent="0.25">
      <c r="A27" s="95">
        <f t="shared" si="0"/>
        <v>15</v>
      </c>
      <c r="B27" s="192"/>
      <c r="C27" s="193"/>
      <c r="D27" s="193"/>
      <c r="E27" s="193"/>
    </row>
    <row r="28" spans="1:5" ht="15" customHeight="1" x14ac:dyDescent="0.25">
      <c r="A28" s="95">
        <f t="shared" si="0"/>
        <v>16</v>
      </c>
      <c r="B28" s="98" t="s">
        <v>103</v>
      </c>
      <c r="C28" s="117">
        <v>2536729.65</v>
      </c>
      <c r="D28" s="117">
        <v>-51726.05</v>
      </c>
      <c r="E28" s="115">
        <f>C28+D28</f>
        <v>2485003.6</v>
      </c>
    </row>
    <row r="29" spans="1:5" ht="15" customHeight="1" x14ac:dyDescent="0.25">
      <c r="A29" s="95">
        <f t="shared" si="0"/>
        <v>17</v>
      </c>
      <c r="B29" s="105" t="s">
        <v>12</v>
      </c>
      <c r="C29" s="92">
        <v>0</v>
      </c>
      <c r="D29" s="163">
        <v>0</v>
      </c>
      <c r="E29" s="130">
        <f t="shared" ref="E29:E41" si="1">+C29+D29</f>
        <v>0</v>
      </c>
    </row>
    <row r="30" spans="1:5" ht="15" customHeight="1" x14ac:dyDescent="0.25">
      <c r="A30" s="95">
        <f t="shared" si="0"/>
        <v>18</v>
      </c>
      <c r="B30" s="105" t="s">
        <v>13</v>
      </c>
      <c r="C30" s="92">
        <v>59765033.689999998</v>
      </c>
      <c r="D30" s="163">
        <v>0</v>
      </c>
      <c r="E30" s="130">
        <f t="shared" si="1"/>
        <v>59765033.689999998</v>
      </c>
    </row>
    <row r="31" spans="1:5" ht="15" customHeight="1" x14ac:dyDescent="0.25">
      <c r="A31" s="95">
        <f t="shared" si="0"/>
        <v>19</v>
      </c>
      <c r="B31" s="164" t="s">
        <v>14</v>
      </c>
      <c r="C31" s="92">
        <v>26674420.620310999</v>
      </c>
      <c r="D31" s="162">
        <v>-547848.66374070209</v>
      </c>
      <c r="E31" s="130">
        <f t="shared" si="1"/>
        <v>26126571.956570297</v>
      </c>
    </row>
    <row r="32" spans="1:5" ht="15" customHeight="1" x14ac:dyDescent="0.25">
      <c r="A32" s="95">
        <f t="shared" si="0"/>
        <v>20</v>
      </c>
      <c r="B32" s="105" t="s">
        <v>15</v>
      </c>
      <c r="C32" s="92">
        <v>7926045.8853599997</v>
      </c>
      <c r="D32" s="162">
        <v>-5682373.7199999997</v>
      </c>
      <c r="E32" s="130">
        <f t="shared" si="1"/>
        <v>2243672.16536</v>
      </c>
    </row>
    <row r="33" spans="1:5" s="125" customFormat="1" ht="15" customHeight="1" x14ac:dyDescent="0.25">
      <c r="A33" s="95">
        <f t="shared" si="0"/>
        <v>21</v>
      </c>
      <c r="B33" s="105" t="s">
        <v>99</v>
      </c>
      <c r="C33" s="92">
        <v>13098808.640000001</v>
      </c>
      <c r="D33" s="162">
        <v>-13098808.640000001</v>
      </c>
      <c r="E33" s="130">
        <f t="shared" si="1"/>
        <v>0</v>
      </c>
    </row>
    <row r="34" spans="1:5" ht="15" customHeight="1" x14ac:dyDescent="0.25">
      <c r="A34" s="95">
        <f t="shared" si="0"/>
        <v>22</v>
      </c>
      <c r="B34" s="105" t="s">
        <v>16</v>
      </c>
      <c r="C34" s="92">
        <v>52765994.510924898</v>
      </c>
      <c r="D34" s="162">
        <v>-131081.4318892234</v>
      </c>
      <c r="E34" s="130">
        <f t="shared" si="1"/>
        <v>52634913.079035677</v>
      </c>
    </row>
    <row r="35" spans="1:5" ht="15" customHeight="1" x14ac:dyDescent="0.25">
      <c r="A35" s="95">
        <f t="shared" si="0"/>
        <v>23</v>
      </c>
      <c r="B35" s="105" t="s">
        <v>98</v>
      </c>
      <c r="C35" s="92">
        <v>124027465.78486399</v>
      </c>
      <c r="D35" s="162">
        <v>0</v>
      </c>
      <c r="E35" s="130">
        <f t="shared" si="1"/>
        <v>124027465.78486399</v>
      </c>
    </row>
    <row r="36" spans="1:5" ht="15" customHeight="1" x14ac:dyDescent="0.25">
      <c r="A36" s="95">
        <f t="shared" si="0"/>
        <v>24</v>
      </c>
      <c r="B36" s="105" t="s">
        <v>76</v>
      </c>
      <c r="C36" s="92">
        <v>11987329.286844</v>
      </c>
      <c r="D36" s="163">
        <v>0</v>
      </c>
      <c r="E36" s="130">
        <f>+C36+D36</f>
        <v>11987329.286844</v>
      </c>
    </row>
    <row r="37" spans="1:5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5" ht="15" customHeight="1" x14ac:dyDescent="0.25">
      <c r="A38" s="95">
        <f t="shared" si="0"/>
        <v>26</v>
      </c>
      <c r="B38" s="105" t="s">
        <v>96</v>
      </c>
      <c r="C38" s="92">
        <v>-193738.820354</v>
      </c>
      <c r="D38" s="163">
        <v>0</v>
      </c>
      <c r="E38" s="130">
        <f t="shared" si="1"/>
        <v>-193738.820354</v>
      </c>
    </row>
    <row r="39" spans="1:5" ht="15" customHeight="1" x14ac:dyDescent="0.25">
      <c r="A39" s="95">
        <f t="shared" si="0"/>
        <v>27</v>
      </c>
      <c r="B39" s="105" t="s">
        <v>93</v>
      </c>
      <c r="C39" s="92">
        <v>96060993.049301907</v>
      </c>
      <c r="D39" s="162">
        <v>-60862383.376047134</v>
      </c>
      <c r="E39" s="130">
        <f t="shared" si="1"/>
        <v>35198609.673254773</v>
      </c>
    </row>
    <row r="40" spans="1:5" ht="15" customHeight="1" x14ac:dyDescent="0.25">
      <c r="A40" s="95">
        <f t="shared" si="0"/>
        <v>28</v>
      </c>
      <c r="B40" s="105" t="s">
        <v>92</v>
      </c>
      <c r="C40" s="92">
        <v>-0.48</v>
      </c>
      <c r="D40" s="162">
        <v>9477221.7572979741</v>
      </c>
      <c r="E40" s="130">
        <f t="shared" si="1"/>
        <v>9477221.2772979736</v>
      </c>
    </row>
    <row r="41" spans="1:5" ht="15" customHeight="1" x14ac:dyDescent="0.25">
      <c r="A41" s="95">
        <f t="shared" si="0"/>
        <v>29</v>
      </c>
      <c r="B41" s="88" t="s">
        <v>91</v>
      </c>
      <c r="C41" s="97">
        <v>65109447.240000002</v>
      </c>
      <c r="D41" s="161">
        <v>-27996293.359999985</v>
      </c>
      <c r="E41" s="114">
        <f t="shared" si="1"/>
        <v>37113153.880000018</v>
      </c>
    </row>
    <row r="42" spans="1:5" ht="15" customHeight="1" x14ac:dyDescent="0.25">
      <c r="A42" s="95">
        <f t="shared" si="0"/>
        <v>30</v>
      </c>
      <c r="B42" s="105" t="s">
        <v>90</v>
      </c>
      <c r="C42" s="191">
        <f>SUM(C28:C41)</f>
        <v>459758529.05725181</v>
      </c>
      <c r="D42" s="191">
        <f>SUM(D28:D41)</f>
        <v>-98893293.484379068</v>
      </c>
      <c r="E42" s="191">
        <f>SUM(E28:E41)</f>
        <v>360865235.57287276</v>
      </c>
    </row>
    <row r="43" spans="1:5" ht="15" customHeight="1" x14ac:dyDescent="0.25">
      <c r="A43" s="95">
        <f t="shared" si="0"/>
        <v>31</v>
      </c>
      <c r="C43" s="100"/>
      <c r="D43" s="100"/>
      <c r="E43" s="100"/>
    </row>
    <row r="44" spans="1:5" ht="15" customHeight="1" x14ac:dyDescent="0.25">
      <c r="A44" s="95">
        <f t="shared" si="0"/>
        <v>32</v>
      </c>
      <c r="B44" s="88" t="s">
        <v>88</v>
      </c>
      <c r="C44" s="131">
        <f>C17-C26-C42</f>
        <v>116797928.94274819</v>
      </c>
      <c r="D44" s="131">
        <f>D17-D26-D42</f>
        <v>20596320.247223184</v>
      </c>
      <c r="E44" s="131">
        <f>E17-E26-E42</f>
        <v>137394249.18997133</v>
      </c>
    </row>
    <row r="45" spans="1:5" ht="15" customHeight="1" x14ac:dyDescent="0.25">
      <c r="A45" s="95">
        <f t="shared" si="0"/>
        <v>33</v>
      </c>
      <c r="B45" s="105"/>
      <c r="C45" s="106"/>
      <c r="D45" s="106"/>
      <c r="E45" s="106"/>
    </row>
    <row r="46" spans="1:5" ht="15" customHeight="1" x14ac:dyDescent="0.25">
      <c r="A46" s="95">
        <f t="shared" si="0"/>
        <v>34</v>
      </c>
      <c r="B46" s="105" t="s">
        <v>87</v>
      </c>
      <c r="C46" s="100">
        <f>C57</f>
        <v>1733271497.0263641</v>
      </c>
      <c r="D46" s="178">
        <f>D57</f>
        <v>0</v>
      </c>
      <c r="E46" s="100">
        <f>+C46+D46</f>
        <v>1733271497.0263641</v>
      </c>
    </row>
    <row r="47" spans="1:5" ht="15" customHeight="1" x14ac:dyDescent="0.25">
      <c r="A47" s="95">
        <f t="shared" si="0"/>
        <v>35</v>
      </c>
    </row>
    <row r="48" spans="1:5" ht="15" customHeight="1" x14ac:dyDescent="0.25">
      <c r="A48" s="95">
        <f t="shared" si="0"/>
        <v>36</v>
      </c>
      <c r="B48" s="105" t="s">
        <v>86</v>
      </c>
      <c r="C48" s="113">
        <f>C44/C46</f>
        <v>6.7385824519199153E-2</v>
      </c>
      <c r="E48" s="104">
        <f>E44/E46</f>
        <v>7.9268740890095807E-2</v>
      </c>
    </row>
    <row r="49" spans="1:5" ht="15" customHeight="1" x14ac:dyDescent="0.2">
      <c r="A49" s="95">
        <f t="shared" si="0"/>
        <v>37</v>
      </c>
      <c r="C49" s="159"/>
      <c r="E49" s="159"/>
    </row>
    <row r="50" spans="1:5" ht="15" customHeight="1" x14ac:dyDescent="0.2">
      <c r="A50" s="95">
        <f t="shared" si="0"/>
        <v>38</v>
      </c>
      <c r="B50" s="88" t="s">
        <v>84</v>
      </c>
    </row>
    <row r="51" spans="1:5" ht="15" customHeight="1" x14ac:dyDescent="0.2">
      <c r="A51" s="95">
        <f t="shared" si="0"/>
        <v>39</v>
      </c>
      <c r="B51" s="149" t="s">
        <v>129</v>
      </c>
      <c r="C51" s="131">
        <v>3594449432</v>
      </c>
      <c r="D51" s="153">
        <v>0</v>
      </c>
      <c r="E51" s="158">
        <f>+D51+C51</f>
        <v>3594449432</v>
      </c>
    </row>
    <row r="52" spans="1:5" ht="15" customHeight="1" x14ac:dyDescent="0.2">
      <c r="A52" s="95">
        <f t="shared" si="0"/>
        <v>40</v>
      </c>
      <c r="B52" s="151" t="s">
        <v>128</v>
      </c>
      <c r="C52" s="96">
        <v>-1388752078</v>
      </c>
      <c r="D52" s="156">
        <v>0</v>
      </c>
      <c r="E52" s="156">
        <f>+D52+C52</f>
        <v>-1388752078</v>
      </c>
    </row>
    <row r="53" spans="1:5" ht="15" customHeight="1" x14ac:dyDescent="0.2">
      <c r="A53" s="95">
        <f t="shared" si="0"/>
        <v>41</v>
      </c>
      <c r="B53" s="151" t="s">
        <v>127</v>
      </c>
      <c r="C53" s="155">
        <v>-529361105</v>
      </c>
      <c r="D53" s="154">
        <v>0</v>
      </c>
      <c r="E53" s="154">
        <f>+D53+C53</f>
        <v>-529361105</v>
      </c>
    </row>
    <row r="54" spans="1:5" ht="15" customHeight="1" x14ac:dyDescent="0.2">
      <c r="A54" s="95">
        <f t="shared" si="0"/>
        <v>42</v>
      </c>
      <c r="B54" s="151" t="s">
        <v>126</v>
      </c>
      <c r="C54" s="110">
        <v>-19573354.599600285</v>
      </c>
      <c r="D54" s="150">
        <v>0</v>
      </c>
      <c r="E54" s="150">
        <f>+D54+C54</f>
        <v>-19573354.599600285</v>
      </c>
    </row>
    <row r="55" spans="1:5" ht="15" customHeight="1" x14ac:dyDescent="0.2">
      <c r="A55" s="95">
        <f t="shared" si="0"/>
        <v>43</v>
      </c>
      <c r="B55" s="151" t="s">
        <v>125</v>
      </c>
      <c r="C55" s="153">
        <f>SUM(C51:C54)</f>
        <v>1656762894.4003997</v>
      </c>
      <c r="D55" s="153">
        <f>SUM(D51:D54)</f>
        <v>0</v>
      </c>
      <c r="E55" s="153">
        <f>SUM(E51:E54)</f>
        <v>1656762894.4003997</v>
      </c>
    </row>
    <row r="56" spans="1:5" ht="15" customHeight="1" x14ac:dyDescent="0.2">
      <c r="A56" s="95">
        <f t="shared" si="0"/>
        <v>44</v>
      </c>
      <c r="B56" s="151" t="s">
        <v>79</v>
      </c>
      <c r="C56" s="110">
        <v>76508602.625964388</v>
      </c>
      <c r="D56" s="150">
        <v>0</v>
      </c>
      <c r="E56" s="150">
        <f>+D56+C56</f>
        <v>76508602.625964388</v>
      </c>
    </row>
    <row r="57" spans="1:5" ht="15" customHeight="1" thickBot="1" x14ac:dyDescent="0.25">
      <c r="A57" s="95">
        <f t="shared" si="0"/>
        <v>45</v>
      </c>
      <c r="B57" s="149" t="s">
        <v>77</v>
      </c>
      <c r="C57" s="148">
        <f>SUM(C55:C56)</f>
        <v>1733271497.0263641</v>
      </c>
      <c r="D57" s="148">
        <f>SUM(D55:D56)</f>
        <v>0</v>
      </c>
      <c r="E57" s="148">
        <f>SUM(E55:E56)</f>
        <v>1733271497.0263641</v>
      </c>
    </row>
    <row r="58" spans="1:5" ht="15" customHeight="1" thickTop="1" x14ac:dyDescent="0.2">
      <c r="A58" s="95"/>
    </row>
    <row r="59" spans="1:5" ht="15" customHeight="1" x14ac:dyDescent="0.2">
      <c r="C59" s="176"/>
      <c r="D59" s="176"/>
      <c r="E59" s="176"/>
    </row>
    <row r="60" spans="1:5" ht="15" customHeight="1" x14ac:dyDescent="0.2">
      <c r="A60" s="90"/>
      <c r="B60" s="90"/>
      <c r="C60" s="90"/>
      <c r="D60" s="90"/>
      <c r="E60" s="90"/>
    </row>
    <row r="61" spans="1:5" ht="15" customHeight="1" x14ac:dyDescent="0.2">
      <c r="A61" s="90"/>
      <c r="B61" s="98"/>
      <c r="C61" s="120"/>
      <c r="D61" s="120"/>
      <c r="E61" s="120"/>
    </row>
    <row r="62" spans="1:5" ht="15" customHeight="1" x14ac:dyDescent="0.2">
      <c r="A62" s="90"/>
      <c r="B62" s="90"/>
      <c r="C62" s="120"/>
      <c r="D62" s="179"/>
      <c r="E62" s="120"/>
    </row>
    <row r="63" spans="1:5" ht="15" customHeight="1" x14ac:dyDescent="0.2">
      <c r="A63" s="98"/>
      <c r="B63" s="98"/>
      <c r="C63" s="98"/>
      <c r="D63" s="98"/>
      <c r="E63" s="98"/>
    </row>
    <row r="64" spans="1:5" ht="15" customHeight="1" x14ac:dyDescent="0.2">
      <c r="A64" s="112"/>
      <c r="B64" s="103"/>
      <c r="C64" s="112"/>
      <c r="D64" s="112"/>
      <c r="E64" s="112"/>
    </row>
    <row r="65" spans="1:5" ht="15" customHeight="1" x14ac:dyDescent="0.2">
      <c r="A65" s="101"/>
      <c r="B65" s="90"/>
      <c r="C65" s="101"/>
      <c r="D65" s="101"/>
      <c r="E65" s="101"/>
    </row>
    <row r="66" spans="1:5" ht="15" customHeight="1" x14ac:dyDescent="0.2">
      <c r="A66" s="98"/>
      <c r="B66" s="98"/>
      <c r="C66" s="98"/>
      <c r="D66" s="98"/>
      <c r="E66" s="98"/>
    </row>
    <row r="67" spans="1:5" ht="15" customHeight="1" x14ac:dyDescent="0.2">
      <c r="A67" s="101"/>
      <c r="B67" s="98"/>
      <c r="C67" s="101"/>
      <c r="D67" s="101"/>
      <c r="E67" s="101"/>
    </row>
    <row r="68" spans="1:5" ht="15" customHeight="1" x14ac:dyDescent="0.2">
      <c r="A68" s="101"/>
      <c r="B68" s="90"/>
      <c r="C68" s="101"/>
      <c r="D68" s="101"/>
      <c r="E68" s="101"/>
    </row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spans="1:5" ht="15" customHeight="1" x14ac:dyDescent="0.2"/>
    <row r="82" spans="1:5" ht="15" customHeight="1" x14ac:dyDescent="0.2"/>
    <row r="83" spans="1:5" ht="15" customHeight="1" x14ac:dyDescent="0.2"/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>
      <c r="A92" s="95"/>
      <c r="B92" s="95"/>
      <c r="C92" s="95"/>
      <c r="D92" s="95"/>
      <c r="E92" s="95"/>
    </row>
    <row r="93" spans="1:5" ht="15" customHeight="1" x14ac:dyDescent="0.2">
      <c r="A93" s="95"/>
      <c r="B93" s="95"/>
      <c r="C93" s="95"/>
      <c r="D93" s="95"/>
      <c r="E93" s="95"/>
    </row>
    <row r="94" spans="1:5" ht="15" customHeight="1" x14ac:dyDescent="0.2">
      <c r="A94" s="95"/>
      <c r="B94" s="95"/>
      <c r="C94" s="95"/>
      <c r="D94" s="95"/>
      <c r="E94" s="95"/>
    </row>
    <row r="95" spans="1:5" ht="15" customHeight="1" x14ac:dyDescent="0.2">
      <c r="A95" s="95"/>
      <c r="B95" s="95"/>
      <c r="C95" s="95"/>
      <c r="D95" s="95"/>
      <c r="E95" s="95"/>
    </row>
    <row r="96" spans="1:5" ht="15" customHeight="1" x14ac:dyDescent="0.2">
      <c r="A96" s="95"/>
      <c r="B96" s="95"/>
      <c r="C96" s="95"/>
      <c r="D96" s="95"/>
      <c r="E96" s="95"/>
    </row>
    <row r="97" spans="1:5" ht="15" customHeight="1" x14ac:dyDescent="0.2">
      <c r="A97" s="95"/>
      <c r="B97" s="95"/>
      <c r="C97" s="95"/>
      <c r="D97" s="95"/>
      <c r="E97" s="95"/>
    </row>
    <row r="98" spans="1:5" ht="15" customHeight="1" x14ac:dyDescent="0.2">
      <c r="A98" s="95"/>
      <c r="B98" s="95"/>
      <c r="C98" s="95"/>
      <c r="D98" s="95"/>
      <c r="E98" s="95"/>
    </row>
    <row r="99" spans="1:5" ht="15" customHeight="1" x14ac:dyDescent="0.2"/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"/>
    <row r="106" spans="1:5" ht="15" customHeight="1" x14ac:dyDescent="0.2"/>
    <row r="107" spans="1:5" ht="15" customHeight="1" x14ac:dyDescent="0.2"/>
    <row r="108" spans="1:5" ht="15" customHeight="1" x14ac:dyDescent="0.2"/>
  </sheetData>
  <conditionalFormatting sqref="C59:E59">
    <cfRule type="cellIs" dxfId="1" priority="2" stopIfTrue="1" operator="equal">
      <formula>"OK"</formula>
    </cfRule>
    <cfRule type="cellIs" dxfId="0" priority="3" stopIfTrue="1" operator="equal">
      <formula>"ERROR"</formula>
    </cfRule>
  </conditionalFormatting>
  <printOptions horizontalCentered="1"/>
  <pageMargins left="0.5" right="0.25" top="0.78" bottom="0.45" header="0.5" footer="0.5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zoomScale="88" zoomScaleNormal="88" workbookViewId="0">
      <pane ySplit="10" topLeftCell="A37" activePane="bottomLeft" state="frozen"/>
      <selection activeCell="H47" sqref="H47"/>
      <selection pane="bottomLeft" activeCell="D45" sqref="D45"/>
    </sheetView>
  </sheetViews>
  <sheetFormatPr defaultColWidth="16.42578125" defaultRowHeight="15" customHeight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6" width="16.42578125" style="88"/>
    <col min="7" max="10" width="16.42578125" style="89"/>
    <col min="11" max="16384" width="16.42578125" style="88"/>
  </cols>
  <sheetData>
    <row r="1" spans="1:10" s="91" customFormat="1" ht="15" customHeight="1" x14ac:dyDescent="0.25">
      <c r="G1" s="89"/>
      <c r="H1" s="89"/>
      <c r="I1" s="89"/>
      <c r="J1" s="89"/>
    </row>
    <row r="2" spans="1:10" ht="15" customHeight="1" thickBot="1" x14ac:dyDescent="0.3"/>
    <row r="3" spans="1:10" s="134" customFormat="1" ht="15" customHeight="1" thickTop="1" thickBot="1" x14ac:dyDescent="0.3">
      <c r="E3" s="145" t="s">
        <v>122</v>
      </c>
      <c r="G3" s="89"/>
      <c r="H3" s="89"/>
      <c r="I3" s="89"/>
      <c r="J3" s="89"/>
    </row>
    <row r="4" spans="1:10" s="134" customFormat="1" ht="15" customHeight="1" thickTop="1" x14ac:dyDescent="0.25">
      <c r="A4" s="143" t="s">
        <v>85</v>
      </c>
      <c r="B4" s="136"/>
      <c r="C4" s="136"/>
      <c r="G4" s="89"/>
      <c r="H4" s="89"/>
      <c r="I4" s="89"/>
      <c r="J4" s="89"/>
    </row>
    <row r="5" spans="1:10" s="134" customFormat="1" ht="15" customHeight="1" x14ac:dyDescent="0.25">
      <c r="A5" s="137" t="s">
        <v>121</v>
      </c>
      <c r="B5" s="136"/>
      <c r="C5" s="140"/>
      <c r="D5" s="136"/>
      <c r="E5" s="136"/>
      <c r="G5" s="89"/>
      <c r="H5" s="89"/>
      <c r="I5" s="89"/>
      <c r="J5" s="89"/>
    </row>
    <row r="6" spans="1:10" s="134" customFormat="1" ht="15" customHeight="1" x14ac:dyDescent="0.25">
      <c r="A6" s="137" t="s">
        <v>119</v>
      </c>
      <c r="B6" s="136"/>
      <c r="C6" s="139"/>
      <c r="D6" s="107"/>
      <c r="E6" s="136"/>
      <c r="G6" s="89"/>
      <c r="H6" s="89"/>
      <c r="I6" s="89"/>
      <c r="J6" s="89"/>
    </row>
    <row r="7" spans="1:10" s="134" customFormat="1" ht="15" customHeight="1" x14ac:dyDescent="0.25">
      <c r="A7" s="136" t="s">
        <v>120</v>
      </c>
      <c r="B7" s="136"/>
      <c r="C7" s="136"/>
      <c r="D7" s="107"/>
      <c r="E7" s="136"/>
      <c r="G7" s="89"/>
      <c r="H7" s="89"/>
      <c r="I7" s="89"/>
      <c r="J7" s="89"/>
    </row>
    <row r="8" spans="1:10" s="134" customFormat="1" ht="15" customHeight="1" x14ac:dyDescent="0.25">
      <c r="A8" s="136" t="s">
        <v>118</v>
      </c>
      <c r="B8" s="136"/>
      <c r="C8" s="136"/>
      <c r="D8" s="107"/>
      <c r="E8" s="136"/>
      <c r="G8" s="89"/>
      <c r="H8" s="89"/>
      <c r="I8" s="89"/>
      <c r="J8" s="89"/>
    </row>
    <row r="9" spans="1:10" s="134" customFormat="1" ht="15" customHeight="1" x14ac:dyDescent="0.25">
      <c r="E9" s="102"/>
      <c r="G9" s="89"/>
      <c r="H9" s="89"/>
      <c r="I9" s="89"/>
      <c r="J9" s="89"/>
    </row>
    <row r="10" spans="1:10" s="134" customFormat="1" ht="15" customHeight="1" x14ac:dyDescent="0.25">
      <c r="C10" s="102" t="s">
        <v>115</v>
      </c>
      <c r="D10" s="102"/>
      <c r="E10" s="102" t="s">
        <v>117</v>
      </c>
      <c r="G10" s="89"/>
      <c r="H10" s="89"/>
      <c r="I10" s="89"/>
      <c r="J10" s="89"/>
    </row>
    <row r="11" spans="1:10" ht="15" customHeight="1" x14ac:dyDescent="0.25">
      <c r="A11" s="102" t="s">
        <v>5</v>
      </c>
      <c r="B11" s="134"/>
      <c r="C11" s="102" t="s">
        <v>6</v>
      </c>
      <c r="D11" s="102" t="s">
        <v>116</v>
      </c>
      <c r="E11" s="102" t="s">
        <v>6</v>
      </c>
    </row>
    <row r="12" spans="1:10" ht="15" customHeight="1" x14ac:dyDescent="0.25">
      <c r="A12" s="133" t="s">
        <v>8</v>
      </c>
      <c r="B12" s="126"/>
      <c r="C12" s="133" t="s">
        <v>9</v>
      </c>
      <c r="D12" s="133" t="s">
        <v>114</v>
      </c>
      <c r="E12" s="133" t="s">
        <v>9</v>
      </c>
    </row>
    <row r="14" spans="1:10" ht="15" customHeight="1" x14ac:dyDescent="0.25">
      <c r="A14" s="95">
        <v>1</v>
      </c>
      <c r="B14" s="123" t="s">
        <v>113</v>
      </c>
    </row>
    <row r="15" spans="1:10" ht="15" customHeight="1" x14ac:dyDescent="0.25">
      <c r="A15" s="95">
        <f t="shared" ref="A15:A53" si="0">+A14+1</f>
        <v>2</v>
      </c>
      <c r="B15" s="105" t="s">
        <v>112</v>
      </c>
      <c r="C15" s="100">
        <v>2260133185.9499998</v>
      </c>
      <c r="D15" s="100">
        <v>-195254976.22424757</v>
      </c>
      <c r="E15" s="108">
        <f>SUM(C15:D15)</f>
        <v>2064878209.7257524</v>
      </c>
    </row>
    <row r="16" spans="1:10" ht="15" customHeight="1" x14ac:dyDescent="0.25">
      <c r="A16" s="95">
        <f t="shared" si="0"/>
        <v>3</v>
      </c>
      <c r="B16" s="105" t="s">
        <v>111</v>
      </c>
      <c r="C16" s="92">
        <v>354461.30999999901</v>
      </c>
      <c r="D16" s="92">
        <v>-2819</v>
      </c>
      <c r="E16" s="96">
        <f>SUM(C16:D16)</f>
        <v>351642.30999999901</v>
      </c>
    </row>
    <row r="17" spans="1:5" ht="15" customHeight="1" x14ac:dyDescent="0.25">
      <c r="A17" s="95">
        <f t="shared" si="0"/>
        <v>4</v>
      </c>
      <c r="B17" s="105" t="s">
        <v>100</v>
      </c>
      <c r="C17" s="92">
        <v>129039388.059999</v>
      </c>
      <c r="D17" s="92">
        <v>0</v>
      </c>
      <c r="E17" s="96">
        <f>SUM(C17:D17)</f>
        <v>129039388.059999</v>
      </c>
    </row>
    <row r="18" spans="1:5" ht="15" customHeight="1" x14ac:dyDescent="0.25">
      <c r="A18" s="95">
        <f t="shared" si="0"/>
        <v>5</v>
      </c>
      <c r="B18" s="105" t="s">
        <v>110</v>
      </c>
      <c r="C18" s="97">
        <v>48085654.529999897</v>
      </c>
      <c r="D18" s="97">
        <v>28731676.230000004</v>
      </c>
      <c r="E18" s="110">
        <f>SUM(C18:D18)</f>
        <v>76817330.759999901</v>
      </c>
    </row>
    <row r="19" spans="1:5" ht="15" customHeight="1" x14ac:dyDescent="0.25">
      <c r="A19" s="95">
        <f t="shared" si="0"/>
        <v>6</v>
      </c>
      <c r="B19" s="105" t="s">
        <v>109</v>
      </c>
      <c r="C19" s="121">
        <f>SUM(C15:C18)</f>
        <v>2437612689.8499985</v>
      </c>
      <c r="D19" s="121">
        <f>SUM(D15:D18)</f>
        <v>-166526118.99424756</v>
      </c>
      <c r="E19" s="121">
        <f>SUM(E15:E18)</f>
        <v>2271086570.855751</v>
      </c>
    </row>
    <row r="20" spans="1:5" ht="15" customHeight="1" x14ac:dyDescent="0.25">
      <c r="A20" s="95">
        <f t="shared" si="0"/>
        <v>7</v>
      </c>
      <c r="C20" s="119"/>
      <c r="D20" s="119"/>
    </row>
    <row r="21" spans="1:5" ht="15" customHeight="1" x14ac:dyDescent="0.25">
      <c r="A21" s="95">
        <f t="shared" si="0"/>
        <v>8</v>
      </c>
      <c r="B21" s="98" t="s">
        <v>108</v>
      </c>
      <c r="C21" s="119"/>
      <c r="D21" s="119"/>
      <c r="E21" s="118"/>
    </row>
    <row r="22" spans="1:5" ht="15" customHeight="1" x14ac:dyDescent="0.25">
      <c r="A22" s="95">
        <f t="shared" si="0"/>
        <v>9</v>
      </c>
      <c r="C22" s="119"/>
      <c r="D22" s="119"/>
    </row>
    <row r="23" spans="1:5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</row>
    <row r="24" spans="1:5" ht="15" customHeight="1" x14ac:dyDescent="0.25">
      <c r="A24" s="95">
        <f t="shared" si="0"/>
        <v>11</v>
      </c>
      <c r="B24" s="105" t="s">
        <v>104</v>
      </c>
      <c r="C24" s="100">
        <v>206275406.75</v>
      </c>
      <c r="D24" s="100">
        <v>-1063362.3600000001</v>
      </c>
      <c r="E24" s="108">
        <f>SUM(C24:D24)</f>
        <v>205212044.38999999</v>
      </c>
    </row>
    <row r="25" spans="1:5" ht="15" customHeight="1" x14ac:dyDescent="0.25">
      <c r="A25" s="95">
        <f t="shared" si="0"/>
        <v>12</v>
      </c>
      <c r="B25" s="105" t="s">
        <v>102</v>
      </c>
      <c r="C25" s="92">
        <v>540870184</v>
      </c>
      <c r="D25" s="92">
        <v>-22393204.044916958</v>
      </c>
      <c r="E25" s="96">
        <f>SUM(C25:D25)</f>
        <v>518476979.95508301</v>
      </c>
    </row>
    <row r="26" spans="1:5" ht="15" customHeight="1" x14ac:dyDescent="0.25">
      <c r="A26" s="95">
        <f t="shared" si="0"/>
        <v>13</v>
      </c>
      <c r="B26" s="105" t="s">
        <v>101</v>
      </c>
      <c r="C26" s="92">
        <v>117598896.45</v>
      </c>
      <c r="D26" s="92">
        <v>0</v>
      </c>
      <c r="E26" s="96">
        <f>SUM(C26:D26)</f>
        <v>117598896.45</v>
      </c>
    </row>
    <row r="27" spans="1:5" ht="15" customHeight="1" x14ac:dyDescent="0.25">
      <c r="A27" s="95">
        <f t="shared" si="0"/>
        <v>14</v>
      </c>
      <c r="B27" s="88" t="s">
        <v>106</v>
      </c>
      <c r="C27" s="97">
        <v>-75933463.799999997</v>
      </c>
      <c r="D27" s="97">
        <v>75933463.799999997</v>
      </c>
      <c r="E27" s="110">
        <f>SUM(C27:D27)</f>
        <v>0</v>
      </c>
    </row>
    <row r="28" spans="1:5" ht="15" customHeight="1" x14ac:dyDescent="0.25">
      <c r="A28" s="95">
        <f t="shared" si="0"/>
        <v>15</v>
      </c>
      <c r="B28" s="105" t="s">
        <v>105</v>
      </c>
      <c r="C28" s="121">
        <f>SUM(C24:C27)</f>
        <v>788811023.4000001</v>
      </c>
      <c r="D28" s="121">
        <f>SUM(D24:D27)</f>
        <v>52476897.39508304</v>
      </c>
      <c r="E28" s="121">
        <f>SUM(E24:E27)</f>
        <v>841287920.79508305</v>
      </c>
    </row>
    <row r="29" spans="1:5" ht="15" customHeight="1" x14ac:dyDescent="0.25">
      <c r="A29" s="95">
        <f t="shared" si="0"/>
        <v>16</v>
      </c>
      <c r="B29" s="105"/>
      <c r="C29" s="100"/>
      <c r="D29" s="100"/>
      <c r="E29" s="119"/>
    </row>
    <row r="30" spans="1:5" ht="15" customHeight="1" x14ac:dyDescent="0.25">
      <c r="A30" s="95">
        <f t="shared" si="0"/>
        <v>17</v>
      </c>
      <c r="B30" s="98" t="s">
        <v>103</v>
      </c>
      <c r="C30" s="100">
        <v>125057644.48</v>
      </c>
      <c r="D30" s="100">
        <v>0</v>
      </c>
      <c r="E30" s="108">
        <f t="shared" ref="E30:E44" si="1">SUM(C30:D30)</f>
        <v>125057644.48</v>
      </c>
    </row>
    <row r="31" spans="1:5" ht="15" customHeight="1" x14ac:dyDescent="0.25">
      <c r="A31" s="95">
        <f t="shared" si="0"/>
        <v>18</v>
      </c>
      <c r="B31" s="105" t="s">
        <v>12</v>
      </c>
      <c r="C31" s="92">
        <v>20893816.02</v>
      </c>
      <c r="D31" s="92">
        <v>-127605.21833333332</v>
      </c>
      <c r="E31" s="96">
        <f t="shared" si="1"/>
        <v>20766210.801666666</v>
      </c>
    </row>
    <row r="32" spans="1:5" ht="15" customHeight="1" x14ac:dyDescent="0.25">
      <c r="A32" s="95">
        <f t="shared" si="0"/>
        <v>19</v>
      </c>
      <c r="B32" s="105" t="s">
        <v>13</v>
      </c>
      <c r="C32" s="92">
        <v>76281991.089999899</v>
      </c>
      <c r="D32" s="92">
        <v>1281210.5149999987</v>
      </c>
      <c r="E32" s="96">
        <f t="shared" si="1"/>
        <v>77563201.6049999</v>
      </c>
    </row>
    <row r="33" spans="1:6" s="89" customFormat="1" ht="15" customHeight="1" x14ac:dyDescent="0.25">
      <c r="A33" s="95">
        <f t="shared" si="0"/>
        <v>20</v>
      </c>
      <c r="B33" s="105" t="s">
        <v>14</v>
      </c>
      <c r="C33" s="92">
        <v>49265340.058353998</v>
      </c>
      <c r="D33" s="92">
        <v>383130.8115195157</v>
      </c>
      <c r="E33" s="96">
        <f t="shared" si="1"/>
        <v>49648470.869873516</v>
      </c>
      <c r="F33" s="88"/>
    </row>
    <row r="34" spans="1:6" s="89" customFormat="1" ht="15" customHeight="1" x14ac:dyDescent="0.25">
      <c r="A34" s="95">
        <f t="shared" si="0"/>
        <v>21</v>
      </c>
      <c r="B34" s="105" t="s">
        <v>15</v>
      </c>
      <c r="C34" s="92">
        <v>21872766.640799899</v>
      </c>
      <c r="D34" s="92">
        <v>-19111503.789999999</v>
      </c>
      <c r="E34" s="96">
        <f t="shared" si="1"/>
        <v>2761262.8507998995</v>
      </c>
      <c r="F34" s="88"/>
    </row>
    <row r="35" spans="1:6" s="89" customFormat="1" ht="15" customHeight="1" x14ac:dyDescent="0.25">
      <c r="A35" s="95">
        <f t="shared" si="0"/>
        <v>22</v>
      </c>
      <c r="B35" s="105" t="s">
        <v>99</v>
      </c>
      <c r="C35" s="92">
        <v>104947340.19</v>
      </c>
      <c r="D35" s="92">
        <v>-104947340.19</v>
      </c>
      <c r="E35" s="96">
        <f t="shared" si="1"/>
        <v>0</v>
      </c>
      <c r="F35" s="88"/>
    </row>
    <row r="36" spans="1:6" s="89" customFormat="1" ht="15" customHeight="1" x14ac:dyDescent="0.25">
      <c r="A36" s="95">
        <f t="shared" si="0"/>
        <v>23</v>
      </c>
      <c r="B36" s="105" t="s">
        <v>16</v>
      </c>
      <c r="C36" s="92">
        <v>126742110.77975392</v>
      </c>
      <c r="D36" s="92">
        <v>-690673.01427270507</v>
      </c>
      <c r="E36" s="96">
        <f t="shared" si="1"/>
        <v>126051437.76548122</v>
      </c>
      <c r="F36" s="92"/>
    </row>
    <row r="37" spans="1:6" s="89" customFormat="1" ht="15" customHeight="1" x14ac:dyDescent="0.25">
      <c r="A37" s="95">
        <f t="shared" si="0"/>
        <v>24</v>
      </c>
      <c r="B37" s="105" t="s">
        <v>98</v>
      </c>
      <c r="C37" s="92">
        <v>283105475.47898799</v>
      </c>
      <c r="D37" s="92">
        <v>-188181.00000000003</v>
      </c>
      <c r="E37" s="96">
        <f t="shared" si="1"/>
        <v>282917294.47898799</v>
      </c>
      <c r="F37" s="88"/>
    </row>
    <row r="38" spans="1:6" s="89" customFormat="1" ht="13.5" customHeight="1" x14ac:dyDescent="0.25">
      <c r="A38" s="95">
        <f t="shared" si="0"/>
        <v>25</v>
      </c>
      <c r="B38" s="105" t="s">
        <v>76</v>
      </c>
      <c r="C38" s="92">
        <v>58683969.500147</v>
      </c>
      <c r="D38" s="92">
        <v>0</v>
      </c>
      <c r="E38" s="96">
        <f t="shared" si="1"/>
        <v>58683969.500147</v>
      </c>
      <c r="F38" s="88"/>
    </row>
    <row r="39" spans="1:6" s="89" customFormat="1" ht="15" customHeight="1" x14ac:dyDescent="0.25">
      <c r="A39" s="95">
        <f t="shared" si="0"/>
        <v>26</v>
      </c>
      <c r="B39" s="111" t="s">
        <v>97</v>
      </c>
      <c r="C39" s="92">
        <v>20885273.43</v>
      </c>
      <c r="D39" s="92">
        <v>0</v>
      </c>
      <c r="E39" s="96">
        <f t="shared" si="1"/>
        <v>20885273.43</v>
      </c>
      <c r="F39" s="88"/>
    </row>
    <row r="40" spans="1:6" s="89" customFormat="1" ht="15" customHeight="1" x14ac:dyDescent="0.25">
      <c r="A40" s="95">
        <f t="shared" si="0"/>
        <v>27</v>
      </c>
      <c r="B40" s="105" t="s">
        <v>96</v>
      </c>
      <c r="C40" s="92">
        <v>-82364984.099999994</v>
      </c>
      <c r="D40" s="92">
        <v>88028538.579999983</v>
      </c>
      <c r="E40" s="96">
        <f t="shared" si="1"/>
        <v>5663554.4799999893</v>
      </c>
      <c r="F40" s="88"/>
    </row>
    <row r="41" spans="1:6" s="89" customFormat="1" ht="15" customHeight="1" x14ac:dyDescent="0.25">
      <c r="A41" s="95">
        <f t="shared" si="0"/>
        <v>28</v>
      </c>
      <c r="B41" s="88" t="s">
        <v>94</v>
      </c>
      <c r="C41" s="92">
        <v>30790455.420000002</v>
      </c>
      <c r="D41" s="92">
        <v>-30790455.420000002</v>
      </c>
      <c r="E41" s="96">
        <f t="shared" si="1"/>
        <v>0</v>
      </c>
      <c r="F41" s="88"/>
    </row>
    <row r="42" spans="1:6" s="89" customFormat="1" ht="15" customHeight="1" x14ac:dyDescent="0.25">
      <c r="A42" s="95">
        <f t="shared" si="0"/>
        <v>29</v>
      </c>
      <c r="B42" s="105" t="s">
        <v>93</v>
      </c>
      <c r="C42" s="92">
        <v>245541876.980221</v>
      </c>
      <c r="D42" s="92">
        <v>-152910322.76384628</v>
      </c>
      <c r="E42" s="96">
        <f t="shared" si="1"/>
        <v>92631554.216374725</v>
      </c>
      <c r="F42" s="88"/>
    </row>
    <row r="43" spans="1:6" s="89" customFormat="1" ht="15" customHeight="1" x14ac:dyDescent="0.25">
      <c r="A43" s="95">
        <f t="shared" si="0"/>
        <v>30</v>
      </c>
      <c r="B43" s="105" t="s">
        <v>92</v>
      </c>
      <c r="C43" s="92">
        <v>61594180.469999999</v>
      </c>
      <c r="D43" s="92">
        <v>-10573166.450297812</v>
      </c>
      <c r="E43" s="96">
        <f t="shared" si="1"/>
        <v>51021014.019702189</v>
      </c>
      <c r="F43" s="88"/>
    </row>
    <row r="44" spans="1:6" s="89" customFormat="1" ht="15" customHeight="1" x14ac:dyDescent="0.25">
      <c r="A44" s="95">
        <f t="shared" si="0"/>
        <v>31</v>
      </c>
      <c r="B44" s="88" t="s">
        <v>91</v>
      </c>
      <c r="C44" s="92">
        <v>133835620.93998601</v>
      </c>
      <c r="D44" s="92">
        <v>-37441849.143519118</v>
      </c>
      <c r="E44" s="96">
        <f t="shared" si="1"/>
        <v>96393771.796466887</v>
      </c>
      <c r="F44" s="88"/>
    </row>
    <row r="45" spans="1:6" s="89" customFormat="1" ht="15" customHeight="1" x14ac:dyDescent="0.25">
      <c r="A45" s="95">
        <f t="shared" si="0"/>
        <v>32</v>
      </c>
      <c r="B45" s="105" t="s">
        <v>90</v>
      </c>
      <c r="C45" s="109">
        <f>SUM(C28:C44)</f>
        <v>2065943900.7782502</v>
      </c>
      <c r="D45" s="109">
        <f>SUM(D28:D44)</f>
        <v>-214611319.6886667</v>
      </c>
      <c r="E45" s="109">
        <f>SUM(E28:E44)</f>
        <v>1851332581.0895829</v>
      </c>
      <c r="F45" s="88"/>
    </row>
    <row r="46" spans="1:6" s="89" customFormat="1" ht="15" customHeight="1" x14ac:dyDescent="0.25">
      <c r="A46" s="95">
        <f t="shared" si="0"/>
        <v>33</v>
      </c>
      <c r="B46" s="88"/>
      <c r="C46" s="100"/>
      <c r="D46" s="100"/>
      <c r="E46" s="100"/>
      <c r="F46" s="88"/>
    </row>
    <row r="47" spans="1:6" s="89" customFormat="1" ht="15" customHeight="1" x14ac:dyDescent="0.25">
      <c r="A47" s="95">
        <f t="shared" si="0"/>
        <v>34</v>
      </c>
      <c r="B47" s="88" t="s">
        <v>88</v>
      </c>
      <c r="C47" s="108">
        <f>C19-C45</f>
        <v>371668789.07174826</v>
      </c>
      <c r="D47" s="108">
        <f>D19-D45</f>
        <v>48085200.694419146</v>
      </c>
      <c r="E47" s="108">
        <f>E19-E45</f>
        <v>419753989.76616812</v>
      </c>
      <c r="F47" s="88"/>
    </row>
    <row r="48" spans="1:6" s="89" customFormat="1" ht="15" customHeight="1" x14ac:dyDescent="0.25">
      <c r="A48" s="95">
        <f t="shared" si="0"/>
        <v>35</v>
      </c>
      <c r="B48" s="105"/>
      <c r="C48" s="106"/>
      <c r="D48" s="106"/>
      <c r="E48" s="106"/>
      <c r="F48" s="88"/>
    </row>
    <row r="49" spans="1:15" ht="15" customHeight="1" x14ac:dyDescent="0.25">
      <c r="A49" s="95">
        <f t="shared" si="0"/>
        <v>36</v>
      </c>
      <c r="B49" s="88" t="s">
        <v>87</v>
      </c>
      <c r="C49" s="100">
        <f>C60</f>
        <v>5140130504.6113548</v>
      </c>
      <c r="D49" s="178">
        <f>D60</f>
        <v>-1820799.2050000001</v>
      </c>
      <c r="E49" s="100">
        <f>SUM(C49:D49)</f>
        <v>5138309705.4063549</v>
      </c>
      <c r="F49" s="100"/>
    </row>
    <row r="50" spans="1:15" ht="15" customHeight="1" x14ac:dyDescent="0.25">
      <c r="A50" s="95">
        <f t="shared" si="0"/>
        <v>37</v>
      </c>
      <c r="C50" s="100"/>
      <c r="D50" s="100"/>
      <c r="F50" s="100"/>
    </row>
    <row r="51" spans="1:15" ht="15" customHeight="1" x14ac:dyDescent="0.25">
      <c r="A51" s="95">
        <f t="shared" si="0"/>
        <v>38</v>
      </c>
      <c r="B51" s="88" t="s">
        <v>86</v>
      </c>
      <c r="C51" s="104">
        <f>C47/C49</f>
        <v>7.2307267050576593E-2</v>
      </c>
      <c r="D51" s="104"/>
      <c r="E51" s="104">
        <f>E47/E49</f>
        <v>8.1691064539087088E-2</v>
      </c>
    </row>
    <row r="52" spans="1:15" ht="15" customHeight="1" x14ac:dyDescent="0.25">
      <c r="A52" s="95">
        <f t="shared" si="0"/>
        <v>39</v>
      </c>
    </row>
    <row r="53" spans="1:15" ht="15" customHeight="1" x14ac:dyDescent="0.25">
      <c r="A53" s="95">
        <f t="shared" si="0"/>
        <v>40</v>
      </c>
      <c r="B53" s="88" t="s">
        <v>84</v>
      </c>
    </row>
    <row r="54" spans="1:15" ht="15" customHeight="1" x14ac:dyDescent="0.25">
      <c r="A54" s="95">
        <f t="shared" ref="A54:A60" si="2">A53+1</f>
        <v>41</v>
      </c>
      <c r="B54" s="99" t="s">
        <v>83</v>
      </c>
      <c r="C54" s="100">
        <v>10163171005.521263</v>
      </c>
      <c r="D54" s="100">
        <v>-4539303</v>
      </c>
      <c r="E54" s="100">
        <f t="shared" ref="E54:E59" si="3">+D54+C54</f>
        <v>10158631702.521263</v>
      </c>
    </row>
    <row r="55" spans="1:15" ht="15" customHeight="1" x14ac:dyDescent="0.25">
      <c r="A55" s="95">
        <f t="shared" si="2"/>
        <v>42</v>
      </c>
      <c r="B55" s="99" t="s">
        <v>82</v>
      </c>
      <c r="C55" s="96">
        <v>-3957491780.277297</v>
      </c>
      <c r="D55" s="96">
        <v>1813298</v>
      </c>
      <c r="E55" s="96">
        <f t="shared" si="3"/>
        <v>-3955678482.277297</v>
      </c>
    </row>
    <row r="56" spans="1:15" ht="15" customHeight="1" x14ac:dyDescent="0.25">
      <c r="A56" s="95">
        <f t="shared" si="2"/>
        <v>43</v>
      </c>
      <c r="B56" s="88" t="s">
        <v>81</v>
      </c>
      <c r="C56" s="96">
        <v>222544365.04083329</v>
      </c>
      <c r="D56" s="96">
        <v>0</v>
      </c>
      <c r="E56" s="96">
        <f t="shared" si="3"/>
        <v>222544365.04083329</v>
      </c>
    </row>
    <row r="57" spans="1:15" ht="15" customHeight="1" x14ac:dyDescent="0.25">
      <c r="A57" s="95">
        <f t="shared" si="2"/>
        <v>44</v>
      </c>
      <c r="B57" s="88" t="s">
        <v>80</v>
      </c>
      <c r="C57" s="96">
        <v>-1408309927.3545787</v>
      </c>
      <c r="D57" s="96">
        <v>905205.79499999993</v>
      </c>
      <c r="E57" s="96">
        <f t="shared" si="3"/>
        <v>-1407404721.5595787</v>
      </c>
    </row>
    <row r="58" spans="1:15" s="93" customFormat="1" ht="15" customHeight="1" x14ac:dyDescent="0.25">
      <c r="A58" s="95">
        <f t="shared" si="2"/>
        <v>45</v>
      </c>
      <c r="B58" s="88" t="s">
        <v>79</v>
      </c>
      <c r="C58" s="96">
        <v>220982638.49962828</v>
      </c>
      <c r="D58" s="96">
        <v>0</v>
      </c>
      <c r="E58" s="96">
        <f t="shared" si="3"/>
        <v>220982638.49962828</v>
      </c>
      <c r="F58" s="88"/>
      <c r="G58" s="89"/>
      <c r="H58" s="89"/>
      <c r="I58" s="89"/>
      <c r="J58" s="89"/>
      <c r="K58" s="88"/>
      <c r="L58" s="88"/>
      <c r="M58" s="88"/>
      <c r="N58" s="88"/>
      <c r="O58" s="88"/>
    </row>
    <row r="59" spans="1:15" s="93" customFormat="1" ht="15" customHeight="1" x14ac:dyDescent="0.25">
      <c r="A59" s="95">
        <f t="shared" si="2"/>
        <v>46</v>
      </c>
      <c r="B59" s="88" t="s">
        <v>78</v>
      </c>
      <c r="C59" s="96">
        <v>-100765796.81849384</v>
      </c>
      <c r="D59" s="96">
        <v>0</v>
      </c>
      <c r="E59" s="96">
        <f t="shared" si="3"/>
        <v>-100765796.81849384</v>
      </c>
      <c r="G59" s="89"/>
      <c r="H59" s="89"/>
      <c r="I59" s="89"/>
      <c r="J59" s="89"/>
    </row>
    <row r="60" spans="1:15" s="93" customFormat="1" ht="15" customHeight="1" thickBot="1" x14ac:dyDescent="0.3">
      <c r="A60" s="95">
        <f t="shared" si="2"/>
        <v>47</v>
      </c>
      <c r="B60" s="88" t="s">
        <v>77</v>
      </c>
      <c r="C60" s="94">
        <f>SUM(C54:C59)</f>
        <v>5140130504.6113548</v>
      </c>
      <c r="D60" s="94">
        <f>SUM(D54:D59)</f>
        <v>-1820799.2050000001</v>
      </c>
      <c r="E60" s="94">
        <f>SUM(E54:E59)</f>
        <v>5138309705.4063549</v>
      </c>
      <c r="G60" s="89"/>
      <c r="H60" s="89"/>
      <c r="I60" s="89"/>
      <c r="J60" s="89"/>
    </row>
    <row r="61" spans="1:15" ht="15" customHeight="1" thickTop="1" x14ac:dyDescent="0.25">
      <c r="A61" s="93"/>
      <c r="B61" s="93"/>
      <c r="C61" s="93"/>
      <c r="D61" s="93"/>
      <c r="E61" s="93"/>
      <c r="F61" s="93"/>
      <c r="K61" s="93"/>
      <c r="L61" s="93"/>
      <c r="M61" s="93"/>
      <c r="N61" s="93"/>
      <c r="O61" s="93"/>
    </row>
    <row r="62" spans="1:15" s="89" customFormat="1" ht="15" customHeight="1" x14ac:dyDescent="0.2"/>
    <row r="63" spans="1:15" s="89" customFormat="1" ht="15" customHeight="1" x14ac:dyDescent="0.2"/>
    <row r="64" spans="1:15" s="89" customFormat="1" ht="15" customHeight="1" x14ac:dyDescent="0.2"/>
    <row r="65" s="89" customFormat="1" ht="15" customHeight="1" x14ac:dyDescent="0.2"/>
    <row r="66" s="89" customFormat="1" ht="15" customHeight="1" x14ac:dyDescent="0.2"/>
    <row r="67" s="89" customFormat="1" ht="15" customHeight="1" x14ac:dyDescent="0.2"/>
    <row r="68" s="89" customFormat="1" ht="15" customHeight="1" x14ac:dyDescent="0.2"/>
    <row r="69" s="89" customFormat="1" ht="15" customHeight="1" x14ac:dyDescent="0.2"/>
    <row r="70" s="89" customFormat="1" ht="15" customHeight="1" x14ac:dyDescent="0.2"/>
    <row r="71" s="89" customFormat="1" ht="15" customHeight="1" x14ac:dyDescent="0.2"/>
    <row r="72" s="89" customFormat="1" ht="15" customHeight="1" x14ac:dyDescent="0.2"/>
    <row r="73" s="89" customFormat="1" ht="15" customHeight="1" x14ac:dyDescent="0.2"/>
    <row r="74" s="89" customFormat="1" ht="15" customHeight="1" x14ac:dyDescent="0.2"/>
    <row r="75" s="89" customFormat="1" ht="15" customHeight="1" x14ac:dyDescent="0.2"/>
    <row r="76" s="89" customFormat="1" ht="15" customHeight="1" x14ac:dyDescent="0.2"/>
    <row r="88" spans="1:11" ht="15" customHeight="1" x14ac:dyDescent="0.2">
      <c r="A88" s="89"/>
      <c r="B88" s="89"/>
      <c r="C88" s="89"/>
      <c r="D88" s="89"/>
      <c r="E88" s="89"/>
      <c r="F88" s="89"/>
      <c r="K88" s="89"/>
    </row>
    <row r="89" spans="1:11" ht="15" customHeight="1" x14ac:dyDescent="0.2">
      <c r="A89" s="89"/>
      <c r="B89" s="89"/>
      <c r="C89" s="89"/>
      <c r="D89" s="89"/>
      <c r="E89" s="89"/>
      <c r="F89" s="89"/>
      <c r="K89" s="89"/>
    </row>
    <row r="90" spans="1:11" ht="15" customHeight="1" x14ac:dyDescent="0.2">
      <c r="A90" s="89"/>
      <c r="B90" s="89"/>
      <c r="C90" s="89"/>
      <c r="D90" s="89"/>
      <c r="E90" s="89"/>
      <c r="F90" s="89"/>
      <c r="K90" s="89"/>
    </row>
    <row r="91" spans="1:11" ht="15" customHeight="1" x14ac:dyDescent="0.2">
      <c r="A91" s="89"/>
      <c r="B91" s="89"/>
      <c r="C91" s="89"/>
      <c r="D91" s="89"/>
      <c r="E91" s="89"/>
      <c r="F91" s="89"/>
      <c r="K91" s="89"/>
    </row>
    <row r="92" spans="1:11" ht="15" customHeight="1" x14ac:dyDescent="0.2">
      <c r="A92" s="89"/>
      <c r="B92" s="89"/>
      <c r="C92" s="89"/>
      <c r="D92" s="89"/>
      <c r="E92" s="89"/>
      <c r="F92" s="89"/>
      <c r="K92" s="89"/>
    </row>
    <row r="93" spans="1:11" ht="15" customHeight="1" x14ac:dyDescent="0.2">
      <c r="A93" s="89"/>
      <c r="B93" s="89"/>
      <c r="C93" s="89"/>
      <c r="D93" s="89"/>
      <c r="E93" s="89"/>
      <c r="F93" s="89"/>
      <c r="K93" s="89"/>
    </row>
    <row r="94" spans="1:11" ht="15" customHeight="1" x14ac:dyDescent="0.2">
      <c r="A94" s="89"/>
      <c r="B94" s="89"/>
      <c r="C94" s="89"/>
      <c r="D94" s="89"/>
      <c r="E94" s="89"/>
      <c r="F94" s="89"/>
      <c r="K94" s="89"/>
    </row>
    <row r="95" spans="1:11" ht="15" customHeight="1" x14ac:dyDescent="0.2">
      <c r="A95" s="89"/>
      <c r="B95" s="89"/>
      <c r="C95" s="89"/>
      <c r="D95" s="89"/>
      <c r="E95" s="89"/>
      <c r="F95" s="89"/>
      <c r="K95" s="89"/>
    </row>
    <row r="96" spans="1:11" ht="15" customHeight="1" x14ac:dyDescent="0.2">
      <c r="A96" s="89"/>
      <c r="B96" s="89"/>
      <c r="C96" s="89"/>
      <c r="D96" s="89"/>
      <c r="E96" s="89"/>
      <c r="F96" s="89"/>
      <c r="K96" s="89"/>
    </row>
    <row r="97" spans="1:11" ht="15" customHeight="1" x14ac:dyDescent="0.2">
      <c r="A97" s="89"/>
      <c r="B97" s="89"/>
      <c r="C97" s="89"/>
      <c r="D97" s="89"/>
      <c r="E97" s="89"/>
      <c r="F97" s="89"/>
      <c r="K97" s="89"/>
    </row>
    <row r="98" spans="1:11" ht="15" customHeight="1" x14ac:dyDescent="0.2">
      <c r="A98" s="89"/>
      <c r="B98" s="89"/>
      <c r="C98" s="89"/>
      <c r="D98" s="89"/>
      <c r="E98" s="89"/>
      <c r="F98" s="89"/>
      <c r="K98" s="89"/>
    </row>
    <row r="99" spans="1:11" ht="15" customHeight="1" x14ac:dyDescent="0.2">
      <c r="A99" s="89"/>
      <c r="B99" s="89"/>
      <c r="C99" s="89"/>
      <c r="D99" s="89"/>
      <c r="E99" s="89"/>
      <c r="F99" s="89"/>
      <c r="K99" s="89"/>
    </row>
    <row r="100" spans="1:11" ht="15" customHeight="1" x14ac:dyDescent="0.2">
      <c r="A100" s="89"/>
      <c r="B100" s="89"/>
      <c r="C100" s="89"/>
      <c r="D100" s="89"/>
      <c r="E100" s="89"/>
      <c r="F100" s="89"/>
      <c r="K100" s="89"/>
    </row>
    <row r="101" spans="1:11" ht="15" customHeight="1" x14ac:dyDescent="0.2">
      <c r="A101" s="89"/>
      <c r="B101" s="89"/>
      <c r="C101" s="89"/>
      <c r="D101" s="89"/>
      <c r="E101" s="89"/>
      <c r="F101" s="89"/>
      <c r="K101" s="89"/>
    </row>
    <row r="102" spans="1:11" ht="15" customHeight="1" x14ac:dyDescent="0.2">
      <c r="A102" s="89"/>
      <c r="B102" s="89"/>
      <c r="C102" s="89"/>
      <c r="D102" s="89"/>
      <c r="E102" s="89"/>
      <c r="F102" s="89"/>
      <c r="K102" s="89"/>
    </row>
    <row r="103" spans="1:11" ht="15" customHeight="1" x14ac:dyDescent="0.2">
      <c r="A103" s="89"/>
      <c r="B103" s="89"/>
      <c r="C103" s="89"/>
      <c r="D103" s="89"/>
      <c r="E103" s="89"/>
      <c r="F103" s="89"/>
      <c r="K103" s="89"/>
    </row>
    <row r="104" spans="1:11" ht="15" customHeight="1" x14ac:dyDescent="0.2">
      <c r="A104" s="89"/>
      <c r="B104" s="89"/>
      <c r="C104" s="89"/>
      <c r="D104" s="89"/>
      <c r="E104" s="89"/>
      <c r="F104" s="89"/>
      <c r="K104" s="89"/>
    </row>
    <row r="105" spans="1:11" ht="15" customHeight="1" x14ac:dyDescent="0.2">
      <c r="A105" s="89"/>
      <c r="B105" s="89"/>
      <c r="C105" s="89"/>
      <c r="D105" s="89"/>
      <c r="E105" s="89"/>
      <c r="F105" s="89"/>
      <c r="K105" s="89"/>
    </row>
    <row r="106" spans="1:11" ht="15" customHeight="1" x14ac:dyDescent="0.2">
      <c r="A106" s="89"/>
      <c r="B106" s="89"/>
      <c r="C106" s="89"/>
      <c r="D106" s="89"/>
      <c r="E106" s="89"/>
      <c r="F106" s="89"/>
      <c r="K106" s="89"/>
    </row>
    <row r="107" spans="1:11" ht="15" customHeight="1" x14ac:dyDescent="0.2">
      <c r="A107" s="89"/>
      <c r="B107" s="89"/>
      <c r="C107" s="89"/>
      <c r="D107" s="89"/>
      <c r="E107" s="89"/>
      <c r="F107" s="89"/>
      <c r="K107" s="89"/>
    </row>
    <row r="108" spans="1:11" ht="15" customHeight="1" x14ac:dyDescent="0.2">
      <c r="A108" s="89"/>
      <c r="B108" s="89"/>
      <c r="C108" s="89"/>
      <c r="D108" s="89"/>
      <c r="E108" s="89"/>
      <c r="F108" s="89"/>
      <c r="K108" s="89"/>
    </row>
    <row r="109" spans="1:11" ht="15" customHeight="1" x14ac:dyDescent="0.2">
      <c r="A109" s="89"/>
      <c r="B109" s="89"/>
      <c r="C109" s="89"/>
      <c r="D109" s="89"/>
      <c r="E109" s="89"/>
      <c r="F109" s="89"/>
      <c r="K109" s="89"/>
    </row>
    <row r="110" spans="1:11" ht="15" customHeight="1" x14ac:dyDescent="0.2">
      <c r="A110" s="89"/>
      <c r="B110" s="89"/>
      <c r="C110" s="89"/>
      <c r="D110" s="89"/>
      <c r="E110" s="89"/>
      <c r="F110" s="89"/>
      <c r="K110" s="89"/>
    </row>
    <row r="111" spans="1:11" ht="15" customHeight="1" x14ac:dyDescent="0.2">
      <c r="A111" s="89"/>
      <c r="B111" s="89"/>
      <c r="C111" s="89"/>
      <c r="D111" s="89"/>
      <c r="E111" s="89"/>
      <c r="F111" s="89"/>
      <c r="K111" s="89"/>
    </row>
    <row r="112" spans="1:11" ht="15" customHeight="1" x14ac:dyDescent="0.2">
      <c r="A112" s="89"/>
      <c r="B112" s="89"/>
      <c r="C112" s="89"/>
      <c r="D112" s="89"/>
      <c r="E112" s="89"/>
      <c r="F112" s="89"/>
      <c r="K112" s="89"/>
    </row>
    <row r="113" spans="1:11" ht="15" customHeight="1" x14ac:dyDescent="0.2">
      <c r="A113" s="89"/>
      <c r="B113" s="89"/>
      <c r="C113" s="89"/>
      <c r="D113" s="89"/>
      <c r="E113" s="89"/>
      <c r="F113" s="89"/>
      <c r="K113" s="89"/>
    </row>
    <row r="114" spans="1:11" ht="15" customHeight="1" x14ac:dyDescent="0.2">
      <c r="A114" s="89"/>
      <c r="B114" s="89"/>
      <c r="C114" s="89"/>
      <c r="D114" s="89"/>
      <c r="E114" s="89"/>
      <c r="F114" s="89"/>
      <c r="K114" s="89"/>
    </row>
    <row r="115" spans="1:11" ht="15" customHeight="1" x14ac:dyDescent="0.2">
      <c r="A115" s="89"/>
      <c r="B115" s="89"/>
      <c r="C115" s="89"/>
      <c r="D115" s="89"/>
      <c r="E115" s="89"/>
      <c r="F115" s="89"/>
      <c r="K115" s="89"/>
    </row>
    <row r="116" spans="1:11" ht="15" customHeight="1" x14ac:dyDescent="0.2">
      <c r="A116" s="89"/>
      <c r="B116" s="89"/>
      <c r="C116" s="89"/>
      <c r="D116" s="89"/>
      <c r="E116" s="89"/>
      <c r="F116" s="89"/>
      <c r="K116" s="89"/>
    </row>
    <row r="117" spans="1:11" ht="15" customHeight="1" x14ac:dyDescent="0.2">
      <c r="A117" s="89"/>
      <c r="B117" s="89"/>
      <c r="C117" s="89"/>
      <c r="D117" s="89"/>
      <c r="E117" s="89"/>
      <c r="F117" s="89"/>
      <c r="K117" s="89"/>
    </row>
    <row r="118" spans="1:11" ht="15" customHeight="1" x14ac:dyDescent="0.2">
      <c r="A118" s="89"/>
      <c r="B118" s="89"/>
      <c r="C118" s="89"/>
      <c r="D118" s="89"/>
      <c r="E118" s="89"/>
      <c r="F118" s="89"/>
      <c r="K118" s="89"/>
    </row>
    <row r="119" spans="1:11" ht="15" customHeight="1" x14ac:dyDescent="0.2">
      <c r="A119" s="89"/>
      <c r="B119" s="89"/>
      <c r="C119" s="89"/>
      <c r="D119" s="89"/>
      <c r="E119" s="89"/>
      <c r="F119" s="89"/>
      <c r="K119" s="89"/>
    </row>
  </sheetData>
  <printOptions horizontalCentered="1"/>
  <pageMargins left="0.5" right="0.25" top="0.78" bottom="0.45" header="0.25" footer="0.18"/>
  <pageSetup scale="7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108"/>
  <sheetViews>
    <sheetView zoomScale="88" zoomScaleNormal="88" workbookViewId="0">
      <pane xSplit="1" ySplit="10" topLeftCell="B11" activePane="bottomRight" state="frozen"/>
      <selection activeCell="C17" sqref="C17"/>
      <selection pane="topRight" activeCell="C17" sqref="C17"/>
      <selection pane="bottomLeft" activeCell="C17" sqref="C17"/>
      <selection pane="bottomRight" activeCell="H38" sqref="H38"/>
    </sheetView>
  </sheetViews>
  <sheetFormatPr defaultColWidth="16.42578125" defaultRowHeight="12.75" customHeight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6" width="1.140625" style="88" customWidth="1"/>
    <col min="7" max="15" width="16.42578125" style="89"/>
    <col min="16" max="16" width="48.42578125" style="89" bestFit="1" customWidth="1"/>
    <col min="17" max="18" width="16.42578125" style="89"/>
    <col min="19" max="16384" width="16.42578125" style="88"/>
  </cols>
  <sheetData>
    <row r="1" spans="1:18" ht="15" customHeight="1" thickBot="1" x14ac:dyDescent="0.3">
      <c r="E1" s="157"/>
    </row>
    <row r="2" spans="1:18" s="122" customFormat="1" ht="15" customHeight="1" thickTop="1" thickBot="1" x14ac:dyDescent="0.3">
      <c r="E2" s="175" t="s">
        <v>122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s="134" customFormat="1" ht="15" customHeight="1" thickTop="1" x14ac:dyDescent="0.25">
      <c r="A3" s="137" t="s">
        <v>134</v>
      </c>
      <c r="B3" s="136"/>
      <c r="C3" s="136"/>
      <c r="D3" s="136"/>
      <c r="E3" s="174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s="116" customFormat="1" ht="15" customHeight="1" x14ac:dyDescent="0.25">
      <c r="A4" s="137" t="s">
        <v>119</v>
      </c>
      <c r="B4" s="137"/>
      <c r="C4" s="137"/>
      <c r="D4" s="137"/>
      <c r="E4" s="137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s="173" customFormat="1" ht="15" customHeight="1" x14ac:dyDescent="0.25">
      <c r="A5" s="141" t="s">
        <v>120</v>
      </c>
      <c r="B5" s="142"/>
      <c r="C5" s="142"/>
      <c r="D5" s="142"/>
      <c r="E5" s="142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s="116" customFormat="1" ht="15" customHeight="1" x14ac:dyDescent="0.25">
      <c r="A6" s="136" t="s">
        <v>118</v>
      </c>
      <c r="B6" s="136"/>
      <c r="C6" s="136"/>
      <c r="D6" s="136"/>
      <c r="E6" s="136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s="134" customFormat="1" ht="15" customHeight="1" x14ac:dyDescent="0.25">
      <c r="B7" s="136"/>
      <c r="C7" s="136"/>
      <c r="D7" s="136"/>
      <c r="E7" s="136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spans="1:18" s="134" customFormat="1" ht="15" customHeight="1" x14ac:dyDescent="0.25"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134" customFormat="1" ht="15" customHeight="1" x14ac:dyDescent="0.25">
      <c r="C9" s="102" t="s">
        <v>115</v>
      </c>
      <c r="D9" s="102"/>
      <c r="E9" s="102" t="s">
        <v>117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134" customFormat="1" ht="15" customHeight="1" x14ac:dyDescent="0.25">
      <c r="A10" s="102" t="s">
        <v>5</v>
      </c>
      <c r="C10" s="102" t="s">
        <v>6</v>
      </c>
      <c r="D10" s="102" t="s">
        <v>116</v>
      </c>
      <c r="E10" s="102" t="s">
        <v>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18" ht="15" customHeight="1" x14ac:dyDescent="0.25"/>
    <row r="13" spans="1:18" ht="15" customHeight="1" x14ac:dyDescent="0.25">
      <c r="A13" s="95">
        <v>1</v>
      </c>
      <c r="B13" s="123" t="s">
        <v>113</v>
      </c>
      <c r="C13" s="119"/>
    </row>
    <row r="14" spans="1:18" ht="15" customHeight="1" x14ac:dyDescent="0.25">
      <c r="A14" s="95">
        <f t="shared" ref="A14:A57" si="0">+A13+1</f>
        <v>2</v>
      </c>
      <c r="B14" s="105" t="s">
        <v>112</v>
      </c>
      <c r="C14" s="117">
        <v>956902247.61000001</v>
      </c>
      <c r="D14" s="117">
        <v>-69883079.434287265</v>
      </c>
      <c r="E14" s="115">
        <f>C14+D14</f>
        <v>887019168.1757127</v>
      </c>
      <c r="F14" s="100"/>
    </row>
    <row r="15" spans="1:18" ht="15" customHeight="1" x14ac:dyDescent="0.25">
      <c r="A15" s="95">
        <f t="shared" si="0"/>
        <v>3</v>
      </c>
      <c r="B15" s="105" t="s">
        <v>133</v>
      </c>
      <c r="C15" s="163">
        <v>47232667.050000004</v>
      </c>
      <c r="D15" s="162">
        <v>-47232667.050000004</v>
      </c>
      <c r="E15" s="130">
        <f>+C15+D15</f>
        <v>0</v>
      </c>
    </row>
    <row r="16" spans="1:18" ht="15" customHeight="1" x14ac:dyDescent="0.25">
      <c r="A16" s="95">
        <f t="shared" si="0"/>
        <v>4</v>
      </c>
      <c r="B16" s="105" t="s">
        <v>110</v>
      </c>
      <c r="C16" s="129">
        <v>-6375542.9399999902</v>
      </c>
      <c r="D16" s="161">
        <v>42109438.969999999</v>
      </c>
      <c r="E16" s="114">
        <f>+C16+D16</f>
        <v>35733896.030000009</v>
      </c>
      <c r="F16" s="100"/>
    </row>
    <row r="17" spans="1:18" ht="15" customHeight="1" x14ac:dyDescent="0.25">
      <c r="A17" s="95">
        <f t="shared" si="0"/>
        <v>5</v>
      </c>
      <c r="B17" s="105" t="s">
        <v>109</v>
      </c>
      <c r="C17" s="117">
        <f>SUM(C14:C16)</f>
        <v>997759371.72000003</v>
      </c>
      <c r="D17" s="117">
        <f>SUM(D14:D16)</f>
        <v>-75006307.514287263</v>
      </c>
      <c r="E17" s="170">
        <f>SUM(E14:E16)</f>
        <v>922753064.20571268</v>
      </c>
      <c r="F17" s="100"/>
    </row>
    <row r="18" spans="1:18" ht="15" customHeight="1" x14ac:dyDescent="0.25">
      <c r="A18" s="95">
        <f t="shared" si="0"/>
        <v>6</v>
      </c>
    </row>
    <row r="19" spans="1:18" ht="15" customHeight="1" x14ac:dyDescent="0.25">
      <c r="A19" s="95">
        <f t="shared" si="0"/>
        <v>7</v>
      </c>
      <c r="C19" s="119"/>
      <c r="D19" s="119"/>
      <c r="E19" s="119"/>
      <c r="F19" s="169"/>
    </row>
    <row r="20" spans="1:18" ht="1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18" ht="15" customHeight="1" x14ac:dyDescent="0.25">
      <c r="A21" s="95">
        <f t="shared" si="0"/>
        <v>9</v>
      </c>
      <c r="C21" s="119"/>
      <c r="D21" s="119"/>
      <c r="E21" s="119"/>
    </row>
    <row r="22" spans="1:18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18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18" ht="15" customHeight="1" x14ac:dyDescent="0.25">
      <c r="A24" s="95">
        <f t="shared" si="0"/>
        <v>12</v>
      </c>
      <c r="B24" s="105" t="s">
        <v>131</v>
      </c>
      <c r="C24" s="117">
        <v>360008598.56</v>
      </c>
      <c r="D24" s="117">
        <v>16153956.210000001</v>
      </c>
      <c r="E24" s="115">
        <f>+C24+D24</f>
        <v>376162554.76999998</v>
      </c>
      <c r="F24" s="115"/>
    </row>
    <row r="25" spans="1:18" ht="15" customHeight="1" x14ac:dyDescent="0.25">
      <c r="A25" s="95">
        <f t="shared" si="0"/>
        <v>13</v>
      </c>
      <c r="B25" s="105"/>
      <c r="C25" s="97"/>
      <c r="D25" s="92"/>
      <c r="E25" s="130"/>
    </row>
    <row r="26" spans="1:18" ht="15" customHeight="1" x14ac:dyDescent="0.25">
      <c r="A26" s="95">
        <f t="shared" si="0"/>
        <v>14</v>
      </c>
      <c r="B26" s="105" t="s">
        <v>105</v>
      </c>
      <c r="C26" s="160">
        <f>SUM(C22:C25)</f>
        <v>360008598.56</v>
      </c>
      <c r="D26" s="160">
        <f>SUM(D22:D25)</f>
        <v>16153956.210000001</v>
      </c>
      <c r="E26" s="160">
        <f>SUM(E22:E25)</f>
        <v>376162554.76999998</v>
      </c>
      <c r="F26" s="100"/>
    </row>
    <row r="27" spans="1:18" s="147" customFormat="1" ht="15" customHeight="1" x14ac:dyDescent="0.25">
      <c r="A27" s="95">
        <f t="shared" si="0"/>
        <v>15</v>
      </c>
      <c r="B27" s="89"/>
      <c r="C27" s="89"/>
      <c r="D27" s="89"/>
      <c r="E27" s="89"/>
      <c r="F27" s="100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ht="15" customHeight="1" x14ac:dyDescent="0.25">
      <c r="A28" s="95">
        <f t="shared" si="0"/>
        <v>16</v>
      </c>
      <c r="B28" s="98" t="s">
        <v>103</v>
      </c>
      <c r="C28" s="117">
        <v>4380924.27999999</v>
      </c>
      <c r="D28" s="117">
        <v>-122705.87</v>
      </c>
      <c r="E28" s="115">
        <f>C28+D28</f>
        <v>4258218.4099999899</v>
      </c>
      <c r="F28" s="100"/>
    </row>
    <row r="29" spans="1:18" ht="15" customHeight="1" x14ac:dyDescent="0.25">
      <c r="A29" s="95">
        <f t="shared" si="0"/>
        <v>17</v>
      </c>
      <c r="B29" s="105" t="s">
        <v>12</v>
      </c>
      <c r="C29" s="92">
        <v>0</v>
      </c>
      <c r="D29" s="163">
        <v>0</v>
      </c>
      <c r="E29" s="130">
        <f t="shared" ref="E29:E41" si="1">+C29+D29</f>
        <v>0</v>
      </c>
      <c r="F29" s="100"/>
    </row>
    <row r="30" spans="1:18" ht="15" customHeight="1" x14ac:dyDescent="0.25">
      <c r="A30" s="95">
        <f t="shared" si="0"/>
        <v>18</v>
      </c>
      <c r="B30" s="105" t="s">
        <v>13</v>
      </c>
      <c r="C30" s="92">
        <v>59084501.780000001</v>
      </c>
      <c r="D30" s="163">
        <v>0</v>
      </c>
      <c r="E30" s="130">
        <f t="shared" si="1"/>
        <v>59084501.780000001</v>
      </c>
    </row>
    <row r="31" spans="1:18" ht="15" customHeight="1" x14ac:dyDescent="0.25">
      <c r="A31" s="95">
        <f t="shared" si="0"/>
        <v>19</v>
      </c>
      <c r="B31" s="164" t="s">
        <v>14</v>
      </c>
      <c r="C31" s="92">
        <v>28329052.511645999</v>
      </c>
      <c r="D31" s="162">
        <v>431643.10486514494</v>
      </c>
      <c r="E31" s="130">
        <f t="shared" si="1"/>
        <v>28760695.616511144</v>
      </c>
    </row>
    <row r="32" spans="1:18" ht="15" customHeight="1" x14ac:dyDescent="0.25">
      <c r="A32" s="95">
        <f t="shared" si="0"/>
        <v>20</v>
      </c>
      <c r="B32" s="105" t="s">
        <v>15</v>
      </c>
      <c r="C32" s="92">
        <v>8035607.4591999995</v>
      </c>
      <c r="D32" s="162">
        <v>-6343350.8799999999</v>
      </c>
      <c r="E32" s="130">
        <f t="shared" si="1"/>
        <v>1692256.5791999996</v>
      </c>
    </row>
    <row r="33" spans="1:18" s="125" customFormat="1" ht="15" customHeight="1" x14ac:dyDescent="0.25">
      <c r="A33" s="95">
        <f t="shared" si="0"/>
        <v>21</v>
      </c>
      <c r="B33" s="105" t="s">
        <v>99</v>
      </c>
      <c r="C33" s="92">
        <v>16268879.609999999</v>
      </c>
      <c r="D33" s="162">
        <v>-16268879.609999999</v>
      </c>
      <c r="E33" s="130">
        <f t="shared" si="1"/>
        <v>0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ht="15" customHeight="1" x14ac:dyDescent="0.25">
      <c r="A34" s="95">
        <f t="shared" si="0"/>
        <v>22</v>
      </c>
      <c r="B34" s="105" t="s">
        <v>16</v>
      </c>
      <c r="C34" s="92">
        <v>66160194.380245954</v>
      </c>
      <c r="D34" s="162">
        <v>-2447552.3928523455</v>
      </c>
      <c r="E34" s="130">
        <f t="shared" si="1"/>
        <v>63712641.98739361</v>
      </c>
    </row>
    <row r="35" spans="1:18" ht="15" customHeight="1" x14ac:dyDescent="0.25">
      <c r="A35" s="95">
        <f t="shared" si="0"/>
        <v>23</v>
      </c>
      <c r="B35" s="105" t="s">
        <v>98</v>
      </c>
      <c r="C35" s="92">
        <v>130682950.311012</v>
      </c>
      <c r="D35" s="162">
        <v>0</v>
      </c>
      <c r="E35" s="130">
        <f t="shared" si="1"/>
        <v>130682950.311012</v>
      </c>
    </row>
    <row r="36" spans="1:18" ht="15" customHeight="1" x14ac:dyDescent="0.25">
      <c r="A36" s="95">
        <f t="shared" si="0"/>
        <v>24</v>
      </c>
      <c r="B36" s="105" t="s">
        <v>76</v>
      </c>
      <c r="C36" s="92">
        <v>17346426.279853001</v>
      </c>
      <c r="D36" s="163">
        <v>0</v>
      </c>
      <c r="E36" s="130">
        <f t="shared" si="1"/>
        <v>17346426.279853001</v>
      </c>
    </row>
    <row r="37" spans="1:18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18" ht="15" customHeight="1" x14ac:dyDescent="0.25">
      <c r="A38" s="95">
        <f t="shared" si="0"/>
        <v>26</v>
      </c>
      <c r="B38" s="105" t="s">
        <v>96</v>
      </c>
      <c r="C38" s="92">
        <v>281807.82</v>
      </c>
      <c r="D38" s="163">
        <v>0</v>
      </c>
      <c r="E38" s="130">
        <f t="shared" si="1"/>
        <v>281807.82</v>
      </c>
    </row>
    <row r="39" spans="1:18" ht="15" customHeight="1" x14ac:dyDescent="0.25">
      <c r="A39" s="95">
        <f t="shared" si="0"/>
        <v>27</v>
      </c>
      <c r="B39" s="105" t="s">
        <v>93</v>
      </c>
      <c r="C39" s="92">
        <v>114566585.269778</v>
      </c>
      <c r="D39" s="162">
        <v>-73768616.480576649</v>
      </c>
      <c r="E39" s="130">
        <f t="shared" si="1"/>
        <v>40797968.789201349</v>
      </c>
    </row>
    <row r="40" spans="1:18" ht="15" customHeight="1" x14ac:dyDescent="0.25">
      <c r="A40" s="95">
        <f t="shared" si="0"/>
        <v>28</v>
      </c>
      <c r="B40" s="105" t="s">
        <v>92</v>
      </c>
      <c r="C40" s="92">
        <v>17027972.359999999</v>
      </c>
      <c r="D40" s="162">
        <v>-16817740.879562121</v>
      </c>
      <c r="E40" s="130">
        <f t="shared" si="1"/>
        <v>210231.48043787852</v>
      </c>
    </row>
    <row r="41" spans="1:18" ht="15" customHeight="1" x14ac:dyDescent="0.25">
      <c r="A41" s="95">
        <f t="shared" si="0"/>
        <v>29</v>
      </c>
      <c r="B41" s="88" t="s">
        <v>91</v>
      </c>
      <c r="C41" s="97">
        <v>48612800.790012896</v>
      </c>
      <c r="D41" s="161">
        <v>4015082.560519129</v>
      </c>
      <c r="E41" s="114">
        <f t="shared" si="1"/>
        <v>52627883.350532025</v>
      </c>
    </row>
    <row r="42" spans="1:18" ht="15" customHeight="1" x14ac:dyDescent="0.25">
      <c r="A42" s="95">
        <f t="shared" si="0"/>
        <v>30</v>
      </c>
      <c r="B42" s="105" t="s">
        <v>90</v>
      </c>
      <c r="C42" s="160">
        <f>SUM(C28:C41)</f>
        <v>510777702.85174787</v>
      </c>
      <c r="D42" s="160">
        <f>SUM(D28:D41)</f>
        <v>-111322120.44760685</v>
      </c>
      <c r="E42" s="160">
        <f>SUM(E28:E41)</f>
        <v>399455582.40414095</v>
      </c>
    </row>
    <row r="43" spans="1:18" ht="15" customHeight="1" x14ac:dyDescent="0.25">
      <c r="A43" s="95">
        <f t="shared" si="0"/>
        <v>31</v>
      </c>
      <c r="C43" s="100"/>
      <c r="D43" s="100"/>
      <c r="E43" s="100"/>
    </row>
    <row r="44" spans="1:18" ht="15" customHeight="1" x14ac:dyDescent="0.25">
      <c r="A44" s="95">
        <f t="shared" si="0"/>
        <v>32</v>
      </c>
      <c r="B44" s="88" t="s">
        <v>88</v>
      </c>
      <c r="C44" s="131">
        <f>C17-C26-C42</f>
        <v>126973070.30825222</v>
      </c>
      <c r="D44" s="131">
        <f>D17-D26-D42</f>
        <v>20161856.723319575</v>
      </c>
      <c r="E44" s="131">
        <f>E17-E26-E42</f>
        <v>147134927.03157175</v>
      </c>
    </row>
    <row r="45" spans="1:18" ht="15" customHeight="1" x14ac:dyDescent="0.25">
      <c r="A45" s="95">
        <f t="shared" si="0"/>
        <v>33</v>
      </c>
      <c r="B45" s="105"/>
      <c r="C45" s="89"/>
      <c r="D45" s="89"/>
      <c r="E45" s="89"/>
      <c r="F45" s="89"/>
    </row>
    <row r="46" spans="1:18" ht="15" customHeight="1" x14ac:dyDescent="0.25">
      <c r="A46" s="95">
        <f t="shared" si="0"/>
        <v>34</v>
      </c>
      <c r="B46" s="105" t="s">
        <v>87</v>
      </c>
      <c r="C46" s="100">
        <f>C57</f>
        <v>1802850989.0121779</v>
      </c>
      <c r="D46" s="178">
        <f>D57</f>
        <v>0</v>
      </c>
      <c r="E46" s="100">
        <f>+C46+D46</f>
        <v>1802850989.0121779</v>
      </c>
    </row>
    <row r="47" spans="1:18" ht="15" customHeight="1" x14ac:dyDescent="0.25">
      <c r="A47" s="95">
        <f t="shared" si="0"/>
        <v>35</v>
      </c>
      <c r="C47" s="89"/>
      <c r="D47" s="89"/>
      <c r="E47" s="89"/>
      <c r="F47" s="89"/>
    </row>
    <row r="48" spans="1:18" ht="15" customHeight="1" x14ac:dyDescent="0.25">
      <c r="A48" s="95">
        <f t="shared" si="0"/>
        <v>36</v>
      </c>
      <c r="B48" s="105" t="s">
        <v>86</v>
      </c>
      <c r="C48" s="104">
        <f>C44/C46</f>
        <v>7.0429043266533958E-2</v>
      </c>
      <c r="E48" s="104">
        <f>E44/E46</f>
        <v>8.1612361713926357E-2</v>
      </c>
    </row>
    <row r="49" spans="1:6" s="89" customFormat="1" ht="15" customHeight="1" x14ac:dyDescent="0.25">
      <c r="A49" s="95">
        <f t="shared" si="0"/>
        <v>37</v>
      </c>
      <c r="B49" s="88"/>
      <c r="C49" s="159"/>
      <c r="D49" s="88"/>
      <c r="E49" s="159"/>
      <c r="F49" s="88"/>
    </row>
    <row r="50" spans="1:6" s="89" customFormat="1" ht="15" customHeight="1" x14ac:dyDescent="0.25">
      <c r="A50" s="95">
        <f t="shared" si="0"/>
        <v>38</v>
      </c>
      <c r="B50" s="88" t="s">
        <v>84</v>
      </c>
      <c r="C50" s="88"/>
      <c r="D50" s="88"/>
      <c r="E50" s="88"/>
      <c r="F50" s="88"/>
    </row>
    <row r="51" spans="1:6" s="89" customFormat="1" ht="15" customHeight="1" x14ac:dyDescent="0.25">
      <c r="A51" s="95">
        <f t="shared" si="0"/>
        <v>39</v>
      </c>
      <c r="B51" s="149" t="s">
        <v>129</v>
      </c>
      <c r="C51" s="131">
        <v>3832859767.1337414</v>
      </c>
      <c r="D51" s="153">
        <v>0</v>
      </c>
      <c r="E51" s="158">
        <f>+D51+C51</f>
        <v>3832859767.1337414</v>
      </c>
      <c r="F51" s="88"/>
    </row>
    <row r="52" spans="1:6" s="89" customFormat="1" ht="15" customHeight="1" x14ac:dyDescent="0.25">
      <c r="A52" s="95">
        <f t="shared" si="0"/>
        <v>40</v>
      </c>
      <c r="B52" s="151" t="s">
        <v>128</v>
      </c>
      <c r="C52" s="96">
        <v>-1493439089.036036</v>
      </c>
      <c r="D52" s="156">
        <v>0</v>
      </c>
      <c r="E52" s="156">
        <f>+D52+C52</f>
        <v>-1493439089.036036</v>
      </c>
      <c r="F52" s="88"/>
    </row>
    <row r="53" spans="1:6" s="89" customFormat="1" ht="15" customHeight="1" x14ac:dyDescent="0.25">
      <c r="A53" s="95">
        <f t="shared" si="0"/>
        <v>41</v>
      </c>
      <c r="B53" s="151" t="s">
        <v>127</v>
      </c>
      <c r="C53" s="155">
        <v>-581762112.8468318</v>
      </c>
      <c r="D53" s="154">
        <v>0</v>
      </c>
      <c r="E53" s="154">
        <f>+D53+C53</f>
        <v>-581762112.8468318</v>
      </c>
      <c r="F53" s="88"/>
    </row>
    <row r="54" spans="1:6" s="89" customFormat="1" ht="15" customHeight="1" x14ac:dyDescent="0.25">
      <c r="A54" s="95">
        <f t="shared" si="0"/>
        <v>42</v>
      </c>
      <c r="B54" s="151" t="s">
        <v>126</v>
      </c>
      <c r="C54" s="110">
        <v>-32315096.333012477</v>
      </c>
      <c r="D54" s="150">
        <v>0</v>
      </c>
      <c r="E54" s="150">
        <f>+D54+C54</f>
        <v>-32315096.333012477</v>
      </c>
      <c r="F54" s="88"/>
    </row>
    <row r="55" spans="1:6" s="89" customFormat="1" ht="15" customHeight="1" x14ac:dyDescent="0.25">
      <c r="A55" s="95">
        <f t="shared" si="0"/>
        <v>43</v>
      </c>
      <c r="B55" s="151" t="s">
        <v>125</v>
      </c>
      <c r="C55" s="153">
        <f>SUM(C51:C54)</f>
        <v>1725343468.917861</v>
      </c>
      <c r="D55" s="153">
        <f>SUM(D51:D54)</f>
        <v>0</v>
      </c>
      <c r="E55" s="153">
        <f>SUM(E51:E54)</f>
        <v>1725343468.917861</v>
      </c>
      <c r="F55" s="88"/>
    </row>
    <row r="56" spans="1:6" s="89" customFormat="1" ht="15" customHeight="1" x14ac:dyDescent="0.25">
      <c r="A56" s="95">
        <f t="shared" si="0"/>
        <v>44</v>
      </c>
      <c r="B56" s="151" t="s">
        <v>79</v>
      </c>
      <c r="C56" s="110">
        <v>77507520.09431687</v>
      </c>
      <c r="D56" s="150">
        <v>0</v>
      </c>
      <c r="E56" s="150">
        <f>+D56+C56</f>
        <v>77507520.09431687</v>
      </c>
      <c r="F56" s="88"/>
    </row>
    <row r="57" spans="1:6" s="89" customFormat="1" ht="15" customHeight="1" thickBot="1" x14ac:dyDescent="0.3">
      <c r="A57" s="95">
        <f t="shared" si="0"/>
        <v>45</v>
      </c>
      <c r="B57" s="149" t="s">
        <v>77</v>
      </c>
      <c r="C57" s="148">
        <f>SUM(C55:C56)</f>
        <v>1802850989.0121779</v>
      </c>
      <c r="D57" s="148">
        <f>SUM(D55:D56)</f>
        <v>0</v>
      </c>
      <c r="E57" s="148">
        <f>SUM(E55:E56)</f>
        <v>1802850989.0121779</v>
      </c>
      <c r="F57" s="88"/>
    </row>
    <row r="58" spans="1:6" s="89" customFormat="1" ht="15" customHeight="1" thickTop="1" x14ac:dyDescent="0.25">
      <c r="A58" s="95"/>
      <c r="B58" s="88"/>
      <c r="C58" s="88"/>
      <c r="D58" s="88"/>
      <c r="E58" s="88"/>
      <c r="F58" s="88"/>
    </row>
    <row r="59" spans="1:6" s="89" customFormat="1" ht="15" customHeight="1" x14ac:dyDescent="0.2"/>
    <row r="60" spans="1:6" s="89" customFormat="1" ht="15" customHeight="1" x14ac:dyDescent="0.2"/>
    <row r="61" spans="1:6" s="89" customFormat="1" ht="15" customHeight="1" x14ac:dyDescent="0.2"/>
    <row r="62" spans="1:6" s="89" customFormat="1" ht="15" customHeight="1" x14ac:dyDescent="0.2"/>
    <row r="63" spans="1:6" s="89" customFormat="1" ht="15" customHeight="1" x14ac:dyDescent="0.2"/>
    <row r="64" spans="1:6" s="89" customFormat="1" ht="15" customHeight="1" x14ac:dyDescent="0.2"/>
    <row r="65" spans="1:6" s="89" customFormat="1" ht="15" customHeight="1" x14ac:dyDescent="0.2"/>
    <row r="66" spans="1:6" s="89" customFormat="1" ht="15" customHeight="1" x14ac:dyDescent="0.2"/>
    <row r="67" spans="1:6" s="89" customFormat="1" ht="15" customHeight="1" x14ac:dyDescent="0.2"/>
    <row r="68" spans="1:6" s="89" customFormat="1" ht="15" customHeight="1" x14ac:dyDescent="0.2"/>
    <row r="69" spans="1:6" s="89" customFormat="1" ht="15" customHeight="1" x14ac:dyDescent="0.2">
      <c r="A69" s="88"/>
      <c r="B69" s="88"/>
      <c r="C69" s="88"/>
      <c r="D69" s="88"/>
      <c r="E69" s="88"/>
      <c r="F69" s="88"/>
    </row>
    <row r="70" spans="1:6" s="89" customFormat="1" ht="15" customHeight="1" x14ac:dyDescent="0.2">
      <c r="A70" s="88"/>
      <c r="B70" s="88"/>
      <c r="C70" s="88"/>
      <c r="D70" s="88"/>
      <c r="E70" s="88"/>
      <c r="F70" s="88"/>
    </row>
    <row r="71" spans="1:6" s="89" customFormat="1" ht="15" customHeight="1" x14ac:dyDescent="0.2">
      <c r="A71" s="88"/>
      <c r="B71" s="88"/>
      <c r="C71" s="88"/>
      <c r="D71" s="88"/>
      <c r="E71" s="88"/>
      <c r="F71" s="88"/>
    </row>
    <row r="72" spans="1:6" s="89" customFormat="1" ht="15" customHeight="1" x14ac:dyDescent="0.2">
      <c r="A72" s="88"/>
      <c r="B72" s="88"/>
      <c r="C72" s="88"/>
      <c r="D72" s="88"/>
      <c r="E72" s="88"/>
      <c r="F72" s="88"/>
    </row>
    <row r="73" spans="1:6" s="89" customFormat="1" ht="15" customHeight="1" x14ac:dyDescent="0.2">
      <c r="A73" s="88"/>
      <c r="B73" s="88"/>
      <c r="C73" s="88"/>
      <c r="D73" s="88"/>
      <c r="E73" s="88"/>
      <c r="F73" s="88"/>
    </row>
    <row r="74" spans="1:6" s="89" customFormat="1" ht="15" customHeight="1" x14ac:dyDescent="0.2">
      <c r="A74" s="88"/>
      <c r="B74" s="88"/>
      <c r="C74" s="88"/>
      <c r="D74" s="88"/>
      <c r="E74" s="88"/>
      <c r="F74" s="88"/>
    </row>
    <row r="75" spans="1:6" s="89" customFormat="1" ht="15" customHeight="1" x14ac:dyDescent="0.2">
      <c r="A75" s="88"/>
      <c r="B75" s="88"/>
      <c r="C75" s="88"/>
      <c r="D75" s="88"/>
      <c r="E75" s="88"/>
      <c r="F75" s="88"/>
    </row>
    <row r="76" spans="1:6" s="89" customFormat="1" ht="15" customHeight="1" x14ac:dyDescent="0.2">
      <c r="A76" s="88"/>
      <c r="B76" s="88"/>
      <c r="C76" s="88"/>
      <c r="D76" s="88"/>
      <c r="E76" s="88"/>
      <c r="F76" s="88"/>
    </row>
    <row r="77" spans="1:6" s="89" customFormat="1" ht="15" customHeight="1" x14ac:dyDescent="0.2">
      <c r="A77" s="88"/>
      <c r="B77" s="88"/>
      <c r="C77" s="88"/>
      <c r="D77" s="88"/>
      <c r="E77" s="88"/>
      <c r="F77" s="88"/>
    </row>
    <row r="78" spans="1:6" s="89" customFormat="1" ht="15" customHeight="1" x14ac:dyDescent="0.2">
      <c r="A78" s="88"/>
      <c r="B78" s="88"/>
      <c r="C78" s="88"/>
      <c r="D78" s="88"/>
      <c r="E78" s="88"/>
      <c r="F78" s="88"/>
    </row>
    <row r="79" spans="1:6" s="89" customFormat="1" ht="15" customHeight="1" x14ac:dyDescent="0.2">
      <c r="A79" s="88"/>
      <c r="B79" s="88"/>
      <c r="C79" s="88"/>
      <c r="D79" s="88"/>
      <c r="E79" s="88"/>
      <c r="F79" s="88"/>
    </row>
    <row r="80" spans="1:6" s="89" customFormat="1" ht="15" customHeight="1" x14ac:dyDescent="0.2">
      <c r="A80" s="88"/>
      <c r="B80" s="88"/>
      <c r="C80" s="88"/>
      <c r="D80" s="88"/>
      <c r="E80" s="88"/>
      <c r="F80" s="88"/>
    </row>
    <row r="81" spans="1:5" ht="15" customHeight="1" x14ac:dyDescent="0.2"/>
    <row r="82" spans="1:5" ht="15" customHeight="1" x14ac:dyDescent="0.2"/>
    <row r="83" spans="1:5" ht="15" customHeight="1" x14ac:dyDescent="0.2"/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>
      <c r="A92" s="95"/>
      <c r="B92" s="95"/>
      <c r="C92" s="95"/>
      <c r="D92" s="95"/>
      <c r="E92" s="95"/>
    </row>
    <row r="93" spans="1:5" ht="15" customHeight="1" x14ac:dyDescent="0.2">
      <c r="A93" s="95"/>
      <c r="B93" s="95"/>
      <c r="C93" s="95"/>
      <c r="D93" s="95"/>
      <c r="E93" s="95"/>
    </row>
    <row r="94" spans="1:5" ht="15" customHeight="1" x14ac:dyDescent="0.2">
      <c r="A94" s="95"/>
      <c r="B94" s="95"/>
      <c r="C94" s="95"/>
      <c r="D94" s="95"/>
      <c r="E94" s="95"/>
    </row>
    <row r="95" spans="1:5" ht="15" customHeight="1" x14ac:dyDescent="0.2">
      <c r="A95" s="95"/>
      <c r="B95" s="95"/>
      <c r="C95" s="95"/>
      <c r="D95" s="95"/>
      <c r="E95" s="95"/>
    </row>
    <row r="96" spans="1:5" ht="15" customHeight="1" x14ac:dyDescent="0.2">
      <c r="A96" s="95"/>
      <c r="B96" s="95"/>
      <c r="C96" s="95"/>
      <c r="D96" s="95"/>
      <c r="E96" s="95"/>
    </row>
    <row r="97" spans="1:5" ht="15" customHeight="1" x14ac:dyDescent="0.2">
      <c r="A97" s="95"/>
      <c r="B97" s="95"/>
      <c r="C97" s="95"/>
      <c r="D97" s="95"/>
      <c r="E97" s="95"/>
    </row>
    <row r="98" spans="1:5" ht="15" customHeight="1" x14ac:dyDescent="0.2">
      <c r="A98" s="95"/>
      <c r="B98" s="95"/>
      <c r="C98" s="95"/>
      <c r="D98" s="95"/>
      <c r="E98" s="95"/>
    </row>
    <row r="99" spans="1:5" ht="15" customHeight="1" x14ac:dyDescent="0.2"/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"/>
    <row r="106" spans="1:5" ht="15" customHeight="1" x14ac:dyDescent="0.2"/>
    <row r="107" spans="1:5" ht="15" customHeight="1" x14ac:dyDescent="0.2"/>
    <row r="108" spans="1:5" ht="15" customHeight="1" x14ac:dyDescent="0.2"/>
  </sheetData>
  <printOptions horizontalCentered="1"/>
  <pageMargins left="0.5" right="0.25" top="0.78" bottom="0.45" header="0.5" footer="0.5"/>
  <pageSetup scale="8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0"/>
  <sheetViews>
    <sheetView topLeftCell="A7" workbookViewId="0">
      <selection activeCell="C40" sqref="C40"/>
    </sheetView>
  </sheetViews>
  <sheetFormatPr defaultRowHeight="15" x14ac:dyDescent="0.25"/>
  <cols>
    <col min="3" max="3" width="10" bestFit="1" customWidth="1"/>
  </cols>
  <sheetData>
    <row r="40" spans="3:3" x14ac:dyDescent="0.3">
      <c r="C40" s="357">
        <f>1083403</f>
        <v>1083403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9"/>
  <sheetViews>
    <sheetView topLeftCell="A6" workbookViewId="0">
      <selection activeCell="D39" sqref="D39"/>
    </sheetView>
  </sheetViews>
  <sheetFormatPr defaultRowHeight="15" x14ac:dyDescent="0.25"/>
  <sheetData>
    <row r="39" spans="4:4" x14ac:dyDescent="0.3">
      <c r="D39" s="357">
        <f>756711</f>
        <v>756711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"/>
  <sheetViews>
    <sheetView topLeftCell="A8" workbookViewId="0">
      <selection activeCell="C39" sqref="C39"/>
    </sheetView>
  </sheetViews>
  <sheetFormatPr defaultRowHeight="15" x14ac:dyDescent="0.25"/>
  <cols>
    <col min="3" max="3" width="10" bestFit="1" customWidth="1"/>
  </cols>
  <sheetData>
    <row r="39" spans="3:3" x14ac:dyDescent="0.3">
      <c r="C39" s="357">
        <v>1089296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3" style="11" bestFit="1" customWidth="1"/>
    <col min="2" max="2" width="36.5703125" style="11" bestFit="1" customWidth="1"/>
    <col min="3" max="7" width="13.42578125" style="11" bestFit="1" customWidth="1"/>
    <col min="8" max="8" width="14.42578125" style="11" customWidth="1"/>
    <col min="9" max="9" width="9.140625" style="11"/>
    <col min="10" max="10" width="10.5703125" style="11" bestFit="1" customWidth="1"/>
    <col min="11" max="16384" width="9.140625" style="11"/>
  </cols>
  <sheetData>
    <row r="1" spans="1:8" ht="13.9" x14ac:dyDescent="0.25">
      <c r="A1" s="11" t="s">
        <v>38</v>
      </c>
    </row>
    <row r="4" spans="1:8" ht="13.9" x14ac:dyDescent="0.25">
      <c r="A4" s="47"/>
      <c r="B4" s="46"/>
      <c r="C4" s="45" t="s">
        <v>37</v>
      </c>
      <c r="D4" s="44"/>
      <c r="E4" s="43"/>
      <c r="F4" s="44" t="s">
        <v>36</v>
      </c>
      <c r="G4" s="44"/>
      <c r="H4" s="43"/>
    </row>
    <row r="5" spans="1:8" ht="13.9" x14ac:dyDescent="0.25">
      <c r="A5" s="42" t="s">
        <v>35</v>
      </c>
      <c r="B5" s="41"/>
      <c r="C5" s="40" t="s">
        <v>34</v>
      </c>
      <c r="D5" s="39" t="s">
        <v>33</v>
      </c>
      <c r="E5" s="38" t="s">
        <v>32</v>
      </c>
      <c r="F5" s="39" t="s">
        <v>34</v>
      </c>
      <c r="G5" s="39" t="s">
        <v>33</v>
      </c>
      <c r="H5" s="38" t="s">
        <v>32</v>
      </c>
    </row>
    <row r="6" spans="1:8" ht="13.9" x14ac:dyDescent="0.25">
      <c r="A6" s="37"/>
      <c r="B6" s="36"/>
      <c r="C6" s="35"/>
      <c r="D6" s="35"/>
      <c r="E6" s="35"/>
      <c r="F6" s="35"/>
      <c r="G6" s="35"/>
      <c r="H6" s="34"/>
    </row>
    <row r="7" spans="1:8" ht="13.9" x14ac:dyDescent="0.25">
      <c r="A7" s="21">
        <f>ROW()</f>
        <v>7</v>
      </c>
      <c r="B7" s="20" t="s">
        <v>31</v>
      </c>
      <c r="C7" s="20"/>
      <c r="D7" s="20"/>
      <c r="E7" s="20"/>
      <c r="F7" s="33">
        <v>5.25</v>
      </c>
      <c r="G7" s="33">
        <v>5.25</v>
      </c>
      <c r="H7" s="32">
        <v>5.25</v>
      </c>
    </row>
    <row r="8" spans="1:8" ht="13.9" x14ac:dyDescent="0.25">
      <c r="A8" s="21">
        <f>ROW()</f>
        <v>8</v>
      </c>
      <c r="B8" s="20"/>
      <c r="C8" s="20"/>
      <c r="D8" s="20"/>
      <c r="E8" s="20"/>
      <c r="F8" s="20"/>
      <c r="G8" s="20"/>
      <c r="H8" s="31"/>
    </row>
    <row r="9" spans="1:8" ht="13.9" x14ac:dyDescent="0.25">
      <c r="A9" s="21">
        <f>ROW()</f>
        <v>9</v>
      </c>
      <c r="B9" s="20" t="s">
        <v>30</v>
      </c>
      <c r="C9" s="30">
        <v>65086999.033333331</v>
      </c>
      <c r="D9" s="30">
        <v>34532486</v>
      </c>
      <c r="E9" s="30">
        <f>SUM(C9:D9)</f>
        <v>99619485.033333331</v>
      </c>
      <c r="F9" s="30">
        <v>92084397.071282536</v>
      </c>
      <c r="G9" s="30">
        <v>49783566.245295428</v>
      </c>
      <c r="H9" s="29">
        <f>SUM(F9:G9)</f>
        <v>141867963.31657797</v>
      </c>
    </row>
    <row r="10" spans="1:8" ht="13.9" x14ac:dyDescent="0.25">
      <c r="A10" s="21">
        <f>ROW()</f>
        <v>10</v>
      </c>
      <c r="B10" s="20" t="s">
        <v>29</v>
      </c>
      <c r="C10" s="19">
        <v>37706382.741984792</v>
      </c>
      <c r="D10" s="19">
        <v>25038278.271535747</v>
      </c>
      <c r="E10" s="19">
        <f>SUM(C10:D10)</f>
        <v>62744661.013520539</v>
      </c>
      <c r="F10" s="19">
        <v>49173646.108629741</v>
      </c>
      <c r="G10" s="19">
        <v>31704843.562035087</v>
      </c>
      <c r="H10" s="26">
        <f>SUM(F10:G10)</f>
        <v>80878489.670664832</v>
      </c>
    </row>
    <row r="11" spans="1:8" ht="13.9" x14ac:dyDescent="0.25">
      <c r="A11" s="21">
        <f>ROW()</f>
        <v>11</v>
      </c>
      <c r="B11" s="20" t="s">
        <v>28</v>
      </c>
      <c r="C11" s="19">
        <v>74379848.146660671</v>
      </c>
      <c r="D11" s="19">
        <v>41714839.783563927</v>
      </c>
      <c r="E11" s="19">
        <f>SUM(C11:D11)</f>
        <v>116094687.9302246</v>
      </c>
      <c r="F11" s="19">
        <v>99871159.71503602</v>
      </c>
      <c r="G11" s="19">
        <v>43995145.612271227</v>
      </c>
      <c r="H11" s="26">
        <f>SUM(F11:G11)</f>
        <v>143866305.32730725</v>
      </c>
    </row>
    <row r="12" spans="1:8" ht="13.9" x14ac:dyDescent="0.25">
      <c r="A12" s="21">
        <f>ROW()</f>
        <v>12</v>
      </c>
      <c r="B12" s="20"/>
      <c r="C12" s="23"/>
      <c r="D12" s="23"/>
      <c r="E12" s="23"/>
      <c r="F12" s="23"/>
      <c r="G12" s="23"/>
      <c r="H12" s="22"/>
    </row>
    <row r="13" spans="1:8" ht="13.9" x14ac:dyDescent="0.25">
      <c r="A13" s="21">
        <f>ROW()</f>
        <v>13</v>
      </c>
      <c r="B13" s="20" t="s">
        <v>27</v>
      </c>
      <c r="C13" s="19">
        <f t="shared" ref="C13:H13" si="0">SUM(C9:C12)</f>
        <v>177173229.92197877</v>
      </c>
      <c r="D13" s="19">
        <f t="shared" si="0"/>
        <v>101285604.05509967</v>
      </c>
      <c r="E13" s="19">
        <f t="shared" si="0"/>
        <v>278458833.97707844</v>
      </c>
      <c r="F13" s="19">
        <f t="shared" si="0"/>
        <v>241129202.8949483</v>
      </c>
      <c r="G13" s="19">
        <f t="shared" si="0"/>
        <v>125483555.41960174</v>
      </c>
      <c r="H13" s="26">
        <f t="shared" si="0"/>
        <v>366612758.31455004</v>
      </c>
    </row>
    <row r="14" spans="1:8" ht="13.9" x14ac:dyDescent="0.25">
      <c r="A14" s="21">
        <f>ROW()</f>
        <v>14</v>
      </c>
      <c r="B14" s="20"/>
      <c r="C14" s="19"/>
      <c r="D14" s="19"/>
      <c r="E14" s="19"/>
      <c r="F14" s="19"/>
      <c r="G14" s="19"/>
      <c r="H14" s="26"/>
    </row>
    <row r="15" spans="1:8" ht="13.9" x14ac:dyDescent="0.25">
      <c r="A15" s="21">
        <f>ROW()</f>
        <v>15</v>
      </c>
      <c r="B15" s="20" t="s">
        <v>26</v>
      </c>
      <c r="C15" s="19">
        <v>1004833.0833333334</v>
      </c>
      <c r="D15" s="19">
        <v>678712.41666666674</v>
      </c>
      <c r="E15" s="19">
        <f>SUM(C15:D15)</f>
        <v>1683545.5</v>
      </c>
      <c r="F15" s="19">
        <v>1075056.6666666667</v>
      </c>
      <c r="G15" s="19">
        <v>750799.75</v>
      </c>
      <c r="H15" s="26">
        <f>SUM(F15:G15)</f>
        <v>1825856.4166666667</v>
      </c>
    </row>
    <row r="16" spans="1:8" ht="13.9" x14ac:dyDescent="0.25">
      <c r="A16" s="21">
        <f>ROW()</f>
        <v>16</v>
      </c>
      <c r="B16" s="20"/>
      <c r="C16" s="23"/>
      <c r="D16" s="23"/>
      <c r="E16" s="23"/>
      <c r="F16" s="23"/>
      <c r="G16" s="23"/>
      <c r="H16" s="22"/>
    </row>
    <row r="17" spans="1:8" ht="14.45" thickBot="1" x14ac:dyDescent="0.3">
      <c r="A17" s="21">
        <f>ROW()</f>
        <v>17</v>
      </c>
      <c r="B17" s="20" t="s">
        <v>25</v>
      </c>
      <c r="C17" s="28">
        <f>C13/C15</f>
        <v>176.32105556700213</v>
      </c>
      <c r="D17" s="28">
        <f>D13/D15</f>
        <v>149.23198923122641</v>
      </c>
      <c r="E17" s="28">
        <f>+E13/E15</f>
        <v>165.40024251027279</v>
      </c>
      <c r="F17" s="28">
        <f>F13/F15</f>
        <v>224.29441197978551</v>
      </c>
      <c r="G17" s="28">
        <f>G13/G15</f>
        <v>167.13318753715853</v>
      </c>
      <c r="H17" s="27">
        <f>+H13/H15</f>
        <v>200.78947882651599</v>
      </c>
    </row>
    <row r="18" spans="1:8" ht="14.45" thickTop="1" x14ac:dyDescent="0.25">
      <c r="A18" s="21">
        <f>ROW()</f>
        <v>18</v>
      </c>
      <c r="B18" s="20"/>
      <c r="C18" s="19"/>
      <c r="D18" s="19"/>
      <c r="E18" s="19"/>
      <c r="F18" s="19"/>
      <c r="G18" s="19"/>
      <c r="H18" s="26"/>
    </row>
    <row r="19" spans="1:8" ht="13.9" x14ac:dyDescent="0.25">
      <c r="A19" s="25">
        <f>ROW()</f>
        <v>19</v>
      </c>
      <c r="B19" s="24"/>
      <c r="C19" s="23"/>
      <c r="D19" s="23"/>
      <c r="E19" s="23"/>
      <c r="F19" s="23"/>
      <c r="G19" s="23"/>
      <c r="H19" s="22"/>
    </row>
    <row r="20" spans="1:8" ht="13.9" x14ac:dyDescent="0.25">
      <c r="A20" s="21">
        <f>ROW()</f>
        <v>20</v>
      </c>
      <c r="B20" s="20" t="s">
        <v>24</v>
      </c>
      <c r="C20" s="19"/>
      <c r="D20" s="19"/>
      <c r="E20" s="19"/>
      <c r="F20" s="18">
        <f>+IFERROR((F17/C17)^(1/F$7)-1,0)</f>
        <v>4.690549966123303E-2</v>
      </c>
      <c r="G20" s="18">
        <f>+IFERROR((G17/D17)^(1/G$7)-1,0)</f>
        <v>2.1813355664614065E-2</v>
      </c>
      <c r="H20" s="17">
        <f>+IFERROR((H17/E17)^(1/H$7)-1,0)</f>
        <v>3.7621618426282977E-2</v>
      </c>
    </row>
    <row r="21" spans="1:8" ht="13.9" x14ac:dyDescent="0.25">
      <c r="A21" s="16">
        <f>ROW()</f>
        <v>21</v>
      </c>
      <c r="B21" s="15"/>
      <c r="C21" s="14"/>
      <c r="D21" s="14"/>
      <c r="E21" s="14"/>
      <c r="F21" s="14"/>
      <c r="G21" s="14"/>
      <c r="H21" s="13"/>
    </row>
    <row r="22" spans="1:8" ht="13.9" x14ac:dyDescent="0.25">
      <c r="A22" s="16">
        <f>ROW()</f>
        <v>22</v>
      </c>
      <c r="B22" s="15"/>
      <c r="C22" s="14"/>
      <c r="D22" s="14"/>
      <c r="E22" s="14"/>
      <c r="F22" s="14"/>
      <c r="G22" s="14"/>
      <c r="H22" s="13"/>
    </row>
    <row r="23" spans="1:8" ht="13.9" x14ac:dyDescent="0.25">
      <c r="C23" s="12"/>
      <c r="D23" s="12"/>
      <c r="E23" s="12"/>
      <c r="F23" s="12"/>
      <c r="G23" s="12"/>
      <c r="H23" s="12"/>
    </row>
  </sheetData>
  <printOptions horizontalCentered="1"/>
  <pageMargins left="0.45" right="0.4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"/>
  <sheetViews>
    <sheetView topLeftCell="A7" workbookViewId="0">
      <selection activeCell="C39" sqref="C39"/>
    </sheetView>
  </sheetViews>
  <sheetFormatPr defaultRowHeight="15" x14ac:dyDescent="0.25"/>
  <sheetData>
    <row r="39" spans="3:3" x14ac:dyDescent="0.3">
      <c r="C39" s="357">
        <f>763655</f>
        <v>763655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"/>
  <sheetViews>
    <sheetView topLeftCell="A6" workbookViewId="0">
      <selection activeCell="C39" sqref="C39"/>
    </sheetView>
  </sheetViews>
  <sheetFormatPr defaultRowHeight="15" x14ac:dyDescent="0.25"/>
  <cols>
    <col min="3" max="3" width="10" bestFit="1" customWidth="1"/>
  </cols>
  <sheetData>
    <row r="39" spans="3:3" x14ac:dyDescent="0.3">
      <c r="C39" s="357">
        <v>1085381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"/>
  <sheetViews>
    <sheetView workbookViewId="0">
      <selection activeCell="C39" sqref="C39"/>
    </sheetView>
  </sheetViews>
  <sheetFormatPr defaultRowHeight="15" x14ac:dyDescent="0.25"/>
  <sheetData>
    <row r="39" spans="3:3" x14ac:dyDescent="0.3">
      <c r="C39" s="357">
        <v>773385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opLeftCell="A33" zoomScale="75" zoomScaleNormal="75" workbookViewId="0">
      <selection activeCell="A69" sqref="A69"/>
    </sheetView>
  </sheetViews>
  <sheetFormatPr defaultColWidth="8.85546875" defaultRowHeight="16.5" x14ac:dyDescent="0.3"/>
  <cols>
    <col min="1" max="1" width="41.140625" style="292" customWidth="1"/>
    <col min="2" max="2" width="1.140625" style="292" customWidth="1"/>
    <col min="3" max="3" width="15.5703125" style="292" bestFit="1" customWidth="1"/>
    <col min="4" max="6" width="15.5703125" style="292" customWidth="1"/>
    <col min="7" max="7" width="15.5703125" style="291" bestFit="1" customWidth="1"/>
    <col min="8" max="8" width="15.5703125" style="292" bestFit="1" customWidth="1"/>
    <col min="9" max="9" width="13.7109375" style="292" customWidth="1"/>
    <col min="10" max="10" width="12.42578125" style="292" customWidth="1"/>
    <col min="11" max="16384" width="8.85546875" style="292"/>
  </cols>
  <sheetData>
    <row r="1" spans="1:13" ht="14.45" x14ac:dyDescent="0.3">
      <c r="A1" s="289"/>
      <c r="B1" s="289"/>
      <c r="C1" s="290"/>
      <c r="D1" s="290"/>
      <c r="E1" s="290"/>
      <c r="F1" s="290"/>
      <c r="H1" s="291"/>
      <c r="I1" s="291"/>
    </row>
    <row r="2" spans="1:13" ht="21" x14ac:dyDescent="0.4">
      <c r="A2" s="359" t="s">
        <v>44</v>
      </c>
      <c r="B2" s="359"/>
      <c r="C2" s="359"/>
      <c r="D2" s="359"/>
      <c r="E2" s="359"/>
      <c r="F2" s="359"/>
      <c r="G2" s="359"/>
      <c r="H2" s="359"/>
      <c r="I2" s="359"/>
      <c r="J2" s="293"/>
      <c r="K2" s="294"/>
      <c r="L2" s="294"/>
      <c r="M2" s="294"/>
    </row>
    <row r="3" spans="1:13" ht="21" x14ac:dyDescent="0.4">
      <c r="A3" s="359" t="s">
        <v>45</v>
      </c>
      <c r="B3" s="359"/>
      <c r="C3" s="359"/>
      <c r="D3" s="359"/>
      <c r="E3" s="359"/>
      <c r="F3" s="359"/>
      <c r="G3" s="359"/>
      <c r="H3" s="359"/>
      <c r="I3" s="359"/>
      <c r="J3" s="293"/>
    </row>
    <row r="4" spans="1:13" ht="21" x14ac:dyDescent="0.4">
      <c r="A4" s="360">
        <v>42004</v>
      </c>
      <c r="B4" s="360"/>
      <c r="C4" s="360"/>
      <c r="D4" s="360"/>
      <c r="E4" s="360"/>
      <c r="F4" s="360"/>
      <c r="G4" s="360"/>
      <c r="H4" s="360"/>
      <c r="I4" s="360"/>
      <c r="J4" s="295"/>
    </row>
    <row r="5" spans="1:13" ht="15.6" x14ac:dyDescent="0.3">
      <c r="A5" s="296"/>
      <c r="B5" s="296"/>
      <c r="C5" s="297"/>
      <c r="D5" s="297"/>
      <c r="E5" s="297"/>
      <c r="F5" s="297"/>
      <c r="G5" s="297"/>
      <c r="H5" s="297"/>
      <c r="I5" s="297"/>
      <c r="J5" s="298"/>
    </row>
    <row r="6" spans="1:13" ht="17.45" x14ac:dyDescent="0.3">
      <c r="A6" s="361" t="s">
        <v>46</v>
      </c>
      <c r="B6" s="361"/>
      <c r="C6" s="361"/>
      <c r="D6" s="361"/>
      <c r="E6" s="361"/>
      <c r="F6" s="361"/>
      <c r="G6" s="361"/>
      <c r="H6" s="361"/>
      <c r="I6" s="361"/>
      <c r="J6" s="299"/>
    </row>
    <row r="7" spans="1:13" ht="14.45" x14ac:dyDescent="0.3">
      <c r="A7" s="291"/>
      <c r="B7" s="291"/>
      <c r="C7" s="291"/>
      <c r="D7" s="291"/>
      <c r="E7" s="291"/>
      <c r="F7" s="291"/>
      <c r="H7" s="291"/>
      <c r="I7" s="291"/>
      <c r="J7" s="298"/>
    </row>
    <row r="8" spans="1:13" s="306" customFormat="1" ht="17.45" x14ac:dyDescent="0.3">
      <c r="A8" s="362" t="s">
        <v>47</v>
      </c>
      <c r="B8" s="362"/>
      <c r="C8" s="362"/>
      <c r="D8" s="362"/>
      <c r="E8" s="362"/>
      <c r="F8" s="362"/>
      <c r="G8" s="362"/>
      <c r="H8" s="362"/>
      <c r="I8" s="362"/>
      <c r="J8" s="305"/>
    </row>
    <row r="9" spans="1:13" s="306" customFormat="1" ht="17.45" x14ac:dyDescent="0.3">
      <c r="A9" s="307"/>
      <c r="B9" s="307" t="s">
        <v>48</v>
      </c>
      <c r="C9" s="307"/>
      <c r="D9" s="307"/>
      <c r="E9" s="308" t="s">
        <v>49</v>
      </c>
      <c r="F9" s="307"/>
      <c r="G9" s="358" t="s">
        <v>50</v>
      </c>
      <c r="H9" s="358"/>
      <c r="I9" s="358"/>
      <c r="J9" s="309"/>
    </row>
    <row r="10" spans="1:13" s="306" customFormat="1" ht="17.45" x14ac:dyDescent="0.3">
      <c r="A10" s="308" t="s">
        <v>51</v>
      </c>
      <c r="B10" s="310"/>
      <c r="C10" s="310" t="s">
        <v>52</v>
      </c>
      <c r="D10" s="310" t="s">
        <v>53</v>
      </c>
      <c r="E10" s="310" t="s">
        <v>54</v>
      </c>
      <c r="F10" s="310" t="s">
        <v>55</v>
      </c>
      <c r="G10" s="310" t="s">
        <v>56</v>
      </c>
      <c r="H10" s="310" t="s">
        <v>54</v>
      </c>
      <c r="I10" s="310" t="s">
        <v>55</v>
      </c>
      <c r="J10" s="311"/>
    </row>
    <row r="11" spans="1:13" ht="17.45" x14ac:dyDescent="0.3">
      <c r="A11" s="313" t="s">
        <v>57</v>
      </c>
      <c r="B11" s="314"/>
      <c r="C11" s="315">
        <v>966144</v>
      </c>
      <c r="D11" s="315">
        <v>978985</v>
      </c>
      <c r="E11" s="315">
        <f>C11-D11</f>
        <v>-12841</v>
      </c>
      <c r="F11" s="316">
        <f>E11/D11</f>
        <v>-1.3116646322466636E-2</v>
      </c>
      <c r="G11" s="315">
        <v>957897</v>
      </c>
      <c r="H11" s="315">
        <f t="shared" ref="H11:H18" si="0">+C11-G11</f>
        <v>8247</v>
      </c>
      <c r="I11" s="316">
        <f>+H11/G11</f>
        <v>8.6094851534141981E-3</v>
      </c>
      <c r="J11" s="311"/>
    </row>
    <row r="12" spans="1:13" ht="17.45" x14ac:dyDescent="0.3">
      <c r="A12" s="313" t="s">
        <v>58</v>
      </c>
      <c r="B12" s="314"/>
      <c r="C12" s="315">
        <v>121653</v>
      </c>
      <c r="D12" s="315">
        <v>121766</v>
      </c>
      <c r="E12" s="315">
        <f t="shared" ref="E12:E18" si="1">C12-D12</f>
        <v>-113</v>
      </c>
      <c r="F12" s="316">
        <f t="shared" ref="F12:F19" si="2">E12/D12</f>
        <v>-9.2800946076901597E-4</v>
      </c>
      <c r="G12" s="315">
        <v>119547</v>
      </c>
      <c r="H12" s="315">
        <f t="shared" si="0"/>
        <v>2106</v>
      </c>
      <c r="I12" s="316">
        <f t="shared" ref="I12:I17" si="3">+H12/G12</f>
        <v>1.7616502296168034E-2</v>
      </c>
      <c r="J12" s="311"/>
    </row>
    <row r="13" spans="1:13" ht="17.45" x14ac:dyDescent="0.3">
      <c r="A13" s="313" t="s">
        <v>59</v>
      </c>
      <c r="B13" s="314"/>
      <c r="C13" s="315">
        <v>161</v>
      </c>
      <c r="D13" s="315">
        <v>162</v>
      </c>
      <c r="E13" s="315">
        <f t="shared" si="1"/>
        <v>-1</v>
      </c>
      <c r="F13" s="316">
        <f t="shared" si="2"/>
        <v>-6.1728395061728392E-3</v>
      </c>
      <c r="G13" s="315">
        <v>162</v>
      </c>
      <c r="H13" s="315">
        <f t="shared" si="0"/>
        <v>-1</v>
      </c>
      <c r="I13" s="316">
        <f t="shared" si="3"/>
        <v>-6.1728395061728392E-3</v>
      </c>
      <c r="J13" s="311"/>
    </row>
    <row r="14" spans="1:13" ht="17.45" x14ac:dyDescent="0.3">
      <c r="A14" s="313" t="s">
        <v>60</v>
      </c>
      <c r="B14" s="314"/>
      <c r="C14" s="315">
        <v>3453</v>
      </c>
      <c r="D14" s="315">
        <v>3419</v>
      </c>
      <c r="E14" s="315">
        <f t="shared" si="1"/>
        <v>34</v>
      </c>
      <c r="F14" s="316">
        <f t="shared" si="2"/>
        <v>9.9444281953787652E-3</v>
      </c>
      <c r="G14" s="315">
        <v>3438</v>
      </c>
      <c r="H14" s="315">
        <f t="shared" si="0"/>
        <v>15</v>
      </c>
      <c r="I14" s="316">
        <f t="shared" si="3"/>
        <v>4.3630017452006981E-3</v>
      </c>
      <c r="J14" s="311"/>
    </row>
    <row r="15" spans="1:13" ht="17.45" x14ac:dyDescent="0.3">
      <c r="A15" s="313" t="s">
        <v>61</v>
      </c>
      <c r="B15" s="314"/>
      <c r="C15" s="315">
        <v>4</v>
      </c>
      <c r="D15" s="315">
        <v>4</v>
      </c>
      <c r="E15" s="315">
        <f t="shared" si="1"/>
        <v>0</v>
      </c>
      <c r="F15" s="316">
        <f t="shared" si="2"/>
        <v>0</v>
      </c>
      <c r="G15" s="315">
        <v>4</v>
      </c>
      <c r="H15" s="315">
        <f t="shared" si="0"/>
        <v>0</v>
      </c>
      <c r="I15" s="316">
        <f t="shared" si="3"/>
        <v>0</v>
      </c>
      <c r="J15" s="311"/>
    </row>
    <row r="16" spans="1:13" ht="17.45" x14ac:dyDescent="0.3">
      <c r="A16" s="313" t="s">
        <v>62</v>
      </c>
      <c r="B16" s="314"/>
      <c r="C16" s="315">
        <v>6120</v>
      </c>
      <c r="D16" s="315">
        <v>6508</v>
      </c>
      <c r="E16" s="315">
        <f t="shared" si="1"/>
        <v>-388</v>
      </c>
      <c r="F16" s="316">
        <f t="shared" si="2"/>
        <v>-5.9618930547019056E-2</v>
      </c>
      <c r="G16" s="315">
        <v>5911</v>
      </c>
      <c r="H16" s="315">
        <f t="shared" si="0"/>
        <v>209</v>
      </c>
      <c r="I16" s="316">
        <f t="shared" si="3"/>
        <v>3.5357807477584165E-2</v>
      </c>
      <c r="J16" s="311"/>
    </row>
    <row r="17" spans="1:10" ht="17.45" x14ac:dyDescent="0.3">
      <c r="A17" s="313" t="s">
        <v>164</v>
      </c>
      <c r="B17" s="317"/>
      <c r="C17" s="315">
        <v>8</v>
      </c>
      <c r="D17" s="315">
        <v>8</v>
      </c>
      <c r="E17" s="315">
        <f t="shared" si="1"/>
        <v>0</v>
      </c>
      <c r="F17" s="316">
        <f t="shared" si="2"/>
        <v>0</v>
      </c>
      <c r="G17" s="315">
        <v>8</v>
      </c>
      <c r="H17" s="315">
        <f t="shared" si="0"/>
        <v>0</v>
      </c>
      <c r="I17" s="316">
        <f t="shared" si="3"/>
        <v>0</v>
      </c>
      <c r="J17" s="311"/>
    </row>
    <row r="18" spans="1:10" ht="17.45" x14ac:dyDescent="0.3">
      <c r="A18" s="313" t="s">
        <v>63</v>
      </c>
      <c r="B18" s="317"/>
      <c r="C18" s="318">
        <v>16</v>
      </c>
      <c r="D18" s="318">
        <v>17</v>
      </c>
      <c r="E18" s="318">
        <f t="shared" si="1"/>
        <v>-1</v>
      </c>
      <c r="F18" s="319">
        <f t="shared" si="2"/>
        <v>-5.8823529411764705E-2</v>
      </c>
      <c r="G18" s="318">
        <v>18</v>
      </c>
      <c r="H18" s="318">
        <f t="shared" si="0"/>
        <v>-2</v>
      </c>
      <c r="I18" s="319">
        <f>+H18/G18</f>
        <v>-0.1111111111111111</v>
      </c>
      <c r="J18" s="320"/>
    </row>
    <row r="19" spans="1:10" ht="17.45" x14ac:dyDescent="0.3">
      <c r="A19" s="313" t="s">
        <v>64</v>
      </c>
      <c r="B19" s="314"/>
      <c r="C19" s="321">
        <f>SUM(C11:C18)</f>
        <v>1097559</v>
      </c>
      <c r="D19" s="321">
        <f t="shared" ref="D19:E19" si="4">SUM(D11:D18)</f>
        <v>1110869</v>
      </c>
      <c r="E19" s="321">
        <f t="shared" si="4"/>
        <v>-13310</v>
      </c>
      <c r="F19" s="316">
        <f t="shared" si="2"/>
        <v>-1.1981610792991792E-2</v>
      </c>
      <c r="G19" s="321">
        <f>SUM(G11:G18)</f>
        <v>1086985</v>
      </c>
      <c r="H19" s="321">
        <f>SUM(H11:H18)</f>
        <v>10574</v>
      </c>
      <c r="I19" s="316">
        <f>+H19/G19</f>
        <v>9.7278251309815683E-3</v>
      </c>
      <c r="J19" s="322"/>
    </row>
    <row r="20" spans="1:10" ht="17.45" x14ac:dyDescent="0.3">
      <c r="A20" s="323"/>
      <c r="B20" s="323"/>
      <c r="C20" s="323" t="s">
        <v>165</v>
      </c>
      <c r="D20" s="323"/>
      <c r="E20" s="323"/>
      <c r="F20" s="323"/>
      <c r="G20" s="323"/>
      <c r="H20" s="323"/>
      <c r="I20" s="323"/>
      <c r="J20" s="320"/>
    </row>
    <row r="21" spans="1:10" ht="17.45" x14ac:dyDescent="0.3">
      <c r="A21" s="354"/>
      <c r="B21" s="354"/>
      <c r="C21" s="354"/>
      <c r="D21" s="354"/>
      <c r="E21" s="354"/>
      <c r="F21" s="354"/>
      <c r="G21" s="354"/>
      <c r="H21" s="354"/>
      <c r="I21" s="354"/>
      <c r="J21" s="320"/>
    </row>
    <row r="22" spans="1:10" ht="17.45" x14ac:dyDescent="0.3">
      <c r="A22" s="363" t="s">
        <v>65</v>
      </c>
      <c r="B22" s="363"/>
      <c r="C22" s="363"/>
      <c r="D22" s="363"/>
      <c r="E22" s="363"/>
      <c r="F22" s="363"/>
      <c r="G22" s="363"/>
      <c r="H22" s="363"/>
      <c r="I22" s="363"/>
      <c r="J22" s="324"/>
    </row>
    <row r="23" spans="1:10" s="306" customFormat="1" ht="17.45" x14ac:dyDescent="0.3">
      <c r="A23" s="307"/>
      <c r="B23" s="307"/>
      <c r="C23" s="307"/>
      <c r="D23" s="307"/>
      <c r="E23" s="308" t="s">
        <v>49</v>
      </c>
      <c r="F23" s="307"/>
      <c r="G23" s="358" t="s">
        <v>50</v>
      </c>
      <c r="H23" s="358"/>
      <c r="I23" s="358"/>
      <c r="J23" s="320"/>
    </row>
    <row r="24" spans="1:10" s="306" customFormat="1" ht="17.45" x14ac:dyDescent="0.3">
      <c r="A24" s="308" t="s">
        <v>51</v>
      </c>
      <c r="B24" s="310"/>
      <c r="C24" s="310" t="s">
        <v>52</v>
      </c>
      <c r="D24" s="310" t="s">
        <v>53</v>
      </c>
      <c r="E24" s="310" t="s">
        <v>54</v>
      </c>
      <c r="F24" s="310" t="s">
        <v>55</v>
      </c>
      <c r="G24" s="310" t="s">
        <v>56</v>
      </c>
      <c r="H24" s="310" t="s">
        <v>54</v>
      </c>
      <c r="I24" s="310" t="s">
        <v>55</v>
      </c>
      <c r="J24" s="320"/>
    </row>
    <row r="25" spans="1:10" ht="17.45" x14ac:dyDescent="0.3">
      <c r="A25" s="313" t="s">
        <v>57</v>
      </c>
      <c r="B25" s="314"/>
      <c r="C25" s="315">
        <v>964544</v>
      </c>
      <c r="D25" s="315">
        <v>976986</v>
      </c>
      <c r="E25" s="315">
        <f>C25-D25</f>
        <v>-12442</v>
      </c>
      <c r="F25" s="316">
        <f>E25/D25</f>
        <v>-1.2735085251989282E-2</v>
      </c>
      <c r="G25" s="315">
        <v>956453</v>
      </c>
      <c r="H25" s="315">
        <f t="shared" ref="H25:H32" si="5">+C25-G25</f>
        <v>8091</v>
      </c>
      <c r="I25" s="316">
        <f t="shared" ref="I25:I32" si="6">+H25/G25</f>
        <v>8.459380649127558E-3</v>
      </c>
      <c r="J25" s="320"/>
    </row>
    <row r="26" spans="1:10" ht="17.45" x14ac:dyDescent="0.3">
      <c r="A26" s="313" t="s">
        <v>58</v>
      </c>
      <c r="B26" s="314"/>
      <c r="C26" s="315">
        <v>121624</v>
      </c>
      <c r="D26" s="315">
        <v>121623</v>
      </c>
      <c r="E26" s="315">
        <f t="shared" ref="E26:E32" si="7">C26-D26</f>
        <v>1</v>
      </c>
      <c r="F26" s="316">
        <f t="shared" ref="F26:F33" si="8">E26/D26</f>
        <v>8.2221290380931246E-6</v>
      </c>
      <c r="G26" s="315">
        <v>119504</v>
      </c>
      <c r="H26" s="315">
        <f t="shared" si="5"/>
        <v>2120</v>
      </c>
      <c r="I26" s="316">
        <f t="shared" si="6"/>
        <v>1.7739991966796091E-2</v>
      </c>
      <c r="J26" s="320"/>
    </row>
    <row r="27" spans="1:10" ht="17.45" x14ac:dyDescent="0.3">
      <c r="A27" s="313" t="s">
        <v>59</v>
      </c>
      <c r="B27" s="314"/>
      <c r="C27" s="315">
        <v>161</v>
      </c>
      <c r="D27" s="315">
        <v>162</v>
      </c>
      <c r="E27" s="315">
        <f t="shared" si="7"/>
        <v>-1</v>
      </c>
      <c r="F27" s="316">
        <f t="shared" si="8"/>
        <v>-6.1728395061728392E-3</v>
      </c>
      <c r="G27" s="315">
        <v>162</v>
      </c>
      <c r="H27" s="315">
        <f t="shared" si="5"/>
        <v>-1</v>
      </c>
      <c r="I27" s="316">
        <f t="shared" si="6"/>
        <v>-6.1728395061728392E-3</v>
      </c>
      <c r="J27" s="320"/>
    </row>
    <row r="28" spans="1:10" ht="17.45" x14ac:dyDescent="0.3">
      <c r="A28" s="313" t="s">
        <v>60</v>
      </c>
      <c r="B28" s="314"/>
      <c r="C28" s="315">
        <v>3444</v>
      </c>
      <c r="D28" s="315">
        <v>3420</v>
      </c>
      <c r="E28" s="315">
        <f t="shared" si="7"/>
        <v>24</v>
      </c>
      <c r="F28" s="316">
        <f t="shared" si="8"/>
        <v>7.0175438596491229E-3</v>
      </c>
      <c r="G28" s="315">
        <v>3439</v>
      </c>
      <c r="H28" s="315">
        <f t="shared" si="5"/>
        <v>5</v>
      </c>
      <c r="I28" s="316">
        <f t="shared" si="6"/>
        <v>1.4539110206455365E-3</v>
      </c>
    </row>
    <row r="29" spans="1:10" ht="17.45" x14ac:dyDescent="0.3">
      <c r="A29" s="313" t="s">
        <v>61</v>
      </c>
      <c r="B29" s="314"/>
      <c r="C29" s="315">
        <v>4</v>
      </c>
      <c r="D29" s="315">
        <v>4</v>
      </c>
      <c r="E29" s="315">
        <f t="shared" si="7"/>
        <v>0</v>
      </c>
      <c r="F29" s="316">
        <f t="shared" si="8"/>
        <v>0</v>
      </c>
      <c r="G29" s="315">
        <v>4</v>
      </c>
      <c r="H29" s="315">
        <f t="shared" si="5"/>
        <v>0</v>
      </c>
      <c r="I29" s="316">
        <f t="shared" si="6"/>
        <v>0</v>
      </c>
    </row>
    <row r="30" spans="1:10" ht="17.45" x14ac:dyDescent="0.3">
      <c r="A30" s="313" t="s">
        <v>62</v>
      </c>
      <c r="B30" s="314"/>
      <c r="C30" s="315">
        <v>6102</v>
      </c>
      <c r="D30" s="315">
        <v>6469</v>
      </c>
      <c r="E30" s="315">
        <f t="shared" si="7"/>
        <v>-367</v>
      </c>
      <c r="F30" s="316">
        <f t="shared" si="8"/>
        <v>-5.6732106971711237E-2</v>
      </c>
      <c r="G30" s="315">
        <v>5882</v>
      </c>
      <c r="H30" s="315">
        <f t="shared" si="5"/>
        <v>220</v>
      </c>
      <c r="I30" s="316">
        <f t="shared" si="6"/>
        <v>3.7402244134648079E-2</v>
      </c>
    </row>
    <row r="31" spans="1:10" ht="17.45" x14ac:dyDescent="0.3">
      <c r="A31" s="313" t="s">
        <v>164</v>
      </c>
      <c r="B31" s="317"/>
      <c r="C31" s="315">
        <v>8</v>
      </c>
      <c r="D31" s="315">
        <v>8</v>
      </c>
      <c r="E31" s="315">
        <f t="shared" si="7"/>
        <v>0</v>
      </c>
      <c r="F31" s="316">
        <f t="shared" si="8"/>
        <v>0</v>
      </c>
      <c r="G31" s="315">
        <v>8</v>
      </c>
      <c r="H31" s="315">
        <f t="shared" si="5"/>
        <v>0</v>
      </c>
      <c r="I31" s="316">
        <f t="shared" si="6"/>
        <v>0</v>
      </c>
      <c r="J31" s="322"/>
    </row>
    <row r="32" spans="1:10" ht="17.45" x14ac:dyDescent="0.3">
      <c r="A32" s="313" t="s">
        <v>63</v>
      </c>
      <c r="B32" s="317"/>
      <c r="C32" s="318">
        <v>16</v>
      </c>
      <c r="D32" s="318">
        <v>17</v>
      </c>
      <c r="E32" s="318">
        <f t="shared" si="7"/>
        <v>-1</v>
      </c>
      <c r="F32" s="319">
        <f t="shared" si="8"/>
        <v>-5.8823529411764705E-2</v>
      </c>
      <c r="G32" s="318">
        <v>18</v>
      </c>
      <c r="H32" s="318">
        <f t="shared" si="5"/>
        <v>-2</v>
      </c>
      <c r="I32" s="319">
        <f t="shared" si="6"/>
        <v>-0.1111111111111111</v>
      </c>
      <c r="J32" s="320"/>
    </row>
    <row r="33" spans="1:10" ht="17.45" x14ac:dyDescent="0.3">
      <c r="A33" s="313" t="s">
        <v>64</v>
      </c>
      <c r="B33" s="314"/>
      <c r="C33" s="315">
        <f>SUM(C25:C32)</f>
        <v>1095903</v>
      </c>
      <c r="D33" s="315">
        <f t="shared" ref="D33:E33" si="9">SUM(D25:D32)</f>
        <v>1108689</v>
      </c>
      <c r="E33" s="321">
        <f t="shared" si="9"/>
        <v>-12786</v>
      </c>
      <c r="F33" s="316">
        <f t="shared" si="8"/>
        <v>-1.1532539783473995E-2</v>
      </c>
      <c r="G33" s="321">
        <f>SUM(G25:G32)</f>
        <v>1085470</v>
      </c>
      <c r="H33" s="321">
        <f>SUM(H25:H32)</f>
        <v>10433</v>
      </c>
      <c r="I33" s="316">
        <f>+H33/G33</f>
        <v>9.6115046938192675E-3</v>
      </c>
      <c r="J33" s="322"/>
    </row>
    <row r="34" spans="1:10" ht="17.45" x14ac:dyDescent="0.3">
      <c r="A34" s="313"/>
      <c r="B34" s="314"/>
      <c r="C34" s="315"/>
      <c r="D34" s="315"/>
      <c r="E34" s="321"/>
      <c r="F34" s="316"/>
      <c r="G34" s="321"/>
      <c r="H34" s="321"/>
      <c r="I34" s="316"/>
      <c r="J34" s="322"/>
    </row>
    <row r="35" spans="1:10" ht="17.45" x14ac:dyDescent="0.3">
      <c r="A35" s="323"/>
      <c r="B35" s="326"/>
      <c r="C35" s="318"/>
      <c r="D35" s="318"/>
      <c r="E35" s="327"/>
      <c r="F35" s="319"/>
      <c r="G35" s="327"/>
      <c r="H35" s="327"/>
      <c r="I35" s="319"/>
      <c r="J35" s="322"/>
    </row>
    <row r="36" spans="1:10" ht="17.45" x14ac:dyDescent="0.3">
      <c r="A36" s="354"/>
      <c r="B36" s="354"/>
      <c r="C36" s="354"/>
      <c r="D36" s="354"/>
      <c r="E36" s="354"/>
      <c r="F36" s="354"/>
      <c r="G36" s="354"/>
      <c r="H36" s="354"/>
      <c r="I36" s="354"/>
      <c r="J36" s="320"/>
    </row>
    <row r="37" spans="1:10" ht="17.45" x14ac:dyDescent="0.3">
      <c r="A37" s="363" t="s">
        <v>66</v>
      </c>
      <c r="B37" s="363"/>
      <c r="C37" s="363"/>
      <c r="D37" s="363"/>
      <c r="E37" s="363"/>
      <c r="F37" s="363"/>
      <c r="G37" s="363"/>
      <c r="H37" s="363"/>
      <c r="I37" s="363"/>
      <c r="J37" s="324"/>
    </row>
    <row r="38" spans="1:10" s="306" customFormat="1" ht="17.45" x14ac:dyDescent="0.3">
      <c r="A38" s="307"/>
      <c r="B38" s="307"/>
      <c r="C38" s="307"/>
      <c r="D38" s="307"/>
      <c r="E38" s="308" t="s">
        <v>49</v>
      </c>
      <c r="F38" s="307"/>
      <c r="G38" s="358" t="s">
        <v>50</v>
      </c>
      <c r="H38" s="358"/>
      <c r="I38" s="358"/>
      <c r="J38" s="320"/>
    </row>
    <row r="39" spans="1:10" s="306" customFormat="1" ht="17.45" x14ac:dyDescent="0.3">
      <c r="A39" s="308" t="s">
        <v>51</v>
      </c>
      <c r="B39" s="310"/>
      <c r="C39" s="310" t="s">
        <v>52</v>
      </c>
      <c r="D39" s="310" t="s">
        <v>53</v>
      </c>
      <c r="E39" s="310" t="s">
        <v>54</v>
      </c>
      <c r="F39" s="310" t="s">
        <v>55</v>
      </c>
      <c r="G39" s="310" t="s">
        <v>56</v>
      </c>
      <c r="H39" s="310" t="s">
        <v>54</v>
      </c>
      <c r="I39" s="310" t="s">
        <v>55</v>
      </c>
      <c r="J39" s="320"/>
    </row>
    <row r="40" spans="1:10" ht="17.45" x14ac:dyDescent="0.3">
      <c r="A40" s="313" t="s">
        <v>57</v>
      </c>
      <c r="B40" s="314"/>
      <c r="C40" s="315">
        <v>960708</v>
      </c>
      <c r="D40" s="315">
        <v>969688</v>
      </c>
      <c r="E40" s="315">
        <f>C40-D40</f>
        <v>-8980</v>
      </c>
      <c r="F40" s="316">
        <f>E40/D40</f>
        <v>-9.2607106615736189E-3</v>
      </c>
      <c r="G40" s="315">
        <v>956783</v>
      </c>
      <c r="H40" s="315">
        <f t="shared" ref="H40:H47" si="10">+C40-G40</f>
        <v>3925</v>
      </c>
      <c r="I40" s="316">
        <f t="shared" ref="I40:I47" si="11">+H40/G40</f>
        <v>4.1022886067164652E-3</v>
      </c>
      <c r="J40" s="320"/>
    </row>
    <row r="41" spans="1:10" ht="17.45" x14ac:dyDescent="0.3">
      <c r="A41" s="313" t="s">
        <v>58</v>
      </c>
      <c r="B41" s="314"/>
      <c r="C41" s="315">
        <v>121171</v>
      </c>
      <c r="D41" s="315">
        <v>120776</v>
      </c>
      <c r="E41" s="315">
        <f t="shared" ref="E41:E47" si="12">C41-D41</f>
        <v>395</v>
      </c>
      <c r="F41" s="316">
        <f t="shared" ref="F41:F48" si="13">E41/D41</f>
        <v>3.270517321322117E-3</v>
      </c>
      <c r="G41" s="315">
        <v>119669</v>
      </c>
      <c r="H41" s="315">
        <f t="shared" si="10"/>
        <v>1502</v>
      </c>
      <c r="I41" s="316">
        <f t="shared" si="11"/>
        <v>1.2551287300804719E-2</v>
      </c>
      <c r="J41" s="320"/>
    </row>
    <row r="42" spans="1:10" ht="17.45" x14ac:dyDescent="0.3">
      <c r="A42" s="313" t="s">
        <v>59</v>
      </c>
      <c r="B42" s="314"/>
      <c r="C42" s="315">
        <v>161</v>
      </c>
      <c r="D42" s="315">
        <v>162</v>
      </c>
      <c r="E42" s="315">
        <f t="shared" si="12"/>
        <v>-1</v>
      </c>
      <c r="F42" s="316">
        <f t="shared" si="13"/>
        <v>-6.1728395061728392E-3</v>
      </c>
      <c r="G42" s="315">
        <v>164</v>
      </c>
      <c r="H42" s="315">
        <f t="shared" si="10"/>
        <v>-3</v>
      </c>
      <c r="I42" s="316">
        <f t="shared" si="11"/>
        <v>-1.8292682926829267E-2</v>
      </c>
      <c r="J42" s="320"/>
    </row>
    <row r="43" spans="1:10" ht="17.45" x14ac:dyDescent="0.3">
      <c r="A43" s="313" t="s">
        <v>60</v>
      </c>
      <c r="B43" s="314"/>
      <c r="C43" s="315">
        <v>3433</v>
      </c>
      <c r="D43" s="315">
        <v>3425</v>
      </c>
      <c r="E43" s="315">
        <f t="shared" si="12"/>
        <v>8</v>
      </c>
      <c r="F43" s="316">
        <f t="shared" si="13"/>
        <v>2.3357664233576644E-3</v>
      </c>
      <c r="G43" s="315">
        <v>3470</v>
      </c>
      <c r="H43" s="315">
        <f t="shared" si="10"/>
        <v>-37</v>
      </c>
      <c r="I43" s="316">
        <f t="shared" si="11"/>
        <v>-1.0662824207492795E-2</v>
      </c>
    </row>
    <row r="44" spans="1:10" ht="17.45" x14ac:dyDescent="0.3">
      <c r="A44" s="313" t="s">
        <v>61</v>
      </c>
      <c r="B44" s="314"/>
      <c r="C44" s="315">
        <v>4</v>
      </c>
      <c r="D44" s="315">
        <v>4</v>
      </c>
      <c r="E44" s="315">
        <f t="shared" si="12"/>
        <v>0</v>
      </c>
      <c r="F44" s="316">
        <f t="shared" si="13"/>
        <v>0</v>
      </c>
      <c r="G44" s="315">
        <v>4</v>
      </c>
      <c r="H44" s="315">
        <f t="shared" si="10"/>
        <v>0</v>
      </c>
      <c r="I44" s="316">
        <f t="shared" si="11"/>
        <v>0</v>
      </c>
    </row>
    <row r="45" spans="1:10" ht="17.45" x14ac:dyDescent="0.3">
      <c r="A45" s="313" t="s">
        <v>62</v>
      </c>
      <c r="B45" s="314"/>
      <c r="C45" s="315">
        <v>6015</v>
      </c>
      <c r="D45" s="315">
        <v>6300</v>
      </c>
      <c r="E45" s="315">
        <f t="shared" si="12"/>
        <v>-285</v>
      </c>
      <c r="F45" s="316">
        <f t="shared" si="13"/>
        <v>-4.5238095238095237E-2</v>
      </c>
      <c r="G45" s="315">
        <v>5266</v>
      </c>
      <c r="H45" s="315">
        <f t="shared" si="10"/>
        <v>749</v>
      </c>
      <c r="I45" s="316">
        <f t="shared" si="11"/>
        <v>0.14223319407519938</v>
      </c>
    </row>
    <row r="46" spans="1:10" ht="17.45" x14ac:dyDescent="0.3">
      <c r="A46" s="313" t="s">
        <v>164</v>
      </c>
      <c r="B46" s="317"/>
      <c r="C46" s="315">
        <v>8</v>
      </c>
      <c r="D46" s="315">
        <v>8</v>
      </c>
      <c r="E46" s="315">
        <f t="shared" si="12"/>
        <v>0</v>
      </c>
      <c r="F46" s="316">
        <f t="shared" si="13"/>
        <v>0</v>
      </c>
      <c r="G46" s="315">
        <v>8</v>
      </c>
      <c r="H46" s="315">
        <f t="shared" si="10"/>
        <v>0</v>
      </c>
      <c r="I46" s="316">
        <f t="shared" si="11"/>
        <v>0</v>
      </c>
      <c r="J46" s="322"/>
    </row>
    <row r="47" spans="1:10" ht="17.45" x14ac:dyDescent="0.3">
      <c r="A47" s="313" t="s">
        <v>63</v>
      </c>
      <c r="B47" s="317"/>
      <c r="C47" s="318">
        <v>17</v>
      </c>
      <c r="D47" s="318">
        <v>17</v>
      </c>
      <c r="E47" s="318">
        <f t="shared" si="12"/>
        <v>0</v>
      </c>
      <c r="F47" s="319">
        <f t="shared" si="13"/>
        <v>0</v>
      </c>
      <c r="G47" s="318">
        <v>17</v>
      </c>
      <c r="H47" s="318">
        <f t="shared" si="10"/>
        <v>0</v>
      </c>
      <c r="I47" s="319">
        <f t="shared" si="11"/>
        <v>0</v>
      </c>
      <c r="J47" s="320"/>
    </row>
    <row r="48" spans="1:10" ht="17.45" x14ac:dyDescent="0.3">
      <c r="A48" s="313" t="s">
        <v>64</v>
      </c>
      <c r="B48" s="314"/>
      <c r="C48" s="315">
        <f>SUM(C40:C47)</f>
        <v>1091517</v>
      </c>
      <c r="D48" s="315">
        <f t="shared" ref="D48:E48" si="14">SUM(D40:D47)</f>
        <v>1100380</v>
      </c>
      <c r="E48" s="321">
        <f t="shared" si="14"/>
        <v>-8863</v>
      </c>
      <c r="F48" s="316">
        <f t="shared" si="13"/>
        <v>-8.0544902669986724E-3</v>
      </c>
      <c r="G48" s="321">
        <f>SUM(G40:G47)</f>
        <v>1085381</v>
      </c>
      <c r="H48" s="321">
        <f>SUM(H40:H47)</f>
        <v>6136</v>
      </c>
      <c r="I48" s="316">
        <f>+H48/G48</f>
        <v>5.6533143661073853E-3</v>
      </c>
      <c r="J48" s="322"/>
    </row>
    <row r="49" spans="1:10" ht="17.45" x14ac:dyDescent="0.3">
      <c r="A49" s="313"/>
      <c r="B49" s="314"/>
      <c r="C49" s="315"/>
      <c r="D49" s="315"/>
      <c r="E49" s="321"/>
      <c r="F49" s="316"/>
      <c r="G49" s="321"/>
      <c r="H49" s="321"/>
      <c r="I49" s="316"/>
      <c r="J49" s="322"/>
    </row>
    <row r="50" spans="1:10" ht="17.45" x14ac:dyDescent="0.3">
      <c r="A50" s="323"/>
      <c r="B50" s="326"/>
      <c r="C50" s="318"/>
      <c r="D50" s="318"/>
      <c r="E50" s="327"/>
      <c r="F50" s="319"/>
      <c r="G50" s="327"/>
      <c r="H50" s="327"/>
      <c r="I50" s="319"/>
      <c r="J50" s="322"/>
    </row>
    <row r="51" spans="1:10" ht="17.45" x14ac:dyDescent="0.3">
      <c r="A51" s="354"/>
      <c r="B51" s="354"/>
      <c r="C51" s="354"/>
      <c r="D51" s="354"/>
      <c r="E51" s="354"/>
      <c r="F51" s="354"/>
      <c r="G51" s="354"/>
      <c r="H51" s="354"/>
      <c r="I51" s="354"/>
      <c r="J51" s="322"/>
    </row>
    <row r="52" spans="1:10" ht="17.45" x14ac:dyDescent="0.3">
      <c r="A52" s="363" t="s">
        <v>67</v>
      </c>
      <c r="B52" s="363"/>
      <c r="C52" s="363"/>
      <c r="D52" s="363"/>
      <c r="E52" s="363"/>
      <c r="F52" s="363"/>
      <c r="G52" s="363"/>
      <c r="H52" s="363"/>
      <c r="I52" s="363"/>
      <c r="J52" s="322"/>
    </row>
    <row r="53" spans="1:10" ht="17.45" x14ac:dyDescent="0.3">
      <c r="A53" s="307"/>
      <c r="B53" s="307"/>
      <c r="C53" s="307"/>
      <c r="D53" s="307"/>
      <c r="E53" s="308" t="s">
        <v>49</v>
      </c>
      <c r="F53" s="307"/>
      <c r="G53" s="358" t="s">
        <v>50</v>
      </c>
      <c r="H53" s="358"/>
      <c r="I53" s="358"/>
      <c r="J53" s="322"/>
    </row>
    <row r="54" spans="1:10" ht="17.45" x14ac:dyDescent="0.3">
      <c r="A54" s="308" t="s">
        <v>51</v>
      </c>
      <c r="B54" s="310"/>
      <c r="C54" s="310" t="s">
        <v>52</v>
      </c>
      <c r="D54" s="310" t="s">
        <v>53</v>
      </c>
      <c r="E54" s="310" t="s">
        <v>54</v>
      </c>
      <c r="F54" s="310" t="s">
        <v>55</v>
      </c>
      <c r="G54" s="310" t="s">
        <v>56</v>
      </c>
      <c r="H54" s="310" t="s">
        <v>54</v>
      </c>
      <c r="I54" s="310" t="s">
        <v>55</v>
      </c>
      <c r="J54" s="322"/>
    </row>
    <row r="55" spans="1:10" ht="17.45" x14ac:dyDescent="0.3">
      <c r="A55" s="313" t="s">
        <v>57</v>
      </c>
      <c r="B55" s="314"/>
      <c r="C55" s="315">
        <v>960708</v>
      </c>
      <c r="D55" s="315">
        <v>969688</v>
      </c>
      <c r="E55" s="315">
        <f>C55-D55</f>
        <v>-8980</v>
      </c>
      <c r="F55" s="316">
        <f>E55/D55</f>
        <v>-9.2607106615736189E-3</v>
      </c>
      <c r="G55" s="315">
        <v>956783</v>
      </c>
      <c r="H55" s="315">
        <f t="shared" ref="H55:H62" si="15">+C55-G55</f>
        <v>3925</v>
      </c>
      <c r="I55" s="316">
        <f t="shared" ref="I55:I62" si="16">+H55/G55</f>
        <v>4.1022886067164652E-3</v>
      </c>
      <c r="J55" s="322"/>
    </row>
    <row r="56" spans="1:10" ht="17.45" x14ac:dyDescent="0.3">
      <c r="A56" s="313" t="s">
        <v>58</v>
      </c>
      <c r="B56" s="314"/>
      <c r="C56" s="315">
        <v>121171</v>
      </c>
      <c r="D56" s="315">
        <v>120776</v>
      </c>
      <c r="E56" s="315">
        <f t="shared" ref="E56:E62" si="17">C56-D56</f>
        <v>395</v>
      </c>
      <c r="F56" s="316">
        <f t="shared" ref="F56:F63" si="18">E56/D56</f>
        <v>3.270517321322117E-3</v>
      </c>
      <c r="G56" s="315">
        <v>119669</v>
      </c>
      <c r="H56" s="315">
        <f t="shared" si="15"/>
        <v>1502</v>
      </c>
      <c r="I56" s="316">
        <f t="shared" si="16"/>
        <v>1.2551287300804719E-2</v>
      </c>
    </row>
    <row r="57" spans="1:10" ht="17.45" x14ac:dyDescent="0.3">
      <c r="A57" s="313" t="s">
        <v>59</v>
      </c>
      <c r="B57" s="314"/>
      <c r="C57" s="315">
        <v>161</v>
      </c>
      <c r="D57" s="315">
        <v>162</v>
      </c>
      <c r="E57" s="315">
        <f t="shared" si="17"/>
        <v>-1</v>
      </c>
      <c r="F57" s="316">
        <f t="shared" si="18"/>
        <v>-6.1728395061728392E-3</v>
      </c>
      <c r="G57" s="315">
        <v>164</v>
      </c>
      <c r="H57" s="315">
        <f t="shared" si="15"/>
        <v>-3</v>
      </c>
      <c r="I57" s="316">
        <f t="shared" si="16"/>
        <v>-1.8292682926829267E-2</v>
      </c>
    </row>
    <row r="58" spans="1:10" ht="17.45" x14ac:dyDescent="0.3">
      <c r="A58" s="313" t="s">
        <v>60</v>
      </c>
      <c r="B58" s="314"/>
      <c r="C58" s="315">
        <v>3433</v>
      </c>
      <c r="D58" s="315">
        <v>3425</v>
      </c>
      <c r="E58" s="315">
        <f t="shared" si="17"/>
        <v>8</v>
      </c>
      <c r="F58" s="316">
        <f t="shared" si="18"/>
        <v>2.3357664233576644E-3</v>
      </c>
      <c r="G58" s="315">
        <v>3470</v>
      </c>
      <c r="H58" s="315">
        <f t="shared" si="15"/>
        <v>-37</v>
      </c>
      <c r="I58" s="316">
        <f t="shared" si="16"/>
        <v>-1.0662824207492795E-2</v>
      </c>
    </row>
    <row r="59" spans="1:10" ht="17.45" x14ac:dyDescent="0.3">
      <c r="A59" s="313" t="s">
        <v>61</v>
      </c>
      <c r="B59" s="314"/>
      <c r="C59" s="315">
        <v>4</v>
      </c>
      <c r="D59" s="315">
        <v>4</v>
      </c>
      <c r="E59" s="315">
        <f t="shared" si="17"/>
        <v>0</v>
      </c>
      <c r="F59" s="316">
        <f t="shared" si="18"/>
        <v>0</v>
      </c>
      <c r="G59" s="315">
        <v>4</v>
      </c>
      <c r="H59" s="315">
        <f t="shared" si="15"/>
        <v>0</v>
      </c>
      <c r="I59" s="316">
        <f t="shared" si="16"/>
        <v>0</v>
      </c>
    </row>
    <row r="60" spans="1:10" ht="17.45" x14ac:dyDescent="0.3">
      <c r="A60" s="313" t="s">
        <v>62</v>
      </c>
      <c r="B60" s="314"/>
      <c r="C60" s="315">
        <v>6015</v>
      </c>
      <c r="D60" s="315">
        <v>6300</v>
      </c>
      <c r="E60" s="315">
        <f t="shared" si="17"/>
        <v>-285</v>
      </c>
      <c r="F60" s="316">
        <f t="shared" si="18"/>
        <v>-4.5238095238095237E-2</v>
      </c>
      <c r="G60" s="315">
        <v>5266</v>
      </c>
      <c r="H60" s="315">
        <f t="shared" si="15"/>
        <v>749</v>
      </c>
      <c r="I60" s="316">
        <f t="shared" si="16"/>
        <v>0.14223319407519938</v>
      </c>
    </row>
    <row r="61" spans="1:10" ht="17.45" x14ac:dyDescent="0.3">
      <c r="A61" s="313" t="s">
        <v>164</v>
      </c>
      <c r="B61" s="317"/>
      <c r="C61" s="315">
        <v>8</v>
      </c>
      <c r="D61" s="315">
        <v>8</v>
      </c>
      <c r="E61" s="315">
        <f t="shared" si="17"/>
        <v>0</v>
      </c>
      <c r="F61" s="316">
        <f t="shared" si="18"/>
        <v>0</v>
      </c>
      <c r="G61" s="315">
        <v>8</v>
      </c>
      <c r="H61" s="315">
        <f t="shared" si="15"/>
        <v>0</v>
      </c>
      <c r="I61" s="316">
        <f t="shared" si="16"/>
        <v>0</v>
      </c>
    </row>
    <row r="62" spans="1:10" ht="17.45" x14ac:dyDescent="0.3">
      <c r="A62" s="313" t="s">
        <v>63</v>
      </c>
      <c r="B62" s="317"/>
      <c r="C62" s="318">
        <v>17</v>
      </c>
      <c r="D62" s="318">
        <v>17</v>
      </c>
      <c r="E62" s="318">
        <f t="shared" si="17"/>
        <v>0</v>
      </c>
      <c r="F62" s="319">
        <f t="shared" si="18"/>
        <v>0</v>
      </c>
      <c r="G62" s="318">
        <v>17</v>
      </c>
      <c r="H62" s="318">
        <f t="shared" si="15"/>
        <v>0</v>
      </c>
      <c r="I62" s="319">
        <f t="shared" si="16"/>
        <v>0</v>
      </c>
    </row>
    <row r="63" spans="1:10" ht="17.45" x14ac:dyDescent="0.3">
      <c r="A63" s="313" t="s">
        <v>64</v>
      </c>
      <c r="B63" s="314"/>
      <c r="C63" s="315">
        <f>SUM(C55:C62)</f>
        <v>1091517</v>
      </c>
      <c r="D63" s="315">
        <f t="shared" ref="D63:E63" si="19">SUM(D55:D62)</f>
        <v>1100380</v>
      </c>
      <c r="E63" s="321">
        <f t="shared" si="19"/>
        <v>-8863</v>
      </c>
      <c r="F63" s="316">
        <f t="shared" si="18"/>
        <v>-8.0544902669986724E-3</v>
      </c>
      <c r="G63" s="321">
        <f>SUM(G55:G62)</f>
        <v>1085381</v>
      </c>
      <c r="H63" s="321">
        <f>SUM(H55:H62)</f>
        <v>6136</v>
      </c>
      <c r="I63" s="316">
        <f>+H63/G63</f>
        <v>5.6533143661073853E-3</v>
      </c>
    </row>
    <row r="64" spans="1:10" ht="17.45" x14ac:dyDescent="0.3">
      <c r="A64" s="330"/>
      <c r="B64" s="331"/>
      <c r="C64" s="328"/>
      <c r="D64" s="328"/>
      <c r="E64" s="332"/>
      <c r="F64" s="333"/>
      <c r="G64" s="321"/>
      <c r="H64" s="332"/>
      <c r="I64" s="333"/>
    </row>
    <row r="65" spans="1:9" ht="17.45" x14ac:dyDescent="0.3">
      <c r="A65" s="330"/>
      <c r="B65" s="331"/>
      <c r="C65" s="328"/>
      <c r="D65" s="328"/>
      <c r="E65" s="332"/>
      <c r="F65" s="333"/>
      <c r="G65" s="321"/>
      <c r="H65" s="332"/>
      <c r="I65" s="333"/>
    </row>
    <row r="66" spans="1:9" ht="17.45" x14ac:dyDescent="0.3">
      <c r="A66" s="330"/>
      <c r="B66" s="331"/>
      <c r="C66" s="328"/>
      <c r="D66" s="328"/>
      <c r="E66" s="332"/>
      <c r="F66" s="333"/>
      <c r="G66" s="321"/>
      <c r="H66" s="332"/>
      <c r="I66" s="333"/>
    </row>
    <row r="67" spans="1:9" ht="17.45" x14ac:dyDescent="0.3">
      <c r="A67" s="330"/>
      <c r="B67" s="331"/>
      <c r="C67" s="328"/>
      <c r="D67" s="328"/>
      <c r="E67" s="332"/>
      <c r="F67" s="333"/>
      <c r="G67" s="321"/>
      <c r="H67" s="332"/>
      <c r="I67" s="333"/>
    </row>
    <row r="68" spans="1:9" ht="17.45" x14ac:dyDescent="0.3">
      <c r="A68" s="330"/>
      <c r="B68" s="331"/>
      <c r="C68" s="328"/>
      <c r="D68" s="328"/>
      <c r="E68" s="332"/>
      <c r="F68" s="333"/>
      <c r="G68" s="321"/>
      <c r="H68" s="332"/>
      <c r="I68" s="333"/>
    </row>
    <row r="69" spans="1:9" ht="17.45" x14ac:dyDescent="0.3">
      <c r="A69" s="330"/>
      <c r="B69" s="331"/>
      <c r="C69" s="328"/>
      <c r="D69" s="328"/>
      <c r="E69" s="332"/>
      <c r="F69" s="333"/>
      <c r="G69" s="321"/>
      <c r="H69" s="332"/>
      <c r="I69" s="333"/>
    </row>
    <row r="71" spans="1:9" ht="14.45" x14ac:dyDescent="0.3">
      <c r="A71" s="334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22:I22"/>
    <mergeCell ref="G23:I23"/>
    <mergeCell ref="A37:I37"/>
    <mergeCell ref="G38:I38"/>
    <mergeCell ref="A52:I52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 8a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opLeftCell="A17" zoomScale="70" zoomScaleNormal="85" workbookViewId="0">
      <selection activeCell="D7" sqref="D7"/>
    </sheetView>
  </sheetViews>
  <sheetFormatPr defaultColWidth="8.85546875" defaultRowHeight="16.5" x14ac:dyDescent="0.3"/>
  <cols>
    <col min="1" max="1" width="36.7109375" style="292" customWidth="1"/>
    <col min="2" max="2" width="1.140625" style="292" customWidth="1"/>
    <col min="3" max="4" width="13.140625" style="292" bestFit="1" customWidth="1"/>
    <col min="5" max="5" width="15.85546875" style="292" customWidth="1"/>
    <col min="6" max="6" width="14.5703125" style="292" customWidth="1"/>
    <col min="7" max="7" width="15.7109375" style="292" customWidth="1"/>
    <col min="8" max="8" width="15.5703125" style="292" customWidth="1"/>
    <col min="9" max="9" width="17.7109375" style="292" customWidth="1"/>
    <col min="10" max="10" width="9.5703125" style="292" customWidth="1"/>
    <col min="11" max="16384" width="8.85546875" style="292"/>
  </cols>
  <sheetData>
    <row r="1" spans="1:10" ht="14.45" x14ac:dyDescent="0.3">
      <c r="A1" s="289"/>
      <c r="B1" s="289"/>
      <c r="C1" s="290"/>
      <c r="D1" s="290"/>
      <c r="E1" s="290"/>
      <c r="F1" s="290"/>
      <c r="G1" s="290"/>
      <c r="H1" s="290"/>
      <c r="I1" s="290"/>
      <c r="J1" s="290"/>
    </row>
    <row r="2" spans="1:10" ht="21" x14ac:dyDescent="0.4">
      <c r="A2" s="359" t="s">
        <v>44</v>
      </c>
      <c r="B2" s="359"/>
      <c r="C2" s="359"/>
      <c r="D2" s="359"/>
      <c r="E2" s="359"/>
      <c r="F2" s="359"/>
      <c r="G2" s="359"/>
      <c r="H2" s="359"/>
      <c r="I2" s="359"/>
      <c r="J2" s="293"/>
    </row>
    <row r="3" spans="1:10" ht="21" x14ac:dyDescent="0.4">
      <c r="A3" s="359" t="s">
        <v>45</v>
      </c>
      <c r="B3" s="359"/>
      <c r="C3" s="359"/>
      <c r="D3" s="359"/>
      <c r="E3" s="359"/>
      <c r="F3" s="359"/>
      <c r="G3" s="359"/>
      <c r="H3" s="359"/>
      <c r="I3" s="359"/>
      <c r="J3" s="293"/>
    </row>
    <row r="4" spans="1:10" ht="21" x14ac:dyDescent="0.4">
      <c r="A4" s="365">
        <v>42004</v>
      </c>
      <c r="B4" s="365"/>
      <c r="C4" s="365"/>
      <c r="D4" s="365"/>
      <c r="E4" s="365"/>
      <c r="F4" s="365"/>
      <c r="G4" s="365"/>
      <c r="H4" s="365"/>
      <c r="I4" s="365"/>
      <c r="J4" s="295"/>
    </row>
    <row r="5" spans="1:10" ht="15.6" x14ac:dyDescent="0.3">
      <c r="A5" s="335"/>
      <c r="B5" s="335"/>
      <c r="C5" s="336"/>
      <c r="D5" s="336"/>
      <c r="E5" s="336"/>
      <c r="F5" s="336"/>
      <c r="G5" s="336"/>
      <c r="H5" s="336"/>
      <c r="I5" s="336"/>
      <c r="J5" s="336"/>
    </row>
    <row r="6" spans="1:10" ht="17.45" x14ac:dyDescent="0.3">
      <c r="A6" s="366" t="s">
        <v>68</v>
      </c>
      <c r="B6" s="366"/>
      <c r="C6" s="366"/>
      <c r="D6" s="366"/>
      <c r="E6" s="366"/>
      <c r="F6" s="366"/>
      <c r="G6" s="366"/>
      <c r="H6" s="366"/>
      <c r="I6" s="366"/>
      <c r="J6" s="299"/>
    </row>
    <row r="8" spans="1:10" s="306" customFormat="1" ht="17.45" x14ac:dyDescent="0.3">
      <c r="A8" s="367" t="s">
        <v>47</v>
      </c>
      <c r="B8" s="367"/>
      <c r="C8" s="367"/>
      <c r="D8" s="367"/>
      <c r="E8" s="367"/>
      <c r="F8" s="367"/>
      <c r="G8" s="367"/>
      <c r="H8" s="367"/>
      <c r="I8" s="367"/>
      <c r="J8" s="305"/>
    </row>
    <row r="9" spans="1:10" s="306" customFormat="1" ht="17.45" x14ac:dyDescent="0.3">
      <c r="A9" s="337"/>
      <c r="B9" s="337"/>
      <c r="C9" s="337"/>
      <c r="D9" s="339"/>
      <c r="E9" s="338" t="s">
        <v>49</v>
      </c>
      <c r="F9" s="339"/>
      <c r="G9" s="364" t="s">
        <v>50</v>
      </c>
      <c r="H9" s="364"/>
      <c r="I9" s="364"/>
      <c r="J9" s="340"/>
    </row>
    <row r="10" spans="1:10" s="306" customFormat="1" ht="17.45" x14ac:dyDescent="0.3">
      <c r="A10" s="338" t="s">
        <v>51</v>
      </c>
      <c r="B10" s="338"/>
      <c r="C10" s="341" t="s">
        <v>52</v>
      </c>
      <c r="D10" s="341" t="s">
        <v>53</v>
      </c>
      <c r="E10" s="341" t="s">
        <v>54</v>
      </c>
      <c r="F10" s="341" t="s">
        <v>55</v>
      </c>
      <c r="G10" s="310" t="s">
        <v>56</v>
      </c>
      <c r="H10" s="341" t="s">
        <v>54</v>
      </c>
      <c r="I10" s="341" t="s">
        <v>55</v>
      </c>
      <c r="J10" s="341"/>
    </row>
    <row r="11" spans="1:10" ht="17.45" x14ac:dyDescent="0.3">
      <c r="A11" s="330" t="s">
        <v>57</v>
      </c>
      <c r="B11" s="330"/>
      <c r="C11" s="315">
        <v>733135</v>
      </c>
      <c r="D11" s="328">
        <v>739507</v>
      </c>
      <c r="E11" s="328">
        <f t="shared" ref="E11:E17" si="0">C11-D11</f>
        <v>-6372</v>
      </c>
      <c r="F11" s="333">
        <f t="shared" ref="F11:F17" si="1">E11/D11</f>
        <v>-8.6165512970127391E-3</v>
      </c>
      <c r="G11" s="315">
        <v>722680</v>
      </c>
      <c r="H11" s="328">
        <f t="shared" ref="H11:H16" si="2">+C11-G11</f>
        <v>10455</v>
      </c>
      <c r="I11" s="342">
        <f t="shared" ref="I11:I17" si="3">+H11/G11</f>
        <v>1.4466984003985167E-2</v>
      </c>
      <c r="J11" s="342"/>
    </row>
    <row r="12" spans="1:10" ht="17.45" x14ac:dyDescent="0.3">
      <c r="A12" s="330" t="s">
        <v>58</v>
      </c>
      <c r="B12" s="330"/>
      <c r="C12" s="315">
        <v>54593</v>
      </c>
      <c r="D12" s="328">
        <v>55448</v>
      </c>
      <c r="E12" s="328">
        <f t="shared" si="0"/>
        <v>-855</v>
      </c>
      <c r="F12" s="333">
        <f t="shared" si="1"/>
        <v>-1.5419852835088732E-2</v>
      </c>
      <c r="G12" s="315">
        <v>54125</v>
      </c>
      <c r="H12" s="328">
        <f t="shared" si="2"/>
        <v>468</v>
      </c>
      <c r="I12" s="342">
        <f t="shared" si="3"/>
        <v>8.6466512702078526E-3</v>
      </c>
      <c r="J12" s="342"/>
    </row>
    <row r="13" spans="1:10" ht="17.45" x14ac:dyDescent="0.3">
      <c r="A13" s="330" t="s">
        <v>59</v>
      </c>
      <c r="B13" s="330"/>
      <c r="C13" s="315">
        <v>428</v>
      </c>
      <c r="D13" s="328">
        <v>308</v>
      </c>
      <c r="E13" s="328">
        <f t="shared" si="0"/>
        <v>120</v>
      </c>
      <c r="F13" s="333">
        <f t="shared" si="1"/>
        <v>0.38961038961038963</v>
      </c>
      <c r="G13" s="315">
        <v>444</v>
      </c>
      <c r="H13" s="328">
        <f t="shared" si="2"/>
        <v>-16</v>
      </c>
      <c r="I13" s="342">
        <f t="shared" si="3"/>
        <v>-3.6036036036036036E-2</v>
      </c>
      <c r="J13" s="342"/>
    </row>
    <row r="14" spans="1:10" ht="17.45" x14ac:dyDescent="0.3">
      <c r="A14" s="330" t="s">
        <v>60</v>
      </c>
      <c r="B14" s="330"/>
      <c r="C14" s="315">
        <v>2380</v>
      </c>
      <c r="D14" s="328">
        <v>2342</v>
      </c>
      <c r="E14" s="328">
        <f t="shared" si="0"/>
        <v>38</v>
      </c>
      <c r="F14" s="333">
        <f t="shared" si="1"/>
        <v>1.6225448334756618E-2</v>
      </c>
      <c r="G14" s="315">
        <v>2396</v>
      </c>
      <c r="H14" s="328">
        <f t="shared" si="2"/>
        <v>-16</v>
      </c>
      <c r="I14" s="342">
        <f t="shared" si="3"/>
        <v>-6.6777963272120202E-3</v>
      </c>
      <c r="J14" s="342"/>
    </row>
    <row r="15" spans="1:10" ht="17.45" x14ac:dyDescent="0.3">
      <c r="A15" s="330" t="s">
        <v>61</v>
      </c>
      <c r="B15" s="330"/>
      <c r="C15" s="315">
        <v>12</v>
      </c>
      <c r="D15" s="328">
        <v>14</v>
      </c>
      <c r="E15" s="328">
        <f t="shared" si="0"/>
        <v>-2</v>
      </c>
      <c r="F15" s="333">
        <f t="shared" si="1"/>
        <v>-0.14285714285714285</v>
      </c>
      <c r="G15" s="315">
        <v>13</v>
      </c>
      <c r="H15" s="328">
        <f t="shared" si="2"/>
        <v>-1</v>
      </c>
      <c r="I15" s="342">
        <f t="shared" si="3"/>
        <v>-7.6923076923076927E-2</v>
      </c>
      <c r="J15" s="342"/>
    </row>
    <row r="16" spans="1:10" ht="17.45" x14ac:dyDescent="0.3">
      <c r="A16" s="330" t="s">
        <v>69</v>
      </c>
      <c r="B16" s="330"/>
      <c r="C16" s="318">
        <v>209</v>
      </c>
      <c r="D16" s="325">
        <v>203</v>
      </c>
      <c r="E16" s="325">
        <f t="shared" si="0"/>
        <v>6</v>
      </c>
      <c r="F16" s="343">
        <f t="shared" si="1"/>
        <v>2.9556650246305417E-2</v>
      </c>
      <c r="G16" s="325">
        <v>208</v>
      </c>
      <c r="H16" s="325">
        <f t="shared" si="2"/>
        <v>1</v>
      </c>
      <c r="I16" s="344">
        <f t="shared" si="3"/>
        <v>4.807692307692308E-3</v>
      </c>
      <c r="J16" s="345"/>
    </row>
    <row r="17" spans="1:10" ht="17.45" x14ac:dyDescent="0.3">
      <c r="A17" s="330" t="s">
        <v>64</v>
      </c>
      <c r="B17" s="330"/>
      <c r="C17" s="332">
        <f>SUM(C11:C16)</f>
        <v>790757</v>
      </c>
      <c r="D17" s="332">
        <f>SUM(D11:D16)</f>
        <v>797822</v>
      </c>
      <c r="E17" s="332">
        <f t="shared" si="0"/>
        <v>-7065</v>
      </c>
      <c r="F17" s="333">
        <f t="shared" si="1"/>
        <v>-8.8553587140991347E-3</v>
      </c>
      <c r="G17" s="321">
        <f>SUM(G11:G16)</f>
        <v>779866</v>
      </c>
      <c r="H17" s="332">
        <f>SUM(H11:H16)</f>
        <v>10891</v>
      </c>
      <c r="I17" s="342">
        <f t="shared" si="3"/>
        <v>1.3965219665942611E-2</v>
      </c>
      <c r="J17" s="342"/>
    </row>
    <row r="18" spans="1:10" ht="17.45" x14ac:dyDescent="0.3">
      <c r="A18" s="352"/>
      <c r="B18" s="352"/>
      <c r="C18" s="352"/>
      <c r="D18" s="352"/>
      <c r="E18" s="352"/>
      <c r="F18" s="352"/>
      <c r="G18" s="323"/>
      <c r="H18" s="352"/>
      <c r="I18" s="353"/>
      <c r="J18" s="346"/>
    </row>
    <row r="19" spans="1:10" ht="17.45" x14ac:dyDescent="0.3">
      <c r="A19" s="347"/>
      <c r="B19" s="347"/>
      <c r="C19" s="347"/>
      <c r="D19" s="347"/>
      <c r="E19" s="347"/>
      <c r="F19" s="347"/>
      <c r="G19" s="354"/>
      <c r="H19" s="347"/>
      <c r="I19" s="346"/>
      <c r="J19" s="346"/>
    </row>
    <row r="20" spans="1:10" ht="17.45" x14ac:dyDescent="0.3">
      <c r="A20" s="368" t="s">
        <v>65</v>
      </c>
      <c r="B20" s="368"/>
      <c r="C20" s="368"/>
      <c r="D20" s="368"/>
      <c r="E20" s="368"/>
      <c r="F20" s="368"/>
      <c r="G20" s="368"/>
      <c r="H20" s="368"/>
      <c r="I20" s="368"/>
      <c r="J20" s="346"/>
    </row>
    <row r="21" spans="1:10" ht="17.45" x14ac:dyDescent="0.3">
      <c r="A21" s="337"/>
      <c r="B21" s="337"/>
      <c r="C21" s="337"/>
      <c r="D21" s="339"/>
      <c r="E21" s="338" t="s">
        <v>49</v>
      </c>
      <c r="F21" s="339"/>
      <c r="G21" s="364" t="s">
        <v>50</v>
      </c>
      <c r="H21" s="364"/>
      <c r="I21" s="364"/>
      <c r="J21" s="346"/>
    </row>
    <row r="22" spans="1:10" ht="17.45" x14ac:dyDescent="0.3">
      <c r="A22" s="338" t="s">
        <v>51</v>
      </c>
      <c r="B22" s="338"/>
      <c r="C22" s="341" t="s">
        <v>52</v>
      </c>
      <c r="D22" s="341" t="s">
        <v>53</v>
      </c>
      <c r="E22" s="341" t="s">
        <v>54</v>
      </c>
      <c r="F22" s="341" t="s">
        <v>55</v>
      </c>
      <c r="G22" s="310" t="s">
        <v>56</v>
      </c>
      <c r="H22" s="341" t="s">
        <v>54</v>
      </c>
      <c r="I22" s="341" t="s">
        <v>55</v>
      </c>
      <c r="J22" s="346"/>
    </row>
    <row r="23" spans="1:10" ht="17.45" x14ac:dyDescent="0.3">
      <c r="A23" s="330" t="s">
        <v>57</v>
      </c>
      <c r="B23" s="347"/>
      <c r="C23" s="328">
        <v>731011</v>
      </c>
      <c r="D23" s="328">
        <v>737078</v>
      </c>
      <c r="E23" s="328">
        <f t="shared" ref="E23:E29" si="4">C23-D23</f>
        <v>-6067</v>
      </c>
      <c r="F23" s="333">
        <f t="shared" ref="F23:F29" si="5">E23/D23</f>
        <v>-8.2311505702245893E-3</v>
      </c>
      <c r="G23" s="315">
        <v>720450</v>
      </c>
      <c r="H23" s="328">
        <f t="shared" ref="H23:H28" si="6">+C23-G23</f>
        <v>10561</v>
      </c>
      <c r="I23" s="342">
        <f t="shared" ref="I23:I29" si="7">+H23/G23</f>
        <v>1.4658893746963704E-2</v>
      </c>
      <c r="J23" s="346"/>
    </row>
    <row r="24" spans="1:10" ht="17.45" x14ac:dyDescent="0.3">
      <c r="A24" s="330" t="s">
        <v>58</v>
      </c>
      <c r="B24" s="347"/>
      <c r="C24" s="328">
        <v>54430</v>
      </c>
      <c r="D24" s="328">
        <v>55278</v>
      </c>
      <c r="E24" s="328">
        <f t="shared" si="4"/>
        <v>-848</v>
      </c>
      <c r="F24" s="333">
        <f t="shared" si="5"/>
        <v>-1.5340641846665943E-2</v>
      </c>
      <c r="G24" s="315">
        <v>53904</v>
      </c>
      <c r="H24" s="328">
        <f t="shared" si="6"/>
        <v>526</v>
      </c>
      <c r="I24" s="342">
        <f t="shared" si="7"/>
        <v>9.758088453547047E-3</v>
      </c>
      <c r="J24" s="346"/>
    </row>
    <row r="25" spans="1:10" ht="17.45" x14ac:dyDescent="0.3">
      <c r="A25" s="330" t="s">
        <v>59</v>
      </c>
      <c r="B25" s="347"/>
      <c r="C25" s="328">
        <v>431</v>
      </c>
      <c r="D25" s="328">
        <v>309</v>
      </c>
      <c r="E25" s="328">
        <f t="shared" si="4"/>
        <v>122</v>
      </c>
      <c r="F25" s="333">
        <f t="shared" si="5"/>
        <v>0.39482200647249188</v>
      </c>
      <c r="G25" s="315">
        <v>444</v>
      </c>
      <c r="H25" s="328">
        <f t="shared" si="6"/>
        <v>-13</v>
      </c>
      <c r="I25" s="342">
        <f t="shared" si="7"/>
        <v>-2.9279279279279279E-2</v>
      </c>
      <c r="J25" s="346"/>
    </row>
    <row r="26" spans="1:10" ht="17.45" x14ac:dyDescent="0.3">
      <c r="A26" s="330" t="s">
        <v>60</v>
      </c>
      <c r="B26" s="347"/>
      <c r="C26" s="328">
        <v>2367</v>
      </c>
      <c r="D26" s="328">
        <v>2344</v>
      </c>
      <c r="E26" s="328">
        <f t="shared" si="4"/>
        <v>23</v>
      </c>
      <c r="F26" s="333">
        <f t="shared" si="5"/>
        <v>9.8122866894197955E-3</v>
      </c>
      <c r="G26" s="315">
        <v>2389</v>
      </c>
      <c r="H26" s="328">
        <f t="shared" si="6"/>
        <v>-22</v>
      </c>
      <c r="I26" s="342">
        <f t="shared" si="7"/>
        <v>-9.2088740058601931E-3</v>
      </c>
      <c r="J26" s="346"/>
    </row>
    <row r="27" spans="1:10" ht="17.45" x14ac:dyDescent="0.3">
      <c r="A27" s="330" t="s">
        <v>61</v>
      </c>
      <c r="B27" s="347"/>
      <c r="C27" s="328">
        <v>12</v>
      </c>
      <c r="D27" s="328">
        <v>14</v>
      </c>
      <c r="E27" s="328">
        <f t="shared" si="4"/>
        <v>-2</v>
      </c>
      <c r="F27" s="333">
        <f t="shared" si="5"/>
        <v>-0.14285714285714285</v>
      </c>
      <c r="G27" s="315">
        <v>13</v>
      </c>
      <c r="H27" s="328">
        <f t="shared" si="6"/>
        <v>-1</v>
      </c>
      <c r="I27" s="342">
        <f t="shared" si="7"/>
        <v>-7.6923076923076927E-2</v>
      </c>
      <c r="J27" s="346"/>
    </row>
    <row r="28" spans="1:10" ht="17.45" x14ac:dyDescent="0.3">
      <c r="A28" s="330" t="s">
        <v>69</v>
      </c>
      <c r="B28" s="347"/>
      <c r="C28" s="325">
        <v>209</v>
      </c>
      <c r="D28" s="325">
        <v>203</v>
      </c>
      <c r="E28" s="325">
        <f t="shared" si="4"/>
        <v>6</v>
      </c>
      <c r="F28" s="343">
        <f t="shared" si="5"/>
        <v>2.9556650246305417E-2</v>
      </c>
      <c r="G28" s="318">
        <v>207</v>
      </c>
      <c r="H28" s="325">
        <f t="shared" si="6"/>
        <v>2</v>
      </c>
      <c r="I28" s="344">
        <f t="shared" si="7"/>
        <v>9.6618357487922701E-3</v>
      </c>
      <c r="J28" s="346"/>
    </row>
    <row r="29" spans="1:10" ht="17.45" x14ac:dyDescent="0.3">
      <c r="A29" s="330" t="s">
        <v>64</v>
      </c>
      <c r="B29" s="347"/>
      <c r="C29" s="332">
        <f>SUM(C23:C28)</f>
        <v>788460</v>
      </c>
      <c r="D29" s="332">
        <f>SUM(D23:D28)</f>
        <v>795226</v>
      </c>
      <c r="E29" s="332">
        <f t="shared" si="4"/>
        <v>-6766</v>
      </c>
      <c r="F29" s="333">
        <f t="shared" si="5"/>
        <v>-8.5082731198426603E-3</v>
      </c>
      <c r="G29" s="321">
        <f>SUM(G23:G28)</f>
        <v>777407</v>
      </c>
      <c r="H29" s="332">
        <f>SUM(H23:H28)</f>
        <v>11053</v>
      </c>
      <c r="I29" s="342">
        <f t="shared" si="7"/>
        <v>1.4217777817796855E-2</v>
      </c>
      <c r="J29" s="346"/>
    </row>
    <row r="30" spans="1:10" ht="17.45" x14ac:dyDescent="0.3">
      <c r="A30" s="352"/>
      <c r="B30" s="352"/>
      <c r="C30" s="352"/>
      <c r="D30" s="352"/>
      <c r="E30" s="352"/>
      <c r="F30" s="352"/>
      <c r="G30" s="323"/>
      <c r="H30" s="352"/>
      <c r="I30" s="353"/>
      <c r="J30" s="346"/>
    </row>
    <row r="31" spans="1:10" ht="17.45" x14ac:dyDescent="0.3">
      <c r="A31" s="347"/>
      <c r="B31" s="347"/>
      <c r="C31" s="347"/>
      <c r="D31" s="347"/>
      <c r="E31" s="347"/>
      <c r="F31" s="347"/>
      <c r="G31" s="354"/>
      <c r="H31" s="347"/>
      <c r="I31" s="346"/>
      <c r="J31" s="346"/>
    </row>
    <row r="32" spans="1:10" ht="17.45" x14ac:dyDescent="0.3">
      <c r="A32" s="368" t="s">
        <v>66</v>
      </c>
      <c r="B32" s="368"/>
      <c r="C32" s="368"/>
      <c r="D32" s="368"/>
      <c r="E32" s="368"/>
      <c r="F32" s="368"/>
      <c r="G32" s="368"/>
      <c r="H32" s="368"/>
      <c r="I32" s="368"/>
      <c r="J32" s="346"/>
    </row>
    <row r="33" spans="1:10" ht="17.45" x14ac:dyDescent="0.3">
      <c r="A33" s="337"/>
      <c r="B33" s="337"/>
      <c r="C33" s="337"/>
      <c r="D33" s="339"/>
      <c r="E33" s="338" t="s">
        <v>49</v>
      </c>
      <c r="F33" s="339"/>
      <c r="G33" s="364" t="s">
        <v>50</v>
      </c>
      <c r="H33" s="364"/>
      <c r="I33" s="364"/>
      <c r="J33" s="346"/>
    </row>
    <row r="34" spans="1:10" ht="17.45" x14ac:dyDescent="0.3">
      <c r="A34" s="338" t="s">
        <v>51</v>
      </c>
      <c r="B34" s="338"/>
      <c r="C34" s="341" t="s">
        <v>52</v>
      </c>
      <c r="D34" s="341" t="s">
        <v>53</v>
      </c>
      <c r="E34" s="341" t="s">
        <v>54</v>
      </c>
      <c r="F34" s="341" t="s">
        <v>55</v>
      </c>
      <c r="G34" s="310" t="s">
        <v>56</v>
      </c>
      <c r="H34" s="341" t="s">
        <v>54</v>
      </c>
      <c r="I34" s="341" t="s">
        <v>55</v>
      </c>
      <c r="J34" s="346"/>
    </row>
    <row r="35" spans="1:10" ht="17.45" x14ac:dyDescent="0.3">
      <c r="A35" s="330" t="s">
        <v>57</v>
      </c>
      <c r="B35" s="347"/>
      <c r="C35" s="328">
        <v>727244</v>
      </c>
      <c r="D35" s="328">
        <v>730611</v>
      </c>
      <c r="E35" s="328">
        <f t="shared" ref="E35:E41" si="8">C35-D35</f>
        <v>-3367</v>
      </c>
      <c r="F35" s="333">
        <f t="shared" ref="F35:F41" si="9">E35/D35</f>
        <v>-4.6084715395744106E-3</v>
      </c>
      <c r="G35" s="315">
        <v>716518</v>
      </c>
      <c r="H35" s="328">
        <f t="shared" ref="H35:H40" si="10">+C35-G35</f>
        <v>10726</v>
      </c>
      <c r="I35" s="342">
        <f t="shared" ref="I35:I41" si="11">+H35/G35</f>
        <v>1.4969616953098178E-2</v>
      </c>
      <c r="J35" s="346"/>
    </row>
    <row r="36" spans="1:10" ht="17.45" x14ac:dyDescent="0.3">
      <c r="A36" s="330" t="s">
        <v>58</v>
      </c>
      <c r="B36" s="347"/>
      <c r="C36" s="328">
        <v>54328</v>
      </c>
      <c r="D36" s="328">
        <v>54992</v>
      </c>
      <c r="E36" s="328">
        <f t="shared" si="8"/>
        <v>-664</v>
      </c>
      <c r="F36" s="333">
        <f t="shared" si="9"/>
        <v>-1.2074483561245271E-2</v>
      </c>
      <c r="G36" s="315">
        <v>53840</v>
      </c>
      <c r="H36" s="328">
        <f t="shared" si="10"/>
        <v>488</v>
      </c>
      <c r="I36" s="342">
        <f t="shared" si="11"/>
        <v>9.0638930163447259E-3</v>
      </c>
      <c r="J36" s="346"/>
    </row>
    <row r="37" spans="1:10" ht="17.45" x14ac:dyDescent="0.3">
      <c r="A37" s="330" t="s">
        <v>59</v>
      </c>
      <c r="B37" s="347"/>
      <c r="C37" s="328">
        <v>437</v>
      </c>
      <c r="D37" s="328">
        <v>314</v>
      </c>
      <c r="E37" s="328">
        <f t="shared" si="8"/>
        <v>123</v>
      </c>
      <c r="F37" s="333">
        <f t="shared" si="9"/>
        <v>0.39171974522292996</v>
      </c>
      <c r="G37" s="315">
        <v>415</v>
      </c>
      <c r="H37" s="328">
        <f t="shared" si="10"/>
        <v>22</v>
      </c>
      <c r="I37" s="342">
        <f t="shared" si="11"/>
        <v>5.3012048192771083E-2</v>
      </c>
      <c r="J37" s="346"/>
    </row>
    <row r="38" spans="1:10" ht="17.45" x14ac:dyDescent="0.3">
      <c r="A38" s="330" t="s">
        <v>60</v>
      </c>
      <c r="B38" s="347"/>
      <c r="C38" s="328">
        <v>2383</v>
      </c>
      <c r="D38" s="328">
        <v>2357</v>
      </c>
      <c r="E38" s="328">
        <f t="shared" si="8"/>
        <v>26</v>
      </c>
      <c r="F38" s="333">
        <f t="shared" si="9"/>
        <v>1.1030971574034791E-2</v>
      </c>
      <c r="G38" s="315">
        <v>2394</v>
      </c>
      <c r="H38" s="328">
        <f t="shared" si="10"/>
        <v>-11</v>
      </c>
      <c r="I38" s="342">
        <f t="shared" si="11"/>
        <v>-4.5948203842940682E-3</v>
      </c>
      <c r="J38" s="346"/>
    </row>
    <row r="39" spans="1:10" ht="17.45" x14ac:dyDescent="0.3">
      <c r="A39" s="330" t="s">
        <v>61</v>
      </c>
      <c r="B39" s="347"/>
      <c r="C39" s="328">
        <v>12</v>
      </c>
      <c r="D39" s="328">
        <v>14</v>
      </c>
      <c r="E39" s="328">
        <f t="shared" si="8"/>
        <v>-2</v>
      </c>
      <c r="F39" s="333">
        <f t="shared" si="9"/>
        <v>-0.14285714285714285</v>
      </c>
      <c r="G39" s="315">
        <v>14</v>
      </c>
      <c r="H39" s="328">
        <f t="shared" si="10"/>
        <v>-2</v>
      </c>
      <c r="I39" s="342">
        <f t="shared" si="11"/>
        <v>-0.14285714285714285</v>
      </c>
      <c r="J39" s="346"/>
    </row>
    <row r="40" spans="1:10" ht="17.45" x14ac:dyDescent="0.3">
      <c r="A40" s="330" t="s">
        <v>69</v>
      </c>
      <c r="B40" s="347"/>
      <c r="C40" s="325">
        <v>208</v>
      </c>
      <c r="D40" s="325">
        <v>203</v>
      </c>
      <c r="E40" s="325">
        <f t="shared" si="8"/>
        <v>5</v>
      </c>
      <c r="F40" s="343">
        <f t="shared" si="9"/>
        <v>2.4630541871921183E-2</v>
      </c>
      <c r="G40" s="318">
        <v>204</v>
      </c>
      <c r="H40" s="325">
        <f t="shared" si="10"/>
        <v>4</v>
      </c>
      <c r="I40" s="344">
        <f t="shared" si="11"/>
        <v>1.9607843137254902E-2</v>
      </c>
      <c r="J40" s="346"/>
    </row>
    <row r="41" spans="1:10" ht="17.45" x14ac:dyDescent="0.3">
      <c r="A41" s="330" t="s">
        <v>64</v>
      </c>
      <c r="B41" s="347"/>
      <c r="C41" s="332">
        <f>SUM(C35:C40)</f>
        <v>784612</v>
      </c>
      <c r="D41" s="332">
        <f>SUM(D35:D40)</f>
        <v>788491</v>
      </c>
      <c r="E41" s="332">
        <f t="shared" si="8"/>
        <v>-3879</v>
      </c>
      <c r="F41" s="333">
        <f t="shared" si="9"/>
        <v>-4.9195234948781917E-3</v>
      </c>
      <c r="G41" s="321">
        <f>SUM(G35:G40)</f>
        <v>773385</v>
      </c>
      <c r="H41" s="332">
        <f>SUM(H35:H40)</f>
        <v>11227</v>
      </c>
      <c r="I41" s="342">
        <f t="shared" si="11"/>
        <v>1.451670254789012E-2</v>
      </c>
      <c r="J41" s="346"/>
    </row>
    <row r="42" spans="1:10" ht="17.45" x14ac:dyDescent="0.3">
      <c r="A42" s="352"/>
      <c r="B42" s="352"/>
      <c r="C42" s="352"/>
      <c r="D42" s="352"/>
      <c r="E42" s="352"/>
      <c r="F42" s="352"/>
      <c r="G42" s="323"/>
      <c r="H42" s="352"/>
      <c r="I42" s="353"/>
      <c r="J42" s="346"/>
    </row>
    <row r="43" spans="1:10" ht="18" x14ac:dyDescent="0.35">
      <c r="A43" s="330"/>
      <c r="B43" s="330"/>
      <c r="C43" s="355"/>
      <c r="D43" s="355"/>
      <c r="E43" s="355"/>
      <c r="F43" s="355"/>
      <c r="G43" s="356"/>
      <c r="H43" s="355"/>
      <c r="I43" s="355"/>
      <c r="J43" s="355"/>
    </row>
    <row r="44" spans="1:10" ht="17.45" x14ac:dyDescent="0.3">
      <c r="A44" s="368" t="s">
        <v>67</v>
      </c>
      <c r="B44" s="368"/>
      <c r="C44" s="368"/>
      <c r="D44" s="368"/>
      <c r="E44" s="368"/>
      <c r="F44" s="368"/>
      <c r="G44" s="368"/>
      <c r="H44" s="368"/>
      <c r="I44" s="368"/>
      <c r="J44" s="324"/>
    </row>
    <row r="45" spans="1:10" s="306" customFormat="1" ht="17.45" x14ac:dyDescent="0.3">
      <c r="A45" s="339"/>
      <c r="B45" s="339"/>
      <c r="C45" s="339"/>
      <c r="D45" s="339"/>
      <c r="E45" s="338" t="s">
        <v>49</v>
      </c>
      <c r="F45" s="339"/>
      <c r="G45" s="348"/>
      <c r="H45" s="364" t="s">
        <v>50</v>
      </c>
      <c r="I45" s="364"/>
      <c r="J45" s="340"/>
    </row>
    <row r="46" spans="1:10" s="306" customFormat="1" ht="17.45" x14ac:dyDescent="0.3">
      <c r="A46" s="338" t="s">
        <v>51</v>
      </c>
      <c r="B46" s="338"/>
      <c r="C46" s="341" t="s">
        <v>52</v>
      </c>
      <c r="D46" s="341" t="s">
        <v>53</v>
      </c>
      <c r="E46" s="341" t="s">
        <v>54</v>
      </c>
      <c r="F46" s="341" t="s">
        <v>55</v>
      </c>
      <c r="G46" s="310" t="s">
        <v>56</v>
      </c>
      <c r="H46" s="341" t="s">
        <v>54</v>
      </c>
      <c r="I46" s="341" t="s">
        <v>55</v>
      </c>
      <c r="J46" s="341"/>
    </row>
    <row r="47" spans="1:10" ht="17.45" x14ac:dyDescent="0.3">
      <c r="A47" s="330" t="s">
        <v>57</v>
      </c>
      <c r="B47" s="330"/>
      <c r="C47" s="328">
        <v>727244</v>
      </c>
      <c r="D47" s="328">
        <v>730611</v>
      </c>
      <c r="E47" s="328">
        <f t="shared" ref="E47:E53" si="12">C47-D47</f>
        <v>-3367</v>
      </c>
      <c r="F47" s="333">
        <f t="shared" ref="F47:F53" si="13">E47/D47</f>
        <v>-4.6084715395744106E-3</v>
      </c>
      <c r="G47" s="315">
        <v>716518</v>
      </c>
      <c r="H47" s="328">
        <f t="shared" ref="H47:H52" si="14">+C47-G47</f>
        <v>10726</v>
      </c>
      <c r="I47" s="342">
        <f t="shared" ref="I47:I53" si="15">+H47/G47</f>
        <v>1.4969616953098178E-2</v>
      </c>
      <c r="J47" s="342"/>
    </row>
    <row r="48" spans="1:10" ht="17.45" x14ac:dyDescent="0.3">
      <c r="A48" s="330" t="s">
        <v>58</v>
      </c>
      <c r="B48" s="330"/>
      <c r="C48" s="328">
        <v>54328</v>
      </c>
      <c r="D48" s="328">
        <v>54992</v>
      </c>
      <c r="E48" s="328">
        <f t="shared" si="12"/>
        <v>-664</v>
      </c>
      <c r="F48" s="333">
        <f t="shared" si="13"/>
        <v>-1.2074483561245271E-2</v>
      </c>
      <c r="G48" s="315">
        <v>53840</v>
      </c>
      <c r="H48" s="328">
        <f t="shared" si="14"/>
        <v>488</v>
      </c>
      <c r="I48" s="342">
        <f t="shared" si="15"/>
        <v>9.0638930163447259E-3</v>
      </c>
      <c r="J48" s="342"/>
    </row>
    <row r="49" spans="1:10" ht="17.45" x14ac:dyDescent="0.3">
      <c r="A49" s="330" t="s">
        <v>59</v>
      </c>
      <c r="B49" s="330"/>
      <c r="C49" s="328">
        <v>437</v>
      </c>
      <c r="D49" s="328">
        <v>314</v>
      </c>
      <c r="E49" s="328">
        <f t="shared" si="12"/>
        <v>123</v>
      </c>
      <c r="F49" s="333">
        <f t="shared" si="13"/>
        <v>0.39171974522292996</v>
      </c>
      <c r="G49" s="315">
        <v>415</v>
      </c>
      <c r="H49" s="328">
        <f t="shared" si="14"/>
        <v>22</v>
      </c>
      <c r="I49" s="342">
        <f t="shared" si="15"/>
        <v>5.3012048192771083E-2</v>
      </c>
      <c r="J49" s="342"/>
    </row>
    <row r="50" spans="1:10" ht="17.45" x14ac:dyDescent="0.3">
      <c r="A50" s="330" t="s">
        <v>60</v>
      </c>
      <c r="B50" s="330"/>
      <c r="C50" s="328">
        <v>2383</v>
      </c>
      <c r="D50" s="328">
        <v>2357</v>
      </c>
      <c r="E50" s="328">
        <f t="shared" si="12"/>
        <v>26</v>
      </c>
      <c r="F50" s="333">
        <f t="shared" si="13"/>
        <v>1.1030971574034791E-2</v>
      </c>
      <c r="G50" s="315">
        <v>2394</v>
      </c>
      <c r="H50" s="328">
        <f t="shared" si="14"/>
        <v>-11</v>
      </c>
      <c r="I50" s="342">
        <f t="shared" si="15"/>
        <v>-4.5948203842940682E-3</v>
      </c>
      <c r="J50" s="342"/>
    </row>
    <row r="51" spans="1:10" ht="17.45" x14ac:dyDescent="0.3">
      <c r="A51" s="330" t="s">
        <v>61</v>
      </c>
      <c r="B51" s="330"/>
      <c r="C51" s="328">
        <v>12</v>
      </c>
      <c r="D51" s="328">
        <v>14</v>
      </c>
      <c r="E51" s="328">
        <f t="shared" si="12"/>
        <v>-2</v>
      </c>
      <c r="F51" s="333">
        <f t="shared" si="13"/>
        <v>-0.14285714285714285</v>
      </c>
      <c r="G51" s="315">
        <v>14</v>
      </c>
      <c r="H51" s="328">
        <f t="shared" si="14"/>
        <v>-2</v>
      </c>
      <c r="I51" s="342">
        <f t="shared" si="15"/>
        <v>-0.14285714285714285</v>
      </c>
      <c r="J51" s="342"/>
    </row>
    <row r="52" spans="1:10" ht="17.45" x14ac:dyDescent="0.3">
      <c r="A52" s="330" t="s">
        <v>69</v>
      </c>
      <c r="B52" s="330"/>
      <c r="C52" s="325">
        <v>208</v>
      </c>
      <c r="D52" s="325">
        <v>203</v>
      </c>
      <c r="E52" s="325">
        <f t="shared" si="12"/>
        <v>5</v>
      </c>
      <c r="F52" s="343">
        <f t="shared" si="13"/>
        <v>2.4630541871921183E-2</v>
      </c>
      <c r="G52" s="318">
        <v>204</v>
      </c>
      <c r="H52" s="325">
        <f t="shared" si="14"/>
        <v>4</v>
      </c>
      <c r="I52" s="344">
        <f t="shared" si="15"/>
        <v>1.9607843137254902E-2</v>
      </c>
      <c r="J52" s="345"/>
    </row>
    <row r="53" spans="1:10" ht="17.45" x14ac:dyDescent="0.3">
      <c r="A53" s="330" t="s">
        <v>64</v>
      </c>
      <c r="B53" s="330"/>
      <c r="C53" s="332">
        <f>SUM(C47:C52)</f>
        <v>784612</v>
      </c>
      <c r="D53" s="332">
        <f>SUM(D47:D52)</f>
        <v>788491</v>
      </c>
      <c r="E53" s="332">
        <f t="shared" si="12"/>
        <v>-3879</v>
      </c>
      <c r="F53" s="333">
        <f t="shared" si="13"/>
        <v>-4.9195234948781917E-3</v>
      </c>
      <c r="G53" s="321">
        <f>SUM(G47:G52)</f>
        <v>773385</v>
      </c>
      <c r="H53" s="332">
        <f>SUM(H47:H52)</f>
        <v>11227</v>
      </c>
      <c r="I53" s="342">
        <f t="shared" si="15"/>
        <v>1.451670254789012E-2</v>
      </c>
      <c r="J53" s="342"/>
    </row>
    <row r="54" spans="1:10" ht="14.45" x14ac:dyDescent="0.3">
      <c r="G54" s="291"/>
    </row>
    <row r="55" spans="1:10" ht="14.45" x14ac:dyDescent="0.3">
      <c r="G55" s="291"/>
    </row>
    <row r="56" spans="1:10" ht="14.45" x14ac:dyDescent="0.3">
      <c r="G56" s="291"/>
    </row>
    <row r="57" spans="1:10" ht="14.45" x14ac:dyDescent="0.3">
      <c r="G57" s="291"/>
    </row>
    <row r="58" spans="1:10" ht="14.45" x14ac:dyDescent="0.3">
      <c r="G58" s="291"/>
    </row>
    <row r="59" spans="1:10" ht="14.45" x14ac:dyDescent="0.3">
      <c r="G59" s="291"/>
    </row>
    <row r="62" spans="1:10" ht="14.45" x14ac:dyDescent="0.3">
      <c r="A62" s="304"/>
      <c r="C62" s="288"/>
      <c r="D62" s="288"/>
      <c r="E62" s="288"/>
      <c r="F62" s="288"/>
    </row>
    <row r="63" spans="1:10" ht="14.45" x14ac:dyDescent="0.3">
      <c r="A63" s="304"/>
      <c r="C63" s="349"/>
      <c r="D63" s="349"/>
      <c r="E63" s="349"/>
      <c r="F63" s="349"/>
    </row>
    <row r="64" spans="1:10" ht="14.45" x14ac:dyDescent="0.3">
      <c r="B64" s="351"/>
    </row>
    <row r="67" spans="1:1" ht="14.45" x14ac:dyDescent="0.3">
      <c r="A67" s="334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20:I20"/>
    <mergeCell ref="G21:I21"/>
    <mergeCell ref="A32:I32"/>
    <mergeCell ref="G33:I33"/>
    <mergeCell ref="A44:I44"/>
  </mergeCells>
  <printOptions horizontalCentered="1"/>
  <pageMargins left="0.75" right="0.75" top="0.75" bottom="0.75" header="0.5" footer="0.5"/>
  <pageSetup scale="58" orientation="portrait" r:id="rId1"/>
  <headerFooter alignWithMargins="0">
    <oddFooter xml:space="preserve">&amp;L
&amp;C&amp;14 8b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opLeftCell="A32" zoomScale="75" zoomScaleNormal="75" workbookViewId="0">
      <selection activeCell="G66" sqref="G66"/>
    </sheetView>
  </sheetViews>
  <sheetFormatPr defaultColWidth="8.85546875" defaultRowHeight="16.5" x14ac:dyDescent="0.3"/>
  <cols>
    <col min="1" max="1" width="41.140625" style="292" customWidth="1"/>
    <col min="2" max="2" width="1.140625" style="292" customWidth="1"/>
    <col min="3" max="3" width="15.5703125" style="292" bestFit="1" customWidth="1"/>
    <col min="4" max="4" width="15.5703125" style="291" customWidth="1"/>
    <col min="5" max="6" width="15.5703125" style="292" customWidth="1"/>
    <col min="7" max="7" width="15.5703125" style="291" bestFit="1" customWidth="1"/>
    <col min="8" max="8" width="15.5703125" style="292" bestFit="1" customWidth="1"/>
    <col min="9" max="9" width="13.7109375" style="292" customWidth="1"/>
    <col min="10" max="10" width="12.42578125" style="292" customWidth="1"/>
    <col min="11" max="16384" width="8.85546875" style="292"/>
  </cols>
  <sheetData>
    <row r="1" spans="1:13" ht="14.45" x14ac:dyDescent="0.3">
      <c r="A1" s="289"/>
      <c r="B1" s="289"/>
      <c r="C1" s="290"/>
      <c r="D1" s="290"/>
      <c r="E1" s="290"/>
      <c r="F1" s="290"/>
      <c r="H1" s="291"/>
      <c r="I1" s="291"/>
    </row>
    <row r="2" spans="1:13" ht="21" x14ac:dyDescent="0.4">
      <c r="A2" s="359" t="s">
        <v>44</v>
      </c>
      <c r="B2" s="359"/>
      <c r="C2" s="359"/>
      <c r="D2" s="359"/>
      <c r="E2" s="359"/>
      <c r="F2" s="359"/>
      <c r="G2" s="359"/>
      <c r="H2" s="359"/>
      <c r="I2" s="359"/>
      <c r="J2" s="293"/>
      <c r="K2" s="294"/>
      <c r="L2" s="294"/>
      <c r="M2" s="294"/>
    </row>
    <row r="3" spans="1:13" ht="21" x14ac:dyDescent="0.4">
      <c r="A3" s="359" t="s">
        <v>45</v>
      </c>
      <c r="B3" s="359"/>
      <c r="C3" s="359"/>
      <c r="D3" s="359"/>
      <c r="E3" s="359"/>
      <c r="F3" s="359"/>
      <c r="G3" s="359"/>
      <c r="H3" s="359"/>
      <c r="I3" s="359"/>
      <c r="J3" s="293"/>
    </row>
    <row r="4" spans="1:13" ht="21" x14ac:dyDescent="0.4">
      <c r="A4" s="360">
        <v>42369</v>
      </c>
      <c r="B4" s="360"/>
      <c r="C4" s="360"/>
      <c r="D4" s="360"/>
      <c r="E4" s="360"/>
      <c r="F4" s="360"/>
      <c r="G4" s="360"/>
      <c r="H4" s="360"/>
      <c r="I4" s="360"/>
      <c r="J4" s="295"/>
    </row>
    <row r="5" spans="1:13" ht="15.6" x14ac:dyDescent="0.3">
      <c r="A5" s="296"/>
      <c r="B5" s="296"/>
      <c r="C5" s="297"/>
      <c r="D5" s="297"/>
      <c r="E5" s="297"/>
      <c r="F5" s="297"/>
      <c r="G5" s="297"/>
      <c r="H5" s="297"/>
      <c r="I5" s="297"/>
      <c r="J5" s="298"/>
    </row>
    <row r="6" spans="1:13" ht="17.45" x14ac:dyDescent="0.3">
      <c r="A6" s="361" t="s">
        <v>46</v>
      </c>
      <c r="B6" s="361"/>
      <c r="C6" s="361"/>
      <c r="D6" s="361"/>
      <c r="E6" s="361"/>
      <c r="F6" s="361"/>
      <c r="G6" s="361"/>
      <c r="H6" s="361"/>
      <c r="I6" s="361"/>
      <c r="J6" s="299"/>
    </row>
    <row r="7" spans="1:13" ht="14.45" x14ac:dyDescent="0.3">
      <c r="A7" s="291"/>
      <c r="B7" s="291"/>
      <c r="C7" s="291"/>
      <c r="E7" s="291"/>
      <c r="F7" s="291"/>
      <c r="H7" s="291"/>
      <c r="I7" s="291"/>
      <c r="J7" s="298"/>
    </row>
    <row r="8" spans="1:13" s="306" customFormat="1" ht="17.45" x14ac:dyDescent="0.3">
      <c r="A8" s="362" t="s">
        <v>47</v>
      </c>
      <c r="B8" s="362"/>
      <c r="C8" s="362"/>
      <c r="D8" s="362"/>
      <c r="E8" s="362"/>
      <c r="F8" s="362"/>
      <c r="G8" s="362"/>
      <c r="H8" s="362"/>
      <c r="I8" s="362"/>
      <c r="J8" s="305"/>
    </row>
    <row r="9" spans="1:13" s="306" customFormat="1" ht="17.45" x14ac:dyDescent="0.3">
      <c r="A9" s="307"/>
      <c r="B9" s="307" t="s">
        <v>48</v>
      </c>
      <c r="C9" s="307"/>
      <c r="D9" s="307"/>
      <c r="E9" s="308" t="s">
        <v>49</v>
      </c>
      <c r="F9" s="307"/>
      <c r="G9" s="358" t="s">
        <v>50</v>
      </c>
      <c r="H9" s="358"/>
      <c r="I9" s="358"/>
      <c r="J9" s="309"/>
    </row>
    <row r="10" spans="1:13" s="306" customFormat="1" ht="17.45" x14ac:dyDescent="0.3">
      <c r="A10" s="308" t="s">
        <v>51</v>
      </c>
      <c r="B10" s="310"/>
      <c r="C10" s="310" t="s">
        <v>52</v>
      </c>
      <c r="D10" s="310" t="s">
        <v>53</v>
      </c>
      <c r="E10" s="310" t="s">
        <v>54</v>
      </c>
      <c r="F10" s="310" t="s">
        <v>55</v>
      </c>
      <c r="G10" s="310" t="s">
        <v>56</v>
      </c>
      <c r="H10" s="310" t="s">
        <v>54</v>
      </c>
      <c r="I10" s="310" t="s">
        <v>55</v>
      </c>
      <c r="J10" s="311"/>
    </row>
    <row r="11" spans="1:13" ht="17.45" x14ac:dyDescent="0.3">
      <c r="A11" s="313" t="s">
        <v>57</v>
      </c>
      <c r="B11" s="314"/>
      <c r="C11" s="315">
        <v>976583</v>
      </c>
      <c r="D11" s="315">
        <v>1001240</v>
      </c>
      <c r="E11" s="315">
        <f>C11-D11</f>
        <v>-24657</v>
      </c>
      <c r="F11" s="316">
        <f>E11/D11</f>
        <v>-2.4626463185649795E-2</v>
      </c>
      <c r="G11" s="315">
        <v>966144</v>
      </c>
      <c r="H11" s="315">
        <f t="shared" ref="H11:H18" si="0">+C11-G11</f>
        <v>10439</v>
      </c>
      <c r="I11" s="316">
        <f>+H11/G11</f>
        <v>1.0804807564917859E-2</v>
      </c>
      <c r="J11" s="311"/>
    </row>
    <row r="12" spans="1:13" ht="17.45" x14ac:dyDescent="0.3">
      <c r="A12" s="313" t="s">
        <v>58</v>
      </c>
      <c r="B12" s="314"/>
      <c r="C12" s="315">
        <v>123522</v>
      </c>
      <c r="D12" s="315">
        <v>124131</v>
      </c>
      <c r="E12" s="315">
        <f t="shared" ref="E12:E18" si="1">C12-D12</f>
        <v>-609</v>
      </c>
      <c r="F12" s="316">
        <f t="shared" ref="F12:F19" si="2">E12/D12</f>
        <v>-4.906107257655219E-3</v>
      </c>
      <c r="G12" s="315">
        <v>121653</v>
      </c>
      <c r="H12" s="315">
        <f t="shared" si="0"/>
        <v>1869</v>
      </c>
      <c r="I12" s="316">
        <f t="shared" ref="I12:I17" si="3">+H12/G12</f>
        <v>1.5363369583980666E-2</v>
      </c>
      <c r="J12" s="311"/>
    </row>
    <row r="13" spans="1:13" ht="17.45" x14ac:dyDescent="0.3">
      <c r="A13" s="313" t="s">
        <v>59</v>
      </c>
      <c r="B13" s="314"/>
      <c r="C13" s="315">
        <v>159</v>
      </c>
      <c r="D13" s="315">
        <v>169</v>
      </c>
      <c r="E13" s="315">
        <f t="shared" si="1"/>
        <v>-10</v>
      </c>
      <c r="F13" s="316">
        <f t="shared" si="2"/>
        <v>-5.9171597633136092E-2</v>
      </c>
      <c r="G13" s="315">
        <v>161</v>
      </c>
      <c r="H13" s="315">
        <f t="shared" si="0"/>
        <v>-2</v>
      </c>
      <c r="I13" s="316">
        <f t="shared" si="3"/>
        <v>-1.2422360248447204E-2</v>
      </c>
      <c r="J13" s="311"/>
    </row>
    <row r="14" spans="1:13" ht="17.45" x14ac:dyDescent="0.3">
      <c r="A14" s="313" t="s">
        <v>60</v>
      </c>
      <c r="B14" s="314"/>
      <c r="C14" s="315">
        <v>3419</v>
      </c>
      <c r="D14" s="315">
        <v>3403</v>
      </c>
      <c r="E14" s="315">
        <f t="shared" si="1"/>
        <v>16</v>
      </c>
      <c r="F14" s="316">
        <f t="shared" si="2"/>
        <v>4.7017337643255955E-3</v>
      </c>
      <c r="G14" s="315">
        <v>3453</v>
      </c>
      <c r="H14" s="315">
        <f t="shared" si="0"/>
        <v>-34</v>
      </c>
      <c r="I14" s="316">
        <f t="shared" si="3"/>
        <v>-9.8465102809151463E-3</v>
      </c>
      <c r="J14" s="311"/>
    </row>
    <row r="15" spans="1:13" ht="17.45" x14ac:dyDescent="0.3">
      <c r="A15" s="313" t="s">
        <v>61</v>
      </c>
      <c r="B15" s="314"/>
      <c r="C15" s="315">
        <v>4</v>
      </c>
      <c r="D15" s="315">
        <v>4</v>
      </c>
      <c r="E15" s="315">
        <f t="shared" si="1"/>
        <v>0</v>
      </c>
      <c r="F15" s="316">
        <f t="shared" si="2"/>
        <v>0</v>
      </c>
      <c r="G15" s="315">
        <v>4</v>
      </c>
      <c r="H15" s="315">
        <f t="shared" si="0"/>
        <v>0</v>
      </c>
      <c r="I15" s="316">
        <f t="shared" si="3"/>
        <v>0</v>
      </c>
      <c r="J15" s="311"/>
    </row>
    <row r="16" spans="1:13" ht="17.45" x14ac:dyDescent="0.3">
      <c r="A16" s="313" t="s">
        <v>62</v>
      </c>
      <c r="B16" s="314"/>
      <c r="C16" s="315">
        <v>6330</v>
      </c>
      <c r="D16" s="315">
        <v>6133</v>
      </c>
      <c r="E16" s="315">
        <f t="shared" si="1"/>
        <v>197</v>
      </c>
      <c r="F16" s="316">
        <f t="shared" si="2"/>
        <v>3.2121310940811998E-2</v>
      </c>
      <c r="G16" s="315">
        <v>6120</v>
      </c>
      <c r="H16" s="315">
        <f t="shared" si="0"/>
        <v>210</v>
      </c>
      <c r="I16" s="316">
        <f t="shared" si="3"/>
        <v>3.4313725490196081E-2</v>
      </c>
      <c r="J16" s="311"/>
    </row>
    <row r="17" spans="1:10" ht="17.45" x14ac:dyDescent="0.3">
      <c r="A17" s="313" t="s">
        <v>164</v>
      </c>
      <c r="B17" s="317"/>
      <c r="C17" s="315">
        <v>8</v>
      </c>
      <c r="D17" s="315">
        <v>8</v>
      </c>
      <c r="E17" s="315">
        <f t="shared" si="1"/>
        <v>0</v>
      </c>
      <c r="F17" s="316">
        <f t="shared" si="2"/>
        <v>0</v>
      </c>
      <c r="G17" s="315">
        <v>8</v>
      </c>
      <c r="H17" s="315">
        <f t="shared" si="0"/>
        <v>0</v>
      </c>
      <c r="I17" s="316">
        <f t="shared" si="3"/>
        <v>0</v>
      </c>
      <c r="J17" s="311"/>
    </row>
    <row r="18" spans="1:10" ht="17.45" x14ac:dyDescent="0.3">
      <c r="A18" s="313" t="s">
        <v>63</v>
      </c>
      <c r="B18" s="317"/>
      <c r="C18" s="318">
        <v>16</v>
      </c>
      <c r="D18" s="318">
        <v>17</v>
      </c>
      <c r="E18" s="318">
        <f t="shared" si="1"/>
        <v>-1</v>
      </c>
      <c r="F18" s="319">
        <f t="shared" si="2"/>
        <v>-5.8823529411764705E-2</v>
      </c>
      <c r="G18" s="318">
        <v>16</v>
      </c>
      <c r="H18" s="318">
        <f t="shared" si="0"/>
        <v>0</v>
      </c>
      <c r="I18" s="319">
        <f>+H18/G18</f>
        <v>0</v>
      </c>
      <c r="J18" s="320"/>
    </row>
    <row r="19" spans="1:10" ht="17.45" x14ac:dyDescent="0.3">
      <c r="A19" s="313" t="s">
        <v>64</v>
      </c>
      <c r="B19" s="314"/>
      <c r="C19" s="321">
        <f>SUM(C11:C18)</f>
        <v>1110041</v>
      </c>
      <c r="D19" s="321">
        <f t="shared" ref="D19:E19" si="4">SUM(D11:D18)</f>
        <v>1135105</v>
      </c>
      <c r="E19" s="321">
        <f t="shared" si="4"/>
        <v>-25064</v>
      </c>
      <c r="F19" s="316">
        <f t="shared" si="2"/>
        <v>-2.2080776668237739E-2</v>
      </c>
      <c r="G19" s="321">
        <f>SUM(G11:G18)</f>
        <v>1097559</v>
      </c>
      <c r="H19" s="321">
        <f>SUM(H11:H18)</f>
        <v>12482</v>
      </c>
      <c r="I19" s="316">
        <f>+H19/G19</f>
        <v>1.1372509359405735E-2</v>
      </c>
      <c r="J19" s="322"/>
    </row>
    <row r="20" spans="1:10" ht="17.45" x14ac:dyDescent="0.3">
      <c r="A20" s="323"/>
      <c r="B20" s="323"/>
      <c r="C20" s="323" t="s">
        <v>165</v>
      </c>
      <c r="D20" s="323"/>
      <c r="E20" s="323"/>
      <c r="F20" s="323"/>
      <c r="G20" s="323"/>
      <c r="H20" s="323"/>
      <c r="I20" s="323"/>
      <c r="J20" s="320"/>
    </row>
    <row r="21" spans="1:10" ht="17.45" x14ac:dyDescent="0.3">
      <c r="A21" s="354"/>
      <c r="B21" s="354"/>
      <c r="C21" s="354"/>
      <c r="D21" s="354"/>
      <c r="E21" s="354"/>
      <c r="F21" s="354"/>
      <c r="G21" s="354"/>
      <c r="H21" s="354"/>
      <c r="I21" s="354"/>
      <c r="J21" s="320"/>
    </row>
    <row r="22" spans="1:10" ht="17.45" x14ac:dyDescent="0.3">
      <c r="A22" s="369" t="s">
        <v>65</v>
      </c>
      <c r="B22" s="369"/>
      <c r="C22" s="369"/>
      <c r="D22" s="369"/>
      <c r="E22" s="369"/>
      <c r="F22" s="369"/>
      <c r="G22" s="369"/>
      <c r="H22" s="369"/>
      <c r="I22" s="369"/>
      <c r="J22" s="324"/>
    </row>
    <row r="23" spans="1:10" s="306" customFormat="1" ht="17.45" x14ac:dyDescent="0.3">
      <c r="A23" s="307"/>
      <c r="B23" s="307"/>
      <c r="C23" s="307"/>
      <c r="D23" s="307"/>
      <c r="E23" s="308" t="s">
        <v>49</v>
      </c>
      <c r="F23" s="307"/>
      <c r="G23" s="358" t="s">
        <v>50</v>
      </c>
      <c r="H23" s="358"/>
      <c r="I23" s="358"/>
      <c r="J23" s="320"/>
    </row>
    <row r="24" spans="1:10" s="306" customFormat="1" ht="17.45" x14ac:dyDescent="0.3">
      <c r="A24" s="308" t="s">
        <v>51</v>
      </c>
      <c r="B24" s="310"/>
      <c r="C24" s="310" t="s">
        <v>52</v>
      </c>
      <c r="D24" s="310" t="s">
        <v>53</v>
      </c>
      <c r="E24" s="310" t="s">
        <v>54</v>
      </c>
      <c r="F24" s="310" t="s">
        <v>55</v>
      </c>
      <c r="G24" s="310" t="s">
        <v>56</v>
      </c>
      <c r="H24" s="310" t="s">
        <v>54</v>
      </c>
      <c r="I24" s="310" t="s">
        <v>55</v>
      </c>
      <c r="J24" s="320"/>
    </row>
    <row r="25" spans="1:10" ht="17.45" x14ac:dyDescent="0.3">
      <c r="A25" s="313" t="s">
        <v>57</v>
      </c>
      <c r="B25" s="314"/>
      <c r="C25" s="315">
        <v>974908</v>
      </c>
      <c r="D25" s="315">
        <v>999121</v>
      </c>
      <c r="E25" s="315">
        <f>C25-D25</f>
        <v>-24213</v>
      </c>
      <c r="F25" s="316">
        <f>E25/D25</f>
        <v>-2.4234301951415294E-2</v>
      </c>
      <c r="G25" s="315">
        <v>964544</v>
      </c>
      <c r="H25" s="315">
        <f t="shared" ref="H25:H32" si="5">+C25-G25</f>
        <v>10364</v>
      </c>
      <c r="I25" s="316">
        <f t="shared" ref="I25:I32" si="6">+H25/G25</f>
        <v>1.0744973790723906E-2</v>
      </c>
      <c r="J25" s="320"/>
    </row>
    <row r="26" spans="1:10" ht="17.45" x14ac:dyDescent="0.3">
      <c r="A26" s="313" t="s">
        <v>58</v>
      </c>
      <c r="B26" s="314"/>
      <c r="C26" s="315">
        <v>123443</v>
      </c>
      <c r="D26" s="315">
        <v>123987</v>
      </c>
      <c r="E26" s="315">
        <f t="shared" ref="E26:E32" si="7">C26-D26</f>
        <v>-544</v>
      </c>
      <c r="F26" s="316">
        <f t="shared" ref="F26:F33" si="8">E26/D26</f>
        <v>-4.3875567599829012E-3</v>
      </c>
      <c r="G26" s="315">
        <v>121624</v>
      </c>
      <c r="H26" s="315">
        <f t="shared" si="5"/>
        <v>1819</v>
      </c>
      <c r="I26" s="316">
        <f t="shared" si="6"/>
        <v>1.4955929750707097E-2</v>
      </c>
      <c r="J26" s="320"/>
    </row>
    <row r="27" spans="1:10" ht="17.45" x14ac:dyDescent="0.3">
      <c r="A27" s="313" t="s">
        <v>59</v>
      </c>
      <c r="B27" s="314"/>
      <c r="C27" s="315">
        <v>159</v>
      </c>
      <c r="D27" s="315">
        <v>169</v>
      </c>
      <c r="E27" s="315">
        <f t="shared" si="7"/>
        <v>-10</v>
      </c>
      <c r="F27" s="316">
        <f t="shared" si="8"/>
        <v>-5.9171597633136092E-2</v>
      </c>
      <c r="G27" s="315">
        <v>161</v>
      </c>
      <c r="H27" s="315">
        <f t="shared" si="5"/>
        <v>-2</v>
      </c>
      <c r="I27" s="316">
        <f t="shared" si="6"/>
        <v>-1.2422360248447204E-2</v>
      </c>
      <c r="J27" s="320"/>
    </row>
    <row r="28" spans="1:10" ht="17.45" x14ac:dyDescent="0.3">
      <c r="A28" s="313" t="s">
        <v>60</v>
      </c>
      <c r="B28" s="314"/>
      <c r="C28" s="315">
        <v>3417</v>
      </c>
      <c r="D28" s="315">
        <v>3405</v>
      </c>
      <c r="E28" s="315">
        <f t="shared" si="7"/>
        <v>12</v>
      </c>
      <c r="F28" s="316">
        <f t="shared" si="8"/>
        <v>3.524229074889868E-3</v>
      </c>
      <c r="G28" s="315">
        <v>3444</v>
      </c>
      <c r="H28" s="315">
        <f t="shared" si="5"/>
        <v>-27</v>
      </c>
      <c r="I28" s="316">
        <f t="shared" si="6"/>
        <v>-7.8397212543554005E-3</v>
      </c>
    </row>
    <row r="29" spans="1:10" ht="17.45" x14ac:dyDescent="0.3">
      <c r="A29" s="313" t="s">
        <v>61</v>
      </c>
      <c r="B29" s="314"/>
      <c r="C29" s="315">
        <v>4</v>
      </c>
      <c r="D29" s="315">
        <v>4</v>
      </c>
      <c r="E29" s="315">
        <f t="shared" si="7"/>
        <v>0</v>
      </c>
      <c r="F29" s="316">
        <f t="shared" si="8"/>
        <v>0</v>
      </c>
      <c r="G29" s="315">
        <v>4</v>
      </c>
      <c r="H29" s="315">
        <f t="shared" si="5"/>
        <v>0</v>
      </c>
      <c r="I29" s="316">
        <f t="shared" si="6"/>
        <v>0</v>
      </c>
    </row>
    <row r="30" spans="1:10" ht="17.45" x14ac:dyDescent="0.3">
      <c r="A30" s="313" t="s">
        <v>62</v>
      </c>
      <c r="B30" s="314"/>
      <c r="C30" s="315">
        <v>6344</v>
      </c>
      <c r="D30" s="315">
        <v>6117</v>
      </c>
      <c r="E30" s="315">
        <f t="shared" si="7"/>
        <v>227</v>
      </c>
      <c r="F30" s="316">
        <f t="shared" si="8"/>
        <v>3.7109694294588852E-2</v>
      </c>
      <c r="G30" s="315">
        <v>6102</v>
      </c>
      <c r="H30" s="315">
        <f t="shared" si="5"/>
        <v>242</v>
      </c>
      <c r="I30" s="316">
        <f t="shared" si="6"/>
        <v>3.9659128154703377E-2</v>
      </c>
    </row>
    <row r="31" spans="1:10" ht="17.45" x14ac:dyDescent="0.3">
      <c r="A31" s="313" t="s">
        <v>164</v>
      </c>
      <c r="B31" s="317"/>
      <c r="C31" s="315">
        <v>8</v>
      </c>
      <c r="D31" s="315">
        <v>8</v>
      </c>
      <c r="E31" s="315">
        <f t="shared" si="7"/>
        <v>0</v>
      </c>
      <c r="F31" s="316">
        <f t="shared" si="8"/>
        <v>0</v>
      </c>
      <c r="G31" s="315">
        <v>8</v>
      </c>
      <c r="H31" s="315">
        <f t="shared" si="5"/>
        <v>0</v>
      </c>
      <c r="I31" s="316">
        <f t="shared" si="6"/>
        <v>0</v>
      </c>
      <c r="J31" s="322"/>
    </row>
    <row r="32" spans="1:10" ht="17.45" x14ac:dyDescent="0.3">
      <c r="A32" s="313" t="s">
        <v>63</v>
      </c>
      <c r="B32" s="317"/>
      <c r="C32" s="318">
        <v>16</v>
      </c>
      <c r="D32" s="318">
        <v>17</v>
      </c>
      <c r="E32" s="318">
        <f t="shared" si="7"/>
        <v>-1</v>
      </c>
      <c r="F32" s="319">
        <f t="shared" si="8"/>
        <v>-5.8823529411764705E-2</v>
      </c>
      <c r="G32" s="318">
        <v>16</v>
      </c>
      <c r="H32" s="318">
        <f t="shared" si="5"/>
        <v>0</v>
      </c>
      <c r="I32" s="319">
        <f t="shared" si="6"/>
        <v>0</v>
      </c>
      <c r="J32" s="320"/>
    </row>
    <row r="33" spans="1:10" ht="17.45" x14ac:dyDescent="0.3">
      <c r="A33" s="313" t="s">
        <v>64</v>
      </c>
      <c r="B33" s="314"/>
      <c r="C33" s="315">
        <f>SUM(C25:C32)</f>
        <v>1108299</v>
      </c>
      <c r="D33" s="315">
        <f t="shared" ref="D33:E33" si="9">SUM(D25:D32)</f>
        <v>1132828</v>
      </c>
      <c r="E33" s="321">
        <f t="shared" si="9"/>
        <v>-24529</v>
      </c>
      <c r="F33" s="316">
        <f t="shared" si="8"/>
        <v>-2.1652889935630124E-2</v>
      </c>
      <c r="G33" s="321">
        <f>SUM(G25:G32)</f>
        <v>1095903</v>
      </c>
      <c r="H33" s="321">
        <f>SUM(H25:H32)</f>
        <v>12396</v>
      </c>
      <c r="I33" s="316">
        <f>+H33/G33</f>
        <v>1.1311220062359535E-2</v>
      </c>
      <c r="J33" s="322"/>
    </row>
    <row r="34" spans="1:10" ht="17.45" x14ac:dyDescent="0.3">
      <c r="A34" s="313"/>
      <c r="B34" s="314"/>
      <c r="C34" s="315"/>
      <c r="D34" s="315"/>
      <c r="E34" s="321"/>
      <c r="F34" s="316"/>
      <c r="G34" s="321"/>
      <c r="H34" s="321"/>
      <c r="I34" s="316"/>
      <c r="J34" s="322"/>
    </row>
    <row r="35" spans="1:10" ht="17.45" x14ac:dyDescent="0.3">
      <c r="A35" s="323"/>
      <c r="B35" s="326"/>
      <c r="C35" s="318"/>
      <c r="D35" s="318"/>
      <c r="E35" s="327"/>
      <c r="F35" s="319"/>
      <c r="G35" s="327"/>
      <c r="H35" s="327"/>
      <c r="I35" s="319"/>
      <c r="J35" s="322"/>
    </row>
    <row r="36" spans="1:10" ht="17.45" x14ac:dyDescent="0.3">
      <c r="A36" s="354"/>
      <c r="B36" s="354"/>
      <c r="C36" s="354"/>
      <c r="D36" s="354"/>
      <c r="E36" s="354"/>
      <c r="F36" s="354"/>
      <c r="G36" s="354"/>
      <c r="H36" s="354"/>
      <c r="I36" s="354"/>
      <c r="J36" s="320"/>
    </row>
    <row r="37" spans="1:10" ht="17.45" x14ac:dyDescent="0.3">
      <c r="A37" s="363" t="s">
        <v>66</v>
      </c>
      <c r="B37" s="363"/>
      <c r="C37" s="363"/>
      <c r="D37" s="363"/>
      <c r="E37" s="363"/>
      <c r="F37" s="363"/>
      <c r="G37" s="363"/>
      <c r="H37" s="363"/>
      <c r="I37" s="363"/>
      <c r="J37" s="324"/>
    </row>
    <row r="38" spans="1:10" s="306" customFormat="1" ht="17.45" x14ac:dyDescent="0.3">
      <c r="A38" s="307"/>
      <c r="B38" s="307"/>
      <c r="C38" s="307"/>
      <c r="D38" s="307"/>
      <c r="E38" s="308" t="s">
        <v>49</v>
      </c>
      <c r="F38" s="307"/>
      <c r="G38" s="358" t="s">
        <v>50</v>
      </c>
      <c r="H38" s="358"/>
      <c r="I38" s="358"/>
      <c r="J38" s="320"/>
    </row>
    <row r="39" spans="1:10" s="306" customFormat="1" ht="17.45" x14ac:dyDescent="0.3">
      <c r="A39" s="308" t="s">
        <v>51</v>
      </c>
      <c r="B39" s="310"/>
      <c r="C39" s="310" t="s">
        <v>52</v>
      </c>
      <c r="D39" s="310" t="s">
        <v>53</v>
      </c>
      <c r="E39" s="310" t="s">
        <v>54</v>
      </c>
      <c r="F39" s="310" t="s">
        <v>55</v>
      </c>
      <c r="G39" s="310" t="s">
        <v>56</v>
      </c>
      <c r="H39" s="310" t="s">
        <v>54</v>
      </c>
      <c r="I39" s="310" t="s">
        <v>55</v>
      </c>
      <c r="J39" s="320"/>
    </row>
    <row r="40" spans="1:10" ht="17.45" x14ac:dyDescent="0.3">
      <c r="A40" s="313" t="s">
        <v>57</v>
      </c>
      <c r="B40" s="314"/>
      <c r="C40" s="315">
        <v>970830</v>
      </c>
      <c r="D40" s="315">
        <v>990656</v>
      </c>
      <c r="E40" s="315">
        <f>C40-D40</f>
        <v>-19826</v>
      </c>
      <c r="F40" s="316">
        <f>E40/D40</f>
        <v>-2.0013001485884099E-2</v>
      </c>
      <c r="G40" s="315">
        <v>960708</v>
      </c>
      <c r="H40" s="315">
        <f t="shared" ref="H40:H47" si="10">+C40-G40</f>
        <v>10122</v>
      </c>
      <c r="I40" s="316">
        <f t="shared" ref="I40:I47" si="11">+H40/G40</f>
        <v>1.0535979714960217E-2</v>
      </c>
      <c r="J40" s="320"/>
    </row>
    <row r="41" spans="1:10" ht="17.45" x14ac:dyDescent="0.3">
      <c r="A41" s="313" t="s">
        <v>58</v>
      </c>
      <c r="B41" s="314"/>
      <c r="C41" s="315">
        <v>122912</v>
      </c>
      <c r="D41" s="315">
        <v>123093</v>
      </c>
      <c r="E41" s="315">
        <f t="shared" ref="E41:E47" si="12">C41-D41</f>
        <v>-181</v>
      </c>
      <c r="F41" s="316">
        <f t="shared" ref="F41:F48" si="13">E41/D41</f>
        <v>-1.4704329246992111E-3</v>
      </c>
      <c r="G41" s="315">
        <v>121171</v>
      </c>
      <c r="H41" s="315">
        <f t="shared" si="10"/>
        <v>1741</v>
      </c>
      <c r="I41" s="316">
        <f t="shared" si="11"/>
        <v>1.4368124386198017E-2</v>
      </c>
      <c r="J41" s="320"/>
    </row>
    <row r="42" spans="1:10" ht="17.45" x14ac:dyDescent="0.3">
      <c r="A42" s="313" t="s">
        <v>59</v>
      </c>
      <c r="B42" s="314"/>
      <c r="C42" s="315">
        <v>160</v>
      </c>
      <c r="D42" s="315">
        <v>168</v>
      </c>
      <c r="E42" s="315">
        <f t="shared" si="12"/>
        <v>-8</v>
      </c>
      <c r="F42" s="316">
        <f t="shared" si="13"/>
        <v>-4.7619047619047616E-2</v>
      </c>
      <c r="G42" s="315">
        <v>161</v>
      </c>
      <c r="H42" s="315">
        <f t="shared" si="10"/>
        <v>-1</v>
      </c>
      <c r="I42" s="316">
        <f t="shared" si="11"/>
        <v>-6.2111801242236021E-3</v>
      </c>
      <c r="J42" s="320"/>
    </row>
    <row r="43" spans="1:10" ht="17.45" x14ac:dyDescent="0.3">
      <c r="A43" s="313" t="s">
        <v>60</v>
      </c>
      <c r="B43" s="314"/>
      <c r="C43" s="315">
        <v>3430</v>
      </c>
      <c r="D43" s="315">
        <v>3410</v>
      </c>
      <c r="E43" s="315">
        <f t="shared" si="12"/>
        <v>20</v>
      </c>
      <c r="F43" s="316">
        <f t="shared" si="13"/>
        <v>5.8651026392961877E-3</v>
      </c>
      <c r="G43" s="315">
        <v>3433</v>
      </c>
      <c r="H43" s="315">
        <f t="shared" si="10"/>
        <v>-3</v>
      </c>
      <c r="I43" s="316">
        <f t="shared" si="11"/>
        <v>-8.7387124963588696E-4</v>
      </c>
    </row>
    <row r="44" spans="1:10" ht="17.45" x14ac:dyDescent="0.3">
      <c r="A44" s="313" t="s">
        <v>61</v>
      </c>
      <c r="B44" s="314"/>
      <c r="C44" s="315">
        <v>4</v>
      </c>
      <c r="D44" s="315">
        <v>4</v>
      </c>
      <c r="E44" s="315">
        <f t="shared" si="12"/>
        <v>0</v>
      </c>
      <c r="F44" s="316">
        <f t="shared" si="13"/>
        <v>0</v>
      </c>
      <c r="G44" s="315">
        <v>4</v>
      </c>
      <c r="H44" s="315">
        <f t="shared" si="10"/>
        <v>0</v>
      </c>
      <c r="I44" s="316">
        <f t="shared" si="11"/>
        <v>0</v>
      </c>
    </row>
    <row r="45" spans="1:10" ht="17.45" x14ac:dyDescent="0.3">
      <c r="A45" s="313" t="s">
        <v>62</v>
      </c>
      <c r="B45" s="314"/>
      <c r="C45" s="315">
        <v>6275</v>
      </c>
      <c r="D45" s="315">
        <v>6048</v>
      </c>
      <c r="E45" s="315">
        <f t="shared" si="12"/>
        <v>227</v>
      </c>
      <c r="F45" s="316">
        <f t="shared" si="13"/>
        <v>3.7533068783068786E-2</v>
      </c>
      <c r="G45" s="315">
        <v>6015</v>
      </c>
      <c r="H45" s="315">
        <f t="shared" si="10"/>
        <v>260</v>
      </c>
      <c r="I45" s="316">
        <f t="shared" si="11"/>
        <v>4.3225270157938485E-2</v>
      </c>
    </row>
    <row r="46" spans="1:10" ht="17.45" x14ac:dyDescent="0.3">
      <c r="A46" s="313" t="s">
        <v>164</v>
      </c>
      <c r="B46" s="317"/>
      <c r="C46" s="315">
        <v>8</v>
      </c>
      <c r="D46" s="315">
        <v>8</v>
      </c>
      <c r="E46" s="315">
        <f t="shared" si="12"/>
        <v>0</v>
      </c>
      <c r="F46" s="316">
        <f t="shared" si="13"/>
        <v>0</v>
      </c>
      <c r="G46" s="315">
        <v>8</v>
      </c>
      <c r="H46" s="315">
        <f t="shared" si="10"/>
        <v>0</v>
      </c>
      <c r="I46" s="316">
        <f t="shared" si="11"/>
        <v>0</v>
      </c>
      <c r="J46" s="322"/>
    </row>
    <row r="47" spans="1:10" ht="17.45" x14ac:dyDescent="0.3">
      <c r="A47" s="313" t="s">
        <v>63</v>
      </c>
      <c r="B47" s="317"/>
      <c r="C47" s="318">
        <v>16</v>
      </c>
      <c r="D47" s="318">
        <v>17</v>
      </c>
      <c r="E47" s="318">
        <f t="shared" si="12"/>
        <v>-1</v>
      </c>
      <c r="F47" s="319">
        <f t="shared" si="13"/>
        <v>-5.8823529411764705E-2</v>
      </c>
      <c r="G47" s="318">
        <v>17</v>
      </c>
      <c r="H47" s="318">
        <f t="shared" si="10"/>
        <v>-1</v>
      </c>
      <c r="I47" s="319">
        <f t="shared" si="11"/>
        <v>-5.8823529411764705E-2</v>
      </c>
      <c r="J47" s="320"/>
    </row>
    <row r="48" spans="1:10" ht="17.45" x14ac:dyDescent="0.3">
      <c r="A48" s="313" t="s">
        <v>64</v>
      </c>
      <c r="B48" s="314"/>
      <c r="C48" s="315">
        <f>SUM(C40:C47)</f>
        <v>1103635</v>
      </c>
      <c r="D48" s="315">
        <f t="shared" ref="D48:E48" si="14">SUM(D40:D47)</f>
        <v>1123404</v>
      </c>
      <c r="E48" s="321">
        <f t="shared" si="14"/>
        <v>-19769</v>
      </c>
      <c r="F48" s="316">
        <f t="shared" si="13"/>
        <v>-1.7597409302441507E-2</v>
      </c>
      <c r="G48" s="321">
        <f>SUM(G40:G47)</f>
        <v>1091517</v>
      </c>
      <c r="H48" s="321">
        <f>SUM(H40:H47)</f>
        <v>12118</v>
      </c>
      <c r="I48" s="316">
        <f>+H48/G48</f>
        <v>1.1101980088262482E-2</v>
      </c>
      <c r="J48" s="322"/>
    </row>
    <row r="49" spans="1:10" ht="17.45" x14ac:dyDescent="0.3">
      <c r="A49" s="313"/>
      <c r="B49" s="314"/>
      <c r="C49" s="315"/>
      <c r="D49" s="315"/>
      <c r="E49" s="321"/>
      <c r="F49" s="316"/>
      <c r="G49" s="321"/>
      <c r="H49" s="321"/>
      <c r="I49" s="316"/>
      <c r="J49" s="322"/>
    </row>
    <row r="50" spans="1:10" ht="17.45" x14ac:dyDescent="0.3">
      <c r="A50" s="323"/>
      <c r="B50" s="326"/>
      <c r="C50" s="318"/>
      <c r="D50" s="318"/>
      <c r="E50" s="327"/>
      <c r="F50" s="319"/>
      <c r="G50" s="327"/>
      <c r="H50" s="327"/>
      <c r="I50" s="319"/>
      <c r="J50" s="322"/>
    </row>
    <row r="51" spans="1:10" ht="17.45" x14ac:dyDescent="0.3">
      <c r="A51" s="354"/>
      <c r="B51" s="354"/>
      <c r="C51" s="354"/>
      <c r="D51" s="354"/>
      <c r="E51" s="354"/>
      <c r="F51" s="354"/>
      <c r="G51" s="354"/>
      <c r="H51" s="354"/>
      <c r="I51" s="354"/>
      <c r="J51" s="322"/>
    </row>
    <row r="52" spans="1:10" ht="17.45" x14ac:dyDescent="0.3">
      <c r="A52" s="363" t="s">
        <v>67</v>
      </c>
      <c r="B52" s="363"/>
      <c r="C52" s="363"/>
      <c r="D52" s="363"/>
      <c r="E52" s="363"/>
      <c r="F52" s="363"/>
      <c r="G52" s="363"/>
      <c r="H52" s="363"/>
      <c r="I52" s="363"/>
      <c r="J52" s="322"/>
    </row>
    <row r="53" spans="1:10" ht="17.45" x14ac:dyDescent="0.3">
      <c r="A53" s="307"/>
      <c r="B53" s="307"/>
      <c r="C53" s="307"/>
      <c r="D53" s="307"/>
      <c r="E53" s="308" t="s">
        <v>49</v>
      </c>
      <c r="F53" s="307"/>
      <c r="G53" s="358" t="s">
        <v>50</v>
      </c>
      <c r="H53" s="358"/>
      <c r="I53" s="358"/>
      <c r="J53" s="322"/>
    </row>
    <row r="54" spans="1:10" ht="17.45" x14ac:dyDescent="0.3">
      <c r="A54" s="308" t="s">
        <v>51</v>
      </c>
      <c r="B54" s="310"/>
      <c r="C54" s="310" t="s">
        <v>52</v>
      </c>
      <c r="D54" s="310" t="s">
        <v>53</v>
      </c>
      <c r="E54" s="310" t="s">
        <v>54</v>
      </c>
      <c r="F54" s="310" t="s">
        <v>55</v>
      </c>
      <c r="G54" s="310" t="s">
        <v>56</v>
      </c>
      <c r="H54" s="310" t="s">
        <v>54</v>
      </c>
      <c r="I54" s="310" t="s">
        <v>55</v>
      </c>
      <c r="J54" s="322"/>
    </row>
    <row r="55" spans="1:10" ht="17.45" x14ac:dyDescent="0.3">
      <c r="A55" s="313" t="s">
        <v>57</v>
      </c>
      <c r="B55" s="314"/>
      <c r="C55" s="315">
        <v>970830</v>
      </c>
      <c r="D55" s="315">
        <v>990656</v>
      </c>
      <c r="E55" s="315">
        <f>C55-D55</f>
        <v>-19826</v>
      </c>
      <c r="F55" s="316">
        <f>E55/D55</f>
        <v>-2.0013001485884099E-2</v>
      </c>
      <c r="G55" s="315">
        <v>960708</v>
      </c>
      <c r="H55" s="315">
        <f t="shared" ref="H55:H62" si="15">+C55-G55</f>
        <v>10122</v>
      </c>
      <c r="I55" s="316">
        <f t="shared" ref="I55:I62" si="16">+H55/G55</f>
        <v>1.0535979714960217E-2</v>
      </c>
      <c r="J55" s="322"/>
    </row>
    <row r="56" spans="1:10" ht="17.45" x14ac:dyDescent="0.3">
      <c r="A56" s="313" t="s">
        <v>58</v>
      </c>
      <c r="B56" s="314"/>
      <c r="C56" s="315">
        <v>122912</v>
      </c>
      <c r="D56" s="315">
        <v>123093</v>
      </c>
      <c r="E56" s="315">
        <f t="shared" ref="E56:E62" si="17">C56-D56</f>
        <v>-181</v>
      </c>
      <c r="F56" s="316">
        <f t="shared" ref="F56:F63" si="18">E56/D56</f>
        <v>-1.4704329246992111E-3</v>
      </c>
      <c r="G56" s="315">
        <v>121171</v>
      </c>
      <c r="H56" s="315">
        <f t="shared" si="15"/>
        <v>1741</v>
      </c>
      <c r="I56" s="316">
        <f t="shared" si="16"/>
        <v>1.4368124386198017E-2</v>
      </c>
    </row>
    <row r="57" spans="1:10" ht="17.45" x14ac:dyDescent="0.3">
      <c r="A57" s="313" t="s">
        <v>59</v>
      </c>
      <c r="B57" s="314"/>
      <c r="C57" s="315">
        <v>160</v>
      </c>
      <c r="D57" s="315">
        <v>168</v>
      </c>
      <c r="E57" s="315">
        <f t="shared" si="17"/>
        <v>-8</v>
      </c>
      <c r="F57" s="316">
        <f t="shared" si="18"/>
        <v>-4.7619047619047616E-2</v>
      </c>
      <c r="G57" s="315">
        <v>161</v>
      </c>
      <c r="H57" s="315">
        <f t="shared" si="15"/>
        <v>-1</v>
      </c>
      <c r="I57" s="316">
        <f t="shared" si="16"/>
        <v>-6.2111801242236021E-3</v>
      </c>
    </row>
    <row r="58" spans="1:10" ht="17.45" x14ac:dyDescent="0.3">
      <c r="A58" s="313" t="s">
        <v>60</v>
      </c>
      <c r="B58" s="314"/>
      <c r="C58" s="315">
        <v>3430</v>
      </c>
      <c r="D58" s="315">
        <v>3410</v>
      </c>
      <c r="E58" s="315">
        <f t="shared" si="17"/>
        <v>20</v>
      </c>
      <c r="F58" s="316">
        <f t="shared" si="18"/>
        <v>5.8651026392961877E-3</v>
      </c>
      <c r="G58" s="315">
        <v>3433</v>
      </c>
      <c r="H58" s="315">
        <f t="shared" si="15"/>
        <v>-3</v>
      </c>
      <c r="I58" s="316">
        <f t="shared" si="16"/>
        <v>-8.7387124963588696E-4</v>
      </c>
    </row>
    <row r="59" spans="1:10" ht="17.45" x14ac:dyDescent="0.3">
      <c r="A59" s="313" t="s">
        <v>61</v>
      </c>
      <c r="B59" s="314"/>
      <c r="C59" s="315">
        <v>4</v>
      </c>
      <c r="D59" s="315">
        <v>4</v>
      </c>
      <c r="E59" s="315">
        <f t="shared" si="17"/>
        <v>0</v>
      </c>
      <c r="F59" s="316">
        <f t="shared" si="18"/>
        <v>0</v>
      </c>
      <c r="G59" s="315">
        <v>4</v>
      </c>
      <c r="H59" s="315">
        <f t="shared" si="15"/>
        <v>0</v>
      </c>
      <c r="I59" s="316">
        <f t="shared" si="16"/>
        <v>0</v>
      </c>
    </row>
    <row r="60" spans="1:10" ht="17.45" x14ac:dyDescent="0.3">
      <c r="A60" s="313" t="s">
        <v>62</v>
      </c>
      <c r="B60" s="314"/>
      <c r="C60" s="315">
        <v>6275</v>
      </c>
      <c r="D60" s="315">
        <v>6048</v>
      </c>
      <c r="E60" s="315">
        <f t="shared" si="17"/>
        <v>227</v>
      </c>
      <c r="F60" s="316">
        <f t="shared" si="18"/>
        <v>3.7533068783068786E-2</v>
      </c>
      <c r="G60" s="315">
        <v>6015</v>
      </c>
      <c r="H60" s="315">
        <f t="shared" si="15"/>
        <v>260</v>
      </c>
      <c r="I60" s="316">
        <f t="shared" si="16"/>
        <v>4.3225270157938485E-2</v>
      </c>
    </row>
    <row r="61" spans="1:10" ht="17.45" x14ac:dyDescent="0.3">
      <c r="A61" s="313" t="s">
        <v>164</v>
      </c>
      <c r="B61" s="317"/>
      <c r="C61" s="315">
        <v>8</v>
      </c>
      <c r="D61" s="315">
        <v>8</v>
      </c>
      <c r="E61" s="315">
        <f t="shared" si="17"/>
        <v>0</v>
      </c>
      <c r="F61" s="316">
        <f t="shared" si="18"/>
        <v>0</v>
      </c>
      <c r="G61" s="315">
        <v>8</v>
      </c>
      <c r="H61" s="315">
        <f t="shared" si="15"/>
        <v>0</v>
      </c>
      <c r="I61" s="316">
        <f t="shared" si="16"/>
        <v>0</v>
      </c>
    </row>
    <row r="62" spans="1:10" ht="17.45" x14ac:dyDescent="0.3">
      <c r="A62" s="313" t="s">
        <v>63</v>
      </c>
      <c r="B62" s="317"/>
      <c r="C62" s="318">
        <v>16</v>
      </c>
      <c r="D62" s="318">
        <v>17</v>
      </c>
      <c r="E62" s="318">
        <f t="shared" si="17"/>
        <v>-1</v>
      </c>
      <c r="F62" s="319">
        <f t="shared" si="18"/>
        <v>-5.8823529411764705E-2</v>
      </c>
      <c r="G62" s="318">
        <v>17</v>
      </c>
      <c r="H62" s="318">
        <f t="shared" si="15"/>
        <v>-1</v>
      </c>
      <c r="I62" s="319">
        <f t="shared" si="16"/>
        <v>-5.8823529411764705E-2</v>
      </c>
    </row>
    <row r="63" spans="1:10" ht="17.45" x14ac:dyDescent="0.3">
      <c r="A63" s="313" t="s">
        <v>64</v>
      </c>
      <c r="B63" s="314"/>
      <c r="C63" s="315">
        <f>SUM(C55:C62)</f>
        <v>1103635</v>
      </c>
      <c r="D63" s="315">
        <f t="shared" ref="D63:E63" si="19">SUM(D55:D62)</f>
        <v>1123404</v>
      </c>
      <c r="E63" s="321">
        <f t="shared" si="19"/>
        <v>-19769</v>
      </c>
      <c r="F63" s="316">
        <f t="shared" si="18"/>
        <v>-1.7597409302441507E-2</v>
      </c>
      <c r="G63" s="321">
        <f>SUM(G55:G62)</f>
        <v>1091517</v>
      </c>
      <c r="H63" s="321">
        <f>SUM(H55:H62)</f>
        <v>12118</v>
      </c>
      <c r="I63" s="316">
        <f>+H63/G63</f>
        <v>1.1101980088262482E-2</v>
      </c>
    </row>
    <row r="64" spans="1:10" ht="17.45" x14ac:dyDescent="0.3">
      <c r="A64" s="330"/>
      <c r="B64" s="331"/>
      <c r="C64" s="328"/>
      <c r="D64" s="315"/>
      <c r="E64" s="332"/>
      <c r="F64" s="333"/>
      <c r="G64" s="321"/>
      <c r="H64" s="332"/>
      <c r="I64" s="333"/>
    </row>
    <row r="65" spans="1:9" ht="17.45" x14ac:dyDescent="0.3">
      <c r="A65" s="330"/>
      <c r="B65" s="331"/>
      <c r="C65" s="328"/>
      <c r="D65" s="315"/>
      <c r="E65" s="332"/>
      <c r="F65" s="333"/>
      <c r="G65" s="321"/>
      <c r="H65" s="332"/>
      <c r="I65" s="333"/>
    </row>
    <row r="66" spans="1:9" ht="17.45" x14ac:dyDescent="0.3">
      <c r="A66" s="330"/>
      <c r="B66" s="331"/>
      <c r="C66" s="328"/>
      <c r="D66" s="315"/>
      <c r="E66" s="332"/>
      <c r="F66" s="333"/>
      <c r="G66" s="321"/>
      <c r="H66" s="332"/>
      <c r="I66" s="333"/>
    </row>
    <row r="67" spans="1:9" ht="17.45" x14ac:dyDescent="0.3">
      <c r="A67" s="330"/>
      <c r="B67" s="331"/>
      <c r="C67" s="328"/>
      <c r="D67" s="315"/>
      <c r="E67" s="332"/>
      <c r="F67" s="333"/>
      <c r="G67" s="321"/>
      <c r="H67" s="332"/>
      <c r="I67" s="333"/>
    </row>
    <row r="68" spans="1:9" ht="17.45" x14ac:dyDescent="0.3">
      <c r="A68" s="330"/>
      <c r="B68" s="331"/>
      <c r="C68" s="328"/>
      <c r="D68" s="315"/>
      <c r="E68" s="332"/>
      <c r="F68" s="333"/>
      <c r="G68" s="321"/>
      <c r="H68" s="332"/>
      <c r="I68" s="333"/>
    </row>
    <row r="69" spans="1:9" ht="17.45" x14ac:dyDescent="0.3">
      <c r="A69" s="330"/>
      <c r="B69" s="331"/>
      <c r="C69" s="328"/>
      <c r="D69" s="315"/>
      <c r="E69" s="332"/>
      <c r="F69" s="333"/>
      <c r="G69" s="321"/>
      <c r="H69" s="332"/>
      <c r="I69" s="333"/>
    </row>
    <row r="71" spans="1:9" ht="14.45" x14ac:dyDescent="0.3">
      <c r="A71" s="334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22:I22"/>
    <mergeCell ref="G23:I23"/>
    <mergeCell ref="A37:I37"/>
    <mergeCell ref="G38:I38"/>
    <mergeCell ref="A52:I52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 8b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zoomScale="70" zoomScaleNormal="85" workbookViewId="0">
      <selection activeCell="A5" sqref="A5"/>
    </sheetView>
  </sheetViews>
  <sheetFormatPr defaultColWidth="8.85546875" defaultRowHeight="16.5" x14ac:dyDescent="0.3"/>
  <cols>
    <col min="1" max="1" width="36.7109375" style="292" customWidth="1"/>
    <col min="2" max="2" width="1.140625" style="292" customWidth="1"/>
    <col min="3" max="3" width="13.140625" style="292" bestFit="1" customWidth="1"/>
    <col min="4" max="4" width="13.140625" style="291" bestFit="1" customWidth="1"/>
    <col min="5" max="5" width="15.85546875" style="292" customWidth="1"/>
    <col min="6" max="6" width="14.5703125" style="292" customWidth="1"/>
    <col min="7" max="7" width="15.7109375" style="292" customWidth="1"/>
    <col min="8" max="8" width="15.5703125" style="292" customWidth="1"/>
    <col min="9" max="9" width="17.7109375" style="292" customWidth="1"/>
    <col min="10" max="10" width="9.5703125" style="292" customWidth="1"/>
    <col min="11" max="16384" width="8.85546875" style="292"/>
  </cols>
  <sheetData>
    <row r="1" spans="1:10" ht="14.45" x14ac:dyDescent="0.3">
      <c r="A1" s="289"/>
      <c r="B1" s="289"/>
      <c r="C1" s="290"/>
      <c r="D1" s="290"/>
      <c r="E1" s="290"/>
      <c r="F1" s="290"/>
      <c r="G1" s="290"/>
      <c r="H1" s="290"/>
      <c r="I1" s="290"/>
      <c r="J1" s="290"/>
    </row>
    <row r="2" spans="1:10" ht="21" x14ac:dyDescent="0.4">
      <c r="A2" s="359" t="s">
        <v>44</v>
      </c>
      <c r="B2" s="359"/>
      <c r="C2" s="359"/>
      <c r="D2" s="359"/>
      <c r="E2" s="359"/>
      <c r="F2" s="359"/>
      <c r="G2" s="359"/>
      <c r="H2" s="359"/>
      <c r="I2" s="359"/>
      <c r="J2" s="293"/>
    </row>
    <row r="3" spans="1:10" ht="21" x14ac:dyDescent="0.4">
      <c r="A3" s="359" t="s">
        <v>45</v>
      </c>
      <c r="B3" s="359"/>
      <c r="C3" s="359"/>
      <c r="D3" s="359"/>
      <c r="E3" s="359"/>
      <c r="F3" s="359"/>
      <c r="G3" s="359"/>
      <c r="H3" s="359"/>
      <c r="I3" s="359"/>
      <c r="J3" s="293"/>
    </row>
    <row r="4" spans="1:10" ht="21" x14ac:dyDescent="0.4">
      <c r="A4" s="365">
        <v>42369</v>
      </c>
      <c r="B4" s="365"/>
      <c r="C4" s="365"/>
      <c r="D4" s="365"/>
      <c r="E4" s="365"/>
      <c r="F4" s="365"/>
      <c r="G4" s="365"/>
      <c r="H4" s="365"/>
      <c r="I4" s="365"/>
      <c r="J4" s="295"/>
    </row>
    <row r="5" spans="1:10" ht="15.6" x14ac:dyDescent="0.3">
      <c r="A5" s="335"/>
      <c r="B5" s="335"/>
      <c r="C5" s="336"/>
      <c r="D5" s="297"/>
      <c r="E5" s="336"/>
      <c r="F5" s="336"/>
      <c r="G5" s="336"/>
      <c r="H5" s="336"/>
      <c r="I5" s="336"/>
      <c r="J5" s="336"/>
    </row>
    <row r="6" spans="1:10" ht="17.45" x14ac:dyDescent="0.3">
      <c r="A6" s="366" t="s">
        <v>68</v>
      </c>
      <c r="B6" s="366"/>
      <c r="C6" s="366"/>
      <c r="D6" s="366"/>
      <c r="E6" s="366"/>
      <c r="F6" s="366"/>
      <c r="G6" s="366"/>
      <c r="H6" s="366"/>
      <c r="I6" s="366"/>
      <c r="J6" s="299"/>
    </row>
    <row r="8" spans="1:10" s="306" customFormat="1" ht="17.45" x14ac:dyDescent="0.3">
      <c r="A8" s="367" t="s">
        <v>47</v>
      </c>
      <c r="B8" s="367"/>
      <c r="C8" s="367"/>
      <c r="D8" s="367"/>
      <c r="E8" s="367"/>
      <c r="F8" s="367"/>
      <c r="G8" s="367"/>
      <c r="H8" s="367"/>
      <c r="I8" s="367"/>
      <c r="J8" s="305"/>
    </row>
    <row r="9" spans="1:10" s="306" customFormat="1" ht="17.45" x14ac:dyDescent="0.3">
      <c r="A9" s="337"/>
      <c r="B9" s="337"/>
      <c r="C9" s="337"/>
      <c r="D9" s="307"/>
      <c r="E9" s="338" t="s">
        <v>49</v>
      </c>
      <c r="F9" s="339"/>
      <c r="G9" s="364" t="s">
        <v>50</v>
      </c>
      <c r="H9" s="364"/>
      <c r="I9" s="364"/>
      <c r="J9" s="340"/>
    </row>
    <row r="10" spans="1:10" s="306" customFormat="1" ht="17.45" x14ac:dyDescent="0.3">
      <c r="A10" s="338" t="s">
        <v>51</v>
      </c>
      <c r="B10" s="338"/>
      <c r="C10" s="341" t="s">
        <v>52</v>
      </c>
      <c r="D10" s="310" t="s">
        <v>53</v>
      </c>
      <c r="E10" s="341" t="s">
        <v>54</v>
      </c>
      <c r="F10" s="341" t="s">
        <v>55</v>
      </c>
      <c r="G10" s="310" t="s">
        <v>56</v>
      </c>
      <c r="H10" s="341" t="s">
        <v>54</v>
      </c>
      <c r="I10" s="341" t="s">
        <v>55</v>
      </c>
      <c r="J10" s="341"/>
    </row>
    <row r="11" spans="1:10" ht="17.45" x14ac:dyDescent="0.3">
      <c r="A11" s="330" t="s">
        <v>57</v>
      </c>
      <c r="B11" s="330"/>
      <c r="C11" s="315">
        <v>742494</v>
      </c>
      <c r="D11" s="315">
        <v>760709</v>
      </c>
      <c r="E11" s="328">
        <f t="shared" ref="E11:E17" si="0">C11-D11</f>
        <v>-18215</v>
      </c>
      <c r="F11" s="333">
        <f t="shared" ref="F11:F17" si="1">E11/D11</f>
        <v>-2.394476731575412E-2</v>
      </c>
      <c r="G11" s="315">
        <v>733135</v>
      </c>
      <c r="H11" s="328">
        <f t="shared" ref="H11:H16" si="2">+C11-G11</f>
        <v>9359</v>
      </c>
      <c r="I11" s="342">
        <f t="shared" ref="I11:I17" si="3">+H11/G11</f>
        <v>1.2765725275699564E-2</v>
      </c>
      <c r="J11" s="342"/>
    </row>
    <row r="12" spans="1:10" ht="17.45" x14ac:dyDescent="0.3">
      <c r="A12" s="330" t="s">
        <v>58</v>
      </c>
      <c r="B12" s="330"/>
      <c r="C12" s="315">
        <v>54803</v>
      </c>
      <c r="D12" s="315">
        <v>56378</v>
      </c>
      <c r="E12" s="328">
        <f t="shared" si="0"/>
        <v>-1575</v>
      </c>
      <c r="F12" s="333">
        <f t="shared" si="1"/>
        <v>-2.7936429103551031E-2</v>
      </c>
      <c r="G12" s="315">
        <v>54593</v>
      </c>
      <c r="H12" s="328">
        <f t="shared" si="2"/>
        <v>210</v>
      </c>
      <c r="I12" s="342">
        <f t="shared" si="3"/>
        <v>3.8466470060264137E-3</v>
      </c>
      <c r="J12" s="342"/>
    </row>
    <row r="13" spans="1:10" ht="17.45" x14ac:dyDescent="0.3">
      <c r="A13" s="330" t="s">
        <v>59</v>
      </c>
      <c r="B13" s="330"/>
      <c r="C13" s="315">
        <v>405</v>
      </c>
      <c r="D13" s="315">
        <v>313</v>
      </c>
      <c r="E13" s="328">
        <f t="shared" si="0"/>
        <v>92</v>
      </c>
      <c r="F13" s="333">
        <f t="shared" si="1"/>
        <v>0.29392971246006389</v>
      </c>
      <c r="G13" s="315">
        <v>428</v>
      </c>
      <c r="H13" s="328">
        <f t="shared" si="2"/>
        <v>-23</v>
      </c>
      <c r="I13" s="342">
        <f t="shared" si="3"/>
        <v>-5.3738317757009345E-2</v>
      </c>
      <c r="J13" s="342"/>
    </row>
    <row r="14" spans="1:10" ht="17.45" x14ac:dyDescent="0.3">
      <c r="A14" s="330" t="s">
        <v>60</v>
      </c>
      <c r="B14" s="330"/>
      <c r="C14" s="315">
        <v>2386</v>
      </c>
      <c r="D14" s="315">
        <v>2316</v>
      </c>
      <c r="E14" s="328">
        <f t="shared" si="0"/>
        <v>70</v>
      </c>
      <c r="F14" s="333">
        <f t="shared" si="1"/>
        <v>3.0224525043177894E-2</v>
      </c>
      <c r="G14" s="315">
        <v>2380</v>
      </c>
      <c r="H14" s="328">
        <f t="shared" si="2"/>
        <v>6</v>
      </c>
      <c r="I14" s="342">
        <f t="shared" si="3"/>
        <v>2.5210084033613447E-3</v>
      </c>
      <c r="J14" s="342"/>
    </row>
    <row r="15" spans="1:10" ht="17.45" x14ac:dyDescent="0.3">
      <c r="A15" s="330" t="s">
        <v>61</v>
      </c>
      <c r="B15" s="330"/>
      <c r="C15" s="315">
        <v>11</v>
      </c>
      <c r="D15" s="315">
        <v>14</v>
      </c>
      <c r="E15" s="328">
        <f t="shared" si="0"/>
        <v>-3</v>
      </c>
      <c r="F15" s="333">
        <f t="shared" si="1"/>
        <v>-0.21428571428571427</v>
      </c>
      <c r="G15" s="315">
        <v>12</v>
      </c>
      <c r="H15" s="328">
        <f t="shared" si="2"/>
        <v>-1</v>
      </c>
      <c r="I15" s="342">
        <f t="shared" si="3"/>
        <v>-8.3333333333333329E-2</v>
      </c>
      <c r="J15" s="342"/>
    </row>
    <row r="16" spans="1:10" ht="17.45" x14ac:dyDescent="0.3">
      <c r="A16" s="330" t="s">
        <v>69</v>
      </c>
      <c r="B16" s="330"/>
      <c r="C16" s="318">
        <v>227</v>
      </c>
      <c r="D16" s="318">
        <v>207</v>
      </c>
      <c r="E16" s="325">
        <f t="shared" si="0"/>
        <v>20</v>
      </c>
      <c r="F16" s="343">
        <f t="shared" si="1"/>
        <v>9.6618357487922704E-2</v>
      </c>
      <c r="G16" s="325">
        <v>209</v>
      </c>
      <c r="H16" s="325">
        <f t="shared" si="2"/>
        <v>18</v>
      </c>
      <c r="I16" s="344">
        <f t="shared" si="3"/>
        <v>8.6124401913875603E-2</v>
      </c>
      <c r="J16" s="345"/>
    </row>
    <row r="17" spans="1:10" ht="17.45" x14ac:dyDescent="0.3">
      <c r="A17" s="330" t="s">
        <v>64</v>
      </c>
      <c r="B17" s="330"/>
      <c r="C17" s="332">
        <f>SUM(C11:C16)</f>
        <v>800326</v>
      </c>
      <c r="D17" s="321">
        <f>SUM(D11:D16)</f>
        <v>819937</v>
      </c>
      <c r="E17" s="332">
        <f t="shared" si="0"/>
        <v>-19611</v>
      </c>
      <c r="F17" s="333">
        <f t="shared" si="1"/>
        <v>-2.3917691237253593E-2</v>
      </c>
      <c r="G17" s="321">
        <f>SUM(G11:G16)</f>
        <v>790757</v>
      </c>
      <c r="H17" s="332">
        <f>SUM(H11:H16)</f>
        <v>9569</v>
      </c>
      <c r="I17" s="342">
        <f t="shared" si="3"/>
        <v>1.210106265262274E-2</v>
      </c>
      <c r="J17" s="342"/>
    </row>
    <row r="18" spans="1:10" ht="17.45" x14ac:dyDescent="0.3">
      <c r="A18" s="352"/>
      <c r="B18" s="352"/>
      <c r="C18" s="352"/>
      <c r="D18" s="323"/>
      <c r="E18" s="352"/>
      <c r="F18" s="352"/>
      <c r="G18" s="323"/>
      <c r="H18" s="352"/>
      <c r="I18" s="353"/>
      <c r="J18" s="346"/>
    </row>
    <row r="19" spans="1:10" ht="17.45" x14ac:dyDescent="0.3">
      <c r="A19" s="347"/>
      <c r="B19" s="347"/>
      <c r="C19" s="347"/>
      <c r="D19" s="354"/>
      <c r="E19" s="347"/>
      <c r="F19" s="347"/>
      <c r="G19" s="354"/>
      <c r="H19" s="347"/>
      <c r="I19" s="346"/>
      <c r="J19" s="346"/>
    </row>
    <row r="20" spans="1:10" ht="17.45" x14ac:dyDescent="0.3">
      <c r="A20" s="370" t="s">
        <v>65</v>
      </c>
      <c r="B20" s="370"/>
      <c r="C20" s="370"/>
      <c r="D20" s="370"/>
      <c r="E20" s="370"/>
      <c r="F20" s="370"/>
      <c r="G20" s="370"/>
      <c r="H20" s="370"/>
      <c r="I20" s="370"/>
      <c r="J20" s="346"/>
    </row>
    <row r="21" spans="1:10" ht="17.45" x14ac:dyDescent="0.3">
      <c r="A21" s="337"/>
      <c r="B21" s="337"/>
      <c r="C21" s="337"/>
      <c r="D21" s="307"/>
      <c r="E21" s="338" t="s">
        <v>49</v>
      </c>
      <c r="F21" s="339"/>
      <c r="G21" s="364" t="s">
        <v>50</v>
      </c>
      <c r="H21" s="364"/>
      <c r="I21" s="364"/>
      <c r="J21" s="346"/>
    </row>
    <row r="22" spans="1:10" ht="17.45" x14ac:dyDescent="0.3">
      <c r="A22" s="338" t="s">
        <v>51</v>
      </c>
      <c r="B22" s="338"/>
      <c r="C22" s="341" t="s">
        <v>52</v>
      </c>
      <c r="D22" s="310" t="s">
        <v>53</v>
      </c>
      <c r="E22" s="341" t="s">
        <v>54</v>
      </c>
      <c r="F22" s="341" t="s">
        <v>55</v>
      </c>
      <c r="G22" s="310" t="s">
        <v>56</v>
      </c>
      <c r="H22" s="341" t="s">
        <v>54</v>
      </c>
      <c r="I22" s="341" t="s">
        <v>55</v>
      </c>
      <c r="J22" s="346"/>
    </row>
    <row r="23" spans="1:10" ht="17.45" x14ac:dyDescent="0.3">
      <c r="A23" s="330" t="s">
        <v>57</v>
      </c>
      <c r="B23" s="347"/>
      <c r="C23" s="328">
        <v>740391</v>
      </c>
      <c r="D23" s="315">
        <v>757981</v>
      </c>
      <c r="E23" s="328">
        <f t="shared" ref="E23:E29" si="4">C23-D23</f>
        <v>-17590</v>
      </c>
      <c r="F23" s="333">
        <f t="shared" ref="F23:F29" si="5">E23/D23</f>
        <v>-2.320638643976564E-2</v>
      </c>
      <c r="G23" s="315">
        <v>731011</v>
      </c>
      <c r="H23" s="328">
        <f t="shared" ref="H23:H28" si="6">+C23-G23</f>
        <v>9380</v>
      </c>
      <c r="I23" s="342">
        <f t="shared" ref="I23:I29" si="7">+H23/G23</f>
        <v>1.2831544258567928E-2</v>
      </c>
      <c r="J23" s="346"/>
    </row>
    <row r="24" spans="1:10" ht="17.45" x14ac:dyDescent="0.3">
      <c r="A24" s="330" t="s">
        <v>58</v>
      </c>
      <c r="B24" s="347"/>
      <c r="C24" s="328">
        <v>54655</v>
      </c>
      <c r="D24" s="315">
        <v>56205</v>
      </c>
      <c r="E24" s="328">
        <f t="shared" si="4"/>
        <v>-1550</v>
      </c>
      <c r="F24" s="333">
        <f t="shared" si="5"/>
        <v>-2.7577617649675295E-2</v>
      </c>
      <c r="G24" s="315">
        <v>54430</v>
      </c>
      <c r="H24" s="328">
        <f t="shared" si="6"/>
        <v>225</v>
      </c>
      <c r="I24" s="342">
        <f t="shared" si="7"/>
        <v>4.1337497703472347E-3</v>
      </c>
      <c r="J24" s="346"/>
    </row>
    <row r="25" spans="1:10" ht="17.45" x14ac:dyDescent="0.3">
      <c r="A25" s="330" t="s">
        <v>59</v>
      </c>
      <c r="B25" s="347"/>
      <c r="C25" s="328">
        <v>410</v>
      </c>
      <c r="D25" s="315">
        <v>314</v>
      </c>
      <c r="E25" s="328">
        <f t="shared" si="4"/>
        <v>96</v>
      </c>
      <c r="F25" s="333">
        <f t="shared" si="5"/>
        <v>0.30573248407643311</v>
      </c>
      <c r="G25" s="315">
        <v>431</v>
      </c>
      <c r="H25" s="328">
        <f t="shared" si="6"/>
        <v>-21</v>
      </c>
      <c r="I25" s="342">
        <f t="shared" si="7"/>
        <v>-4.8723897911832945E-2</v>
      </c>
      <c r="J25" s="346"/>
    </row>
    <row r="26" spans="1:10" ht="17.45" x14ac:dyDescent="0.3">
      <c r="A26" s="330" t="s">
        <v>60</v>
      </c>
      <c r="B26" s="347"/>
      <c r="C26" s="328">
        <v>2380</v>
      </c>
      <c r="D26" s="315">
        <v>2318</v>
      </c>
      <c r="E26" s="328">
        <f t="shared" si="4"/>
        <v>62</v>
      </c>
      <c r="F26" s="333">
        <f t="shared" si="5"/>
        <v>2.6747195858498704E-2</v>
      </c>
      <c r="G26" s="315">
        <v>2367</v>
      </c>
      <c r="H26" s="328">
        <f t="shared" si="6"/>
        <v>13</v>
      </c>
      <c r="I26" s="342">
        <f t="shared" si="7"/>
        <v>5.4921841994085337E-3</v>
      </c>
      <c r="J26" s="346"/>
    </row>
    <row r="27" spans="1:10" ht="17.45" x14ac:dyDescent="0.3">
      <c r="A27" s="330" t="s">
        <v>61</v>
      </c>
      <c r="B27" s="347"/>
      <c r="C27" s="328">
        <v>11</v>
      </c>
      <c r="D27" s="315">
        <v>14</v>
      </c>
      <c r="E27" s="328">
        <f t="shared" si="4"/>
        <v>-3</v>
      </c>
      <c r="F27" s="333">
        <f t="shared" si="5"/>
        <v>-0.21428571428571427</v>
      </c>
      <c r="G27" s="315">
        <v>12</v>
      </c>
      <c r="H27" s="328">
        <f t="shared" si="6"/>
        <v>-1</v>
      </c>
      <c r="I27" s="342">
        <f t="shared" si="7"/>
        <v>-8.3333333333333329E-2</v>
      </c>
      <c r="J27" s="346"/>
    </row>
    <row r="28" spans="1:10" ht="17.45" x14ac:dyDescent="0.3">
      <c r="A28" s="330" t="s">
        <v>69</v>
      </c>
      <c r="B28" s="347"/>
      <c r="C28" s="325">
        <v>227</v>
      </c>
      <c r="D28" s="318">
        <v>207</v>
      </c>
      <c r="E28" s="325">
        <f t="shared" si="4"/>
        <v>20</v>
      </c>
      <c r="F28" s="343">
        <f t="shared" si="5"/>
        <v>9.6618357487922704E-2</v>
      </c>
      <c r="G28" s="325">
        <v>209</v>
      </c>
      <c r="H28" s="325">
        <f t="shared" si="6"/>
        <v>18</v>
      </c>
      <c r="I28" s="344">
        <f t="shared" si="7"/>
        <v>8.6124401913875603E-2</v>
      </c>
      <c r="J28" s="346"/>
    </row>
    <row r="29" spans="1:10" ht="17.45" x14ac:dyDescent="0.3">
      <c r="A29" s="330" t="s">
        <v>64</v>
      </c>
      <c r="B29" s="347"/>
      <c r="C29" s="332">
        <f>SUM(C23:C28)</f>
        <v>798074</v>
      </c>
      <c r="D29" s="321">
        <f>SUM(D23:D28)</f>
        <v>817039</v>
      </c>
      <c r="E29" s="332">
        <f t="shared" si="4"/>
        <v>-18965</v>
      </c>
      <c r="F29" s="333">
        <f t="shared" si="5"/>
        <v>-2.3211866263421942E-2</v>
      </c>
      <c r="G29" s="321">
        <f>SUM(G23:G28)</f>
        <v>788460</v>
      </c>
      <c r="H29" s="332">
        <f>SUM(H23:H28)</f>
        <v>9614</v>
      </c>
      <c r="I29" s="342">
        <f t="shared" si="7"/>
        <v>1.2193389645638333E-2</v>
      </c>
      <c r="J29" s="346"/>
    </row>
    <row r="30" spans="1:10" ht="17.45" x14ac:dyDescent="0.3">
      <c r="A30" s="352"/>
      <c r="B30" s="352"/>
      <c r="C30" s="352"/>
      <c r="D30" s="323"/>
      <c r="E30" s="352"/>
      <c r="F30" s="352"/>
      <c r="G30" s="323"/>
      <c r="H30" s="352"/>
      <c r="I30" s="353"/>
      <c r="J30" s="346"/>
    </row>
    <row r="31" spans="1:10" ht="17.45" x14ac:dyDescent="0.3">
      <c r="A31" s="347"/>
      <c r="B31" s="347"/>
      <c r="C31" s="347"/>
      <c r="D31" s="354"/>
      <c r="E31" s="347"/>
      <c r="F31" s="347"/>
      <c r="G31" s="354"/>
      <c r="H31" s="347"/>
      <c r="I31" s="346"/>
      <c r="J31" s="346"/>
    </row>
    <row r="32" spans="1:10" ht="17.45" x14ac:dyDescent="0.3">
      <c r="A32" s="368" t="s">
        <v>66</v>
      </c>
      <c r="B32" s="368"/>
      <c r="C32" s="368"/>
      <c r="D32" s="368"/>
      <c r="E32" s="368"/>
      <c r="F32" s="368"/>
      <c r="G32" s="368"/>
      <c r="H32" s="368"/>
      <c r="I32" s="368"/>
      <c r="J32" s="346"/>
    </row>
    <row r="33" spans="1:10" ht="17.45" x14ac:dyDescent="0.3">
      <c r="A33" s="337"/>
      <c r="B33" s="337"/>
      <c r="C33" s="337"/>
      <c r="D33" s="307"/>
      <c r="E33" s="338" t="s">
        <v>49</v>
      </c>
      <c r="F33" s="339"/>
      <c r="G33" s="364" t="s">
        <v>50</v>
      </c>
      <c r="H33" s="364"/>
      <c r="I33" s="364"/>
      <c r="J33" s="346"/>
    </row>
    <row r="34" spans="1:10" ht="17.45" x14ac:dyDescent="0.3">
      <c r="A34" s="338" t="s">
        <v>51</v>
      </c>
      <c r="B34" s="338"/>
      <c r="C34" s="341" t="s">
        <v>52</v>
      </c>
      <c r="D34" s="310" t="s">
        <v>53</v>
      </c>
      <c r="E34" s="341" t="s">
        <v>54</v>
      </c>
      <c r="F34" s="341" t="s">
        <v>55</v>
      </c>
      <c r="G34" s="310" t="s">
        <v>56</v>
      </c>
      <c r="H34" s="341" t="s">
        <v>54</v>
      </c>
      <c r="I34" s="341" t="s">
        <v>55</v>
      </c>
      <c r="J34" s="346"/>
    </row>
    <row r="35" spans="1:10" ht="17.45" x14ac:dyDescent="0.3">
      <c r="A35" s="330" t="s">
        <v>57</v>
      </c>
      <c r="B35" s="347"/>
      <c r="C35" s="328">
        <v>737339</v>
      </c>
      <c r="D35" s="315">
        <v>749516</v>
      </c>
      <c r="E35" s="328">
        <f t="shared" ref="E35:E41" si="8">C35-D35</f>
        <v>-12177</v>
      </c>
      <c r="F35" s="333">
        <f t="shared" ref="F35:F41" si="9">E35/D35</f>
        <v>-1.6246484397931464E-2</v>
      </c>
      <c r="G35" s="315">
        <v>727244</v>
      </c>
      <c r="H35" s="328">
        <f t="shared" ref="H35:H40" si="10">+C35-G35</f>
        <v>10095</v>
      </c>
      <c r="I35" s="342">
        <f t="shared" ref="I35:I41" si="11">+H35/G35</f>
        <v>1.38811733063456E-2</v>
      </c>
      <c r="J35" s="346"/>
    </row>
    <row r="36" spans="1:10" ht="17.45" x14ac:dyDescent="0.3">
      <c r="A36" s="330" t="s">
        <v>58</v>
      </c>
      <c r="B36" s="347"/>
      <c r="C36" s="328">
        <v>54646</v>
      </c>
      <c r="D36" s="315">
        <v>55909</v>
      </c>
      <c r="E36" s="328">
        <f t="shared" si="8"/>
        <v>-1263</v>
      </c>
      <c r="F36" s="333">
        <f t="shared" si="9"/>
        <v>-2.2590280634602659E-2</v>
      </c>
      <c r="G36" s="315">
        <v>54328</v>
      </c>
      <c r="H36" s="328">
        <f t="shared" si="10"/>
        <v>318</v>
      </c>
      <c r="I36" s="342">
        <f t="shared" si="11"/>
        <v>5.8533352967162422E-3</v>
      </c>
      <c r="J36" s="346"/>
    </row>
    <row r="37" spans="1:10" ht="17.45" x14ac:dyDescent="0.3">
      <c r="A37" s="330" t="s">
        <v>59</v>
      </c>
      <c r="B37" s="347"/>
      <c r="C37" s="328">
        <v>418</v>
      </c>
      <c r="D37" s="315">
        <v>319</v>
      </c>
      <c r="E37" s="328">
        <f t="shared" si="8"/>
        <v>99</v>
      </c>
      <c r="F37" s="333">
        <f t="shared" si="9"/>
        <v>0.31034482758620691</v>
      </c>
      <c r="G37" s="315">
        <v>437</v>
      </c>
      <c r="H37" s="328">
        <f t="shared" si="10"/>
        <v>-19</v>
      </c>
      <c r="I37" s="342">
        <f t="shared" si="11"/>
        <v>-4.3478260869565216E-2</v>
      </c>
      <c r="J37" s="346"/>
    </row>
    <row r="38" spans="1:10" ht="17.45" x14ac:dyDescent="0.3">
      <c r="A38" s="330" t="s">
        <v>60</v>
      </c>
      <c r="B38" s="347"/>
      <c r="C38" s="328">
        <v>2378</v>
      </c>
      <c r="D38" s="315">
        <v>2330</v>
      </c>
      <c r="E38" s="328">
        <f t="shared" si="8"/>
        <v>48</v>
      </c>
      <c r="F38" s="333">
        <f t="shared" si="9"/>
        <v>2.0600858369098713E-2</v>
      </c>
      <c r="G38" s="315">
        <v>2383</v>
      </c>
      <c r="H38" s="328">
        <f t="shared" si="10"/>
        <v>-5</v>
      </c>
      <c r="I38" s="342">
        <f t="shared" si="11"/>
        <v>-2.0981955518254302E-3</v>
      </c>
      <c r="J38" s="346"/>
    </row>
    <row r="39" spans="1:10" ht="17.45" x14ac:dyDescent="0.3">
      <c r="A39" s="330" t="s">
        <v>61</v>
      </c>
      <c r="B39" s="347"/>
      <c r="C39" s="328">
        <v>11</v>
      </c>
      <c r="D39" s="315">
        <v>14</v>
      </c>
      <c r="E39" s="328">
        <f t="shared" si="8"/>
        <v>-3</v>
      </c>
      <c r="F39" s="333">
        <f t="shared" si="9"/>
        <v>-0.21428571428571427</v>
      </c>
      <c r="G39" s="315">
        <v>12</v>
      </c>
      <c r="H39" s="328">
        <f t="shared" si="10"/>
        <v>-1</v>
      </c>
      <c r="I39" s="342">
        <f t="shared" si="11"/>
        <v>-8.3333333333333329E-2</v>
      </c>
      <c r="J39" s="346"/>
    </row>
    <row r="40" spans="1:10" ht="17.45" x14ac:dyDescent="0.3">
      <c r="A40" s="330" t="s">
        <v>69</v>
      </c>
      <c r="B40" s="347"/>
      <c r="C40" s="325">
        <v>221</v>
      </c>
      <c r="D40" s="318">
        <v>207</v>
      </c>
      <c r="E40" s="325">
        <f t="shared" si="8"/>
        <v>14</v>
      </c>
      <c r="F40" s="343">
        <f t="shared" si="9"/>
        <v>6.7632850241545889E-2</v>
      </c>
      <c r="G40" s="325">
        <v>208</v>
      </c>
      <c r="H40" s="325">
        <f t="shared" si="10"/>
        <v>13</v>
      </c>
      <c r="I40" s="344">
        <f t="shared" si="11"/>
        <v>6.25E-2</v>
      </c>
      <c r="J40" s="346"/>
    </row>
    <row r="41" spans="1:10" ht="17.45" x14ac:dyDescent="0.3">
      <c r="A41" s="330" t="s">
        <v>64</v>
      </c>
      <c r="B41" s="347"/>
      <c r="C41" s="332">
        <f>SUM(C35:C40)</f>
        <v>795013</v>
      </c>
      <c r="D41" s="321">
        <f>SUM(D35:D40)</f>
        <v>808295</v>
      </c>
      <c r="E41" s="332">
        <f t="shared" si="8"/>
        <v>-13282</v>
      </c>
      <c r="F41" s="333">
        <f t="shared" si="9"/>
        <v>-1.6432119461335281E-2</v>
      </c>
      <c r="G41" s="321">
        <f>SUM(G35:G40)</f>
        <v>784612</v>
      </c>
      <c r="H41" s="332">
        <f>SUM(H35:H40)</f>
        <v>10401</v>
      </c>
      <c r="I41" s="342">
        <f t="shared" si="11"/>
        <v>1.3256233654341254E-2</v>
      </c>
      <c r="J41" s="346"/>
    </row>
    <row r="42" spans="1:10" ht="17.45" x14ac:dyDescent="0.3">
      <c r="A42" s="330"/>
      <c r="B42" s="347"/>
      <c r="C42" s="332"/>
      <c r="D42" s="321"/>
      <c r="E42" s="332"/>
      <c r="F42" s="333"/>
      <c r="G42" s="321"/>
      <c r="H42" s="332"/>
      <c r="I42" s="342"/>
      <c r="J42" s="346"/>
    </row>
    <row r="43" spans="1:10" ht="17.45" x14ac:dyDescent="0.3">
      <c r="A43" s="330"/>
      <c r="B43" s="347"/>
      <c r="C43" s="332"/>
      <c r="D43" s="321"/>
      <c r="E43" s="332"/>
      <c r="F43" s="333"/>
      <c r="G43" s="321"/>
      <c r="H43" s="332"/>
      <c r="I43" s="342"/>
      <c r="J43" s="346"/>
    </row>
    <row r="44" spans="1:10" ht="17.45" x14ac:dyDescent="0.3">
      <c r="A44" s="352"/>
      <c r="B44" s="352"/>
      <c r="C44" s="352"/>
      <c r="D44" s="323"/>
      <c r="E44" s="352"/>
      <c r="F44" s="352"/>
      <c r="G44" s="323"/>
      <c r="H44" s="352"/>
      <c r="I44" s="353"/>
      <c r="J44" s="346"/>
    </row>
    <row r="45" spans="1:10" ht="17.45" hidden="1" x14ac:dyDescent="0.3">
      <c r="A45" s="347"/>
      <c r="B45" s="347"/>
      <c r="C45" s="347"/>
      <c r="D45" s="354"/>
      <c r="E45" s="347"/>
      <c r="F45" s="347"/>
      <c r="G45" s="354"/>
      <c r="H45" s="347"/>
      <c r="I45" s="346"/>
      <c r="J45" s="346"/>
    </row>
    <row r="46" spans="1:10" ht="17.45" hidden="1" x14ac:dyDescent="0.3">
      <c r="A46" s="368" t="s">
        <v>66</v>
      </c>
      <c r="B46" s="368"/>
      <c r="C46" s="368"/>
      <c r="D46" s="368"/>
      <c r="E46" s="368"/>
      <c r="F46" s="368"/>
      <c r="G46" s="368"/>
      <c r="H46" s="368"/>
      <c r="I46" s="368"/>
      <c r="J46" s="346"/>
    </row>
    <row r="47" spans="1:10" ht="17.45" hidden="1" x14ac:dyDescent="0.3">
      <c r="A47" s="337"/>
      <c r="B47" s="337"/>
      <c r="C47" s="337"/>
      <c r="D47" s="307"/>
      <c r="E47" s="338" t="s">
        <v>49</v>
      </c>
      <c r="F47" s="339"/>
      <c r="G47" s="364" t="s">
        <v>50</v>
      </c>
      <c r="H47" s="364"/>
      <c r="I47" s="364"/>
      <c r="J47" s="346"/>
    </row>
    <row r="48" spans="1:10" ht="17.45" hidden="1" x14ac:dyDescent="0.3">
      <c r="A48" s="338" t="s">
        <v>51</v>
      </c>
      <c r="B48" s="338"/>
      <c r="C48" s="341" t="s">
        <v>52</v>
      </c>
      <c r="D48" s="310" t="s">
        <v>53</v>
      </c>
      <c r="E48" s="341" t="s">
        <v>54</v>
      </c>
      <c r="F48" s="341" t="s">
        <v>55</v>
      </c>
      <c r="G48" s="310" t="s">
        <v>56</v>
      </c>
      <c r="H48" s="341" t="s">
        <v>54</v>
      </c>
      <c r="I48" s="341" t="s">
        <v>55</v>
      </c>
      <c r="J48" s="346"/>
    </row>
    <row r="49" spans="1:10" ht="17.45" hidden="1" x14ac:dyDescent="0.3">
      <c r="A49" s="330" t="s">
        <v>57</v>
      </c>
      <c r="B49" s="347"/>
      <c r="C49" s="328">
        <v>735749</v>
      </c>
      <c r="D49" s="315">
        <v>742352</v>
      </c>
      <c r="E49" s="328">
        <f t="shared" ref="E49:E55" si="12">C49-D49</f>
        <v>-6603</v>
      </c>
      <c r="F49" s="333">
        <f t="shared" ref="F49:F55" si="13">E49/D49</f>
        <v>-8.8947022436795479E-3</v>
      </c>
      <c r="G49" s="315">
        <v>724869</v>
      </c>
      <c r="H49" s="328">
        <f t="shared" ref="H49:H54" si="14">+C49-G49</f>
        <v>10880</v>
      </c>
      <c r="I49" s="342">
        <f t="shared" ref="I49:I55" si="15">+H49/G49</f>
        <v>1.500960863273226E-2</v>
      </c>
      <c r="J49" s="346"/>
    </row>
    <row r="50" spans="1:10" ht="17.45" hidden="1" x14ac:dyDescent="0.3">
      <c r="A50" s="330" t="s">
        <v>58</v>
      </c>
      <c r="B50" s="347"/>
      <c r="C50" s="328">
        <v>54727</v>
      </c>
      <c r="D50" s="315">
        <v>55732</v>
      </c>
      <c r="E50" s="328">
        <f t="shared" si="12"/>
        <v>-1005</v>
      </c>
      <c r="F50" s="333">
        <f t="shared" si="13"/>
        <v>-1.8032728055695113E-2</v>
      </c>
      <c r="G50" s="315">
        <v>54306</v>
      </c>
      <c r="H50" s="328">
        <f t="shared" si="14"/>
        <v>421</v>
      </c>
      <c r="I50" s="342">
        <f t="shared" si="15"/>
        <v>7.7523662210437156E-3</v>
      </c>
      <c r="J50" s="346"/>
    </row>
    <row r="51" spans="1:10" ht="17.45" hidden="1" x14ac:dyDescent="0.3">
      <c r="A51" s="330" t="s">
        <v>59</v>
      </c>
      <c r="B51" s="347"/>
      <c r="C51" s="328">
        <v>425</v>
      </c>
      <c r="D51" s="315">
        <v>325</v>
      </c>
      <c r="E51" s="328">
        <f t="shared" si="12"/>
        <v>100</v>
      </c>
      <c r="F51" s="333">
        <f t="shared" si="13"/>
        <v>0.30769230769230771</v>
      </c>
      <c r="G51" s="315">
        <v>443</v>
      </c>
      <c r="H51" s="328">
        <f t="shared" si="14"/>
        <v>-18</v>
      </c>
      <c r="I51" s="342">
        <f t="shared" si="15"/>
        <v>-4.0632054176072234E-2</v>
      </c>
      <c r="J51" s="346"/>
    </row>
    <row r="52" spans="1:10" ht="17.45" hidden="1" x14ac:dyDescent="0.3">
      <c r="A52" s="330" t="s">
        <v>60</v>
      </c>
      <c r="B52" s="347"/>
      <c r="C52" s="328">
        <v>2389</v>
      </c>
      <c r="D52" s="315">
        <v>2349</v>
      </c>
      <c r="E52" s="328">
        <f t="shared" si="12"/>
        <v>40</v>
      </c>
      <c r="F52" s="333">
        <f t="shared" si="13"/>
        <v>1.7028522775649212E-2</v>
      </c>
      <c r="G52" s="315">
        <v>2404</v>
      </c>
      <c r="H52" s="328">
        <f t="shared" si="14"/>
        <v>-15</v>
      </c>
      <c r="I52" s="342">
        <f t="shared" si="15"/>
        <v>-6.239600665557404E-3</v>
      </c>
      <c r="J52" s="346"/>
    </row>
    <row r="53" spans="1:10" ht="17.45" hidden="1" x14ac:dyDescent="0.3">
      <c r="A53" s="330" t="s">
        <v>61</v>
      </c>
      <c r="B53" s="347"/>
      <c r="C53" s="328">
        <v>12</v>
      </c>
      <c r="D53" s="315">
        <v>14</v>
      </c>
      <c r="E53" s="328">
        <f t="shared" si="12"/>
        <v>-2</v>
      </c>
      <c r="F53" s="333">
        <f t="shared" si="13"/>
        <v>-0.14285714285714285</v>
      </c>
      <c r="G53" s="315">
        <v>12</v>
      </c>
      <c r="H53" s="328">
        <f t="shared" si="14"/>
        <v>0</v>
      </c>
      <c r="I53" s="342">
        <f t="shared" si="15"/>
        <v>0</v>
      </c>
      <c r="J53" s="346"/>
    </row>
    <row r="54" spans="1:10" ht="17.45" hidden="1" x14ac:dyDescent="0.3">
      <c r="A54" s="330" t="s">
        <v>69</v>
      </c>
      <c r="B54" s="347"/>
      <c r="C54" s="325">
        <v>210</v>
      </c>
      <c r="D54" s="318">
        <v>207</v>
      </c>
      <c r="E54" s="325">
        <f t="shared" si="12"/>
        <v>3</v>
      </c>
      <c r="F54" s="343">
        <f t="shared" si="13"/>
        <v>1.4492753623188406E-2</v>
      </c>
      <c r="G54" s="318">
        <v>209</v>
      </c>
      <c r="H54" s="325">
        <f t="shared" si="14"/>
        <v>1</v>
      </c>
      <c r="I54" s="344">
        <f t="shared" si="15"/>
        <v>4.7846889952153108E-3</v>
      </c>
      <c r="J54" s="346"/>
    </row>
    <row r="55" spans="1:10" ht="17.45" hidden="1" x14ac:dyDescent="0.3">
      <c r="A55" s="330" t="s">
        <v>64</v>
      </c>
      <c r="B55" s="347"/>
      <c r="C55" s="332">
        <f>SUM(C49:C54)</f>
        <v>793512</v>
      </c>
      <c r="D55" s="321">
        <f>SUM(D49:D54)</f>
        <v>800979</v>
      </c>
      <c r="E55" s="332">
        <f t="shared" si="12"/>
        <v>-7467</v>
      </c>
      <c r="F55" s="333">
        <f t="shared" si="13"/>
        <v>-9.3223417842415342E-3</v>
      </c>
      <c r="G55" s="321">
        <f>SUM(G49:G54)</f>
        <v>782243</v>
      </c>
      <c r="H55" s="332">
        <f>SUM(H49:H54)</f>
        <v>11269</v>
      </c>
      <c r="I55" s="342">
        <f t="shared" si="15"/>
        <v>1.4406009385830235E-2</v>
      </c>
      <c r="J55" s="346"/>
    </row>
    <row r="56" spans="1:10" ht="17.45" hidden="1" x14ac:dyDescent="0.3">
      <c r="A56" s="352"/>
      <c r="B56" s="352"/>
      <c r="C56" s="352"/>
      <c r="D56" s="323"/>
      <c r="E56" s="352"/>
      <c r="F56" s="352"/>
      <c r="G56" s="323"/>
      <c r="H56" s="352"/>
      <c r="I56" s="353"/>
      <c r="J56" s="346"/>
    </row>
    <row r="57" spans="1:10" ht="18" x14ac:dyDescent="0.35">
      <c r="A57" s="330"/>
      <c r="B57" s="330"/>
      <c r="C57" s="355"/>
      <c r="D57" s="356"/>
      <c r="E57" s="355"/>
      <c r="F57" s="355"/>
      <c r="G57" s="356"/>
      <c r="H57" s="355"/>
      <c r="I57" s="355"/>
      <c r="J57" s="355"/>
    </row>
    <row r="58" spans="1:10" ht="17.45" x14ac:dyDescent="0.3">
      <c r="A58" s="368" t="s">
        <v>67</v>
      </c>
      <c r="B58" s="368"/>
      <c r="C58" s="368"/>
      <c r="D58" s="368"/>
      <c r="E58" s="368"/>
      <c r="F58" s="368"/>
      <c r="G58" s="368"/>
      <c r="H58" s="368"/>
      <c r="I58" s="368"/>
      <c r="J58" s="324"/>
    </row>
    <row r="59" spans="1:10" s="306" customFormat="1" ht="17.45" x14ac:dyDescent="0.3">
      <c r="A59" s="339"/>
      <c r="B59" s="339"/>
      <c r="C59" s="339"/>
      <c r="D59" s="307"/>
      <c r="E59" s="338" t="s">
        <v>49</v>
      </c>
      <c r="F59" s="339"/>
      <c r="G59" s="348"/>
      <c r="H59" s="364" t="s">
        <v>50</v>
      </c>
      <c r="I59" s="364"/>
      <c r="J59" s="340"/>
    </row>
    <row r="60" spans="1:10" s="306" customFormat="1" ht="17.45" x14ac:dyDescent="0.3">
      <c r="A60" s="338" t="s">
        <v>51</v>
      </c>
      <c r="B60" s="338"/>
      <c r="C60" s="341" t="s">
        <v>52</v>
      </c>
      <c r="D60" s="310" t="s">
        <v>53</v>
      </c>
      <c r="E60" s="341" t="s">
        <v>54</v>
      </c>
      <c r="F60" s="341" t="s">
        <v>55</v>
      </c>
      <c r="G60" s="310" t="s">
        <v>56</v>
      </c>
      <c r="H60" s="341" t="s">
        <v>54</v>
      </c>
      <c r="I60" s="341" t="s">
        <v>55</v>
      </c>
      <c r="J60" s="341"/>
    </row>
    <row r="61" spans="1:10" ht="17.45" x14ac:dyDescent="0.3">
      <c r="A61" s="330" t="s">
        <v>57</v>
      </c>
      <c r="B61" s="330"/>
      <c r="C61" s="328">
        <v>737339</v>
      </c>
      <c r="D61" s="315">
        <v>749516</v>
      </c>
      <c r="E61" s="328">
        <f t="shared" ref="E61:E67" si="16">C61-D61</f>
        <v>-12177</v>
      </c>
      <c r="F61" s="333">
        <f t="shared" ref="F61:F67" si="17">E61/D61</f>
        <v>-1.6246484397931464E-2</v>
      </c>
      <c r="G61" s="315">
        <v>727244</v>
      </c>
      <c r="H61" s="328">
        <f t="shared" ref="H61:H66" si="18">+C61-G61</f>
        <v>10095</v>
      </c>
      <c r="I61" s="342">
        <f t="shared" ref="I61:I67" si="19">+H61/G61</f>
        <v>1.38811733063456E-2</v>
      </c>
      <c r="J61" s="342"/>
    </row>
    <row r="62" spans="1:10" ht="17.45" x14ac:dyDescent="0.3">
      <c r="A62" s="330" t="s">
        <v>58</v>
      </c>
      <c r="B62" s="330"/>
      <c r="C62" s="328">
        <v>54646</v>
      </c>
      <c r="D62" s="315">
        <v>55909</v>
      </c>
      <c r="E62" s="328">
        <f t="shared" si="16"/>
        <v>-1263</v>
      </c>
      <c r="F62" s="333">
        <f t="shared" si="17"/>
        <v>-2.2590280634602659E-2</v>
      </c>
      <c r="G62" s="315">
        <v>54328</v>
      </c>
      <c r="H62" s="328">
        <f t="shared" si="18"/>
        <v>318</v>
      </c>
      <c r="I62" s="342">
        <f t="shared" si="19"/>
        <v>5.8533352967162422E-3</v>
      </c>
      <c r="J62" s="342"/>
    </row>
    <row r="63" spans="1:10" ht="17.45" x14ac:dyDescent="0.3">
      <c r="A63" s="330" t="s">
        <v>59</v>
      </c>
      <c r="B63" s="330"/>
      <c r="C63" s="328">
        <v>418</v>
      </c>
      <c r="D63" s="315">
        <v>319</v>
      </c>
      <c r="E63" s="328">
        <f t="shared" si="16"/>
        <v>99</v>
      </c>
      <c r="F63" s="333">
        <f t="shared" si="17"/>
        <v>0.31034482758620691</v>
      </c>
      <c r="G63" s="315">
        <v>437</v>
      </c>
      <c r="H63" s="328">
        <f t="shared" si="18"/>
        <v>-19</v>
      </c>
      <c r="I63" s="342">
        <f t="shared" si="19"/>
        <v>-4.3478260869565216E-2</v>
      </c>
      <c r="J63" s="342"/>
    </row>
    <row r="64" spans="1:10" ht="17.45" x14ac:dyDescent="0.3">
      <c r="A64" s="330" t="s">
        <v>60</v>
      </c>
      <c r="B64" s="330"/>
      <c r="C64" s="328">
        <v>2378</v>
      </c>
      <c r="D64" s="315">
        <v>2330</v>
      </c>
      <c r="E64" s="328">
        <f t="shared" si="16"/>
        <v>48</v>
      </c>
      <c r="F64" s="333">
        <f t="shared" si="17"/>
        <v>2.0600858369098713E-2</v>
      </c>
      <c r="G64" s="315">
        <v>2383</v>
      </c>
      <c r="H64" s="328">
        <f t="shared" si="18"/>
        <v>-5</v>
      </c>
      <c r="I64" s="342">
        <f t="shared" si="19"/>
        <v>-2.0981955518254302E-3</v>
      </c>
      <c r="J64" s="342"/>
    </row>
    <row r="65" spans="1:10" ht="17.45" x14ac:dyDescent="0.3">
      <c r="A65" s="330" t="s">
        <v>61</v>
      </c>
      <c r="B65" s="330"/>
      <c r="C65" s="328">
        <v>11</v>
      </c>
      <c r="D65" s="315">
        <v>14</v>
      </c>
      <c r="E65" s="328">
        <f t="shared" si="16"/>
        <v>-3</v>
      </c>
      <c r="F65" s="333">
        <f t="shared" si="17"/>
        <v>-0.21428571428571427</v>
      </c>
      <c r="G65" s="315">
        <v>12</v>
      </c>
      <c r="H65" s="328">
        <f t="shared" si="18"/>
        <v>-1</v>
      </c>
      <c r="I65" s="342">
        <f t="shared" si="19"/>
        <v>-8.3333333333333329E-2</v>
      </c>
      <c r="J65" s="342"/>
    </row>
    <row r="66" spans="1:10" ht="18.75" x14ac:dyDescent="0.3">
      <c r="A66" s="330" t="s">
        <v>69</v>
      </c>
      <c r="B66" s="330"/>
      <c r="C66" s="325">
        <v>221</v>
      </c>
      <c r="D66" s="318">
        <v>207</v>
      </c>
      <c r="E66" s="325">
        <f t="shared" si="16"/>
        <v>14</v>
      </c>
      <c r="F66" s="343">
        <f t="shared" si="17"/>
        <v>6.7632850241545889E-2</v>
      </c>
      <c r="G66" s="318">
        <v>208</v>
      </c>
      <c r="H66" s="325">
        <f t="shared" si="18"/>
        <v>13</v>
      </c>
      <c r="I66" s="344">
        <f t="shared" si="19"/>
        <v>6.25E-2</v>
      </c>
      <c r="J66" s="345"/>
    </row>
    <row r="67" spans="1:10" ht="18.75" x14ac:dyDescent="0.3">
      <c r="A67" s="330" t="s">
        <v>64</v>
      </c>
      <c r="B67" s="330"/>
      <c r="C67" s="332">
        <f>SUM(C61:C66)</f>
        <v>795013</v>
      </c>
      <c r="D67" s="321">
        <f>SUM(D61:D66)</f>
        <v>808295</v>
      </c>
      <c r="E67" s="332">
        <f t="shared" si="16"/>
        <v>-13282</v>
      </c>
      <c r="F67" s="333">
        <f t="shared" si="17"/>
        <v>-1.6432119461335281E-2</v>
      </c>
      <c r="G67" s="321">
        <f>SUM(G61:G66)</f>
        <v>784612</v>
      </c>
      <c r="H67" s="332">
        <f>SUM(H61:H66)</f>
        <v>10401</v>
      </c>
      <c r="I67" s="342">
        <f t="shared" si="19"/>
        <v>1.3256233654341254E-2</v>
      </c>
      <c r="J67" s="342"/>
    </row>
    <row r="68" spans="1:10" x14ac:dyDescent="0.3">
      <c r="G68" s="291"/>
    </row>
    <row r="69" spans="1:10" x14ac:dyDescent="0.3">
      <c r="G69" s="291"/>
    </row>
    <row r="70" spans="1:10" x14ac:dyDescent="0.3">
      <c r="G70" s="291"/>
    </row>
    <row r="71" spans="1:10" x14ac:dyDescent="0.3">
      <c r="G71" s="291"/>
    </row>
    <row r="72" spans="1:10" x14ac:dyDescent="0.3">
      <c r="G72" s="291"/>
    </row>
    <row r="73" spans="1:10" x14ac:dyDescent="0.3">
      <c r="G73" s="291"/>
    </row>
    <row r="76" spans="1:10" x14ac:dyDescent="0.3">
      <c r="A76" s="304"/>
      <c r="C76" s="288"/>
      <c r="D76" s="302"/>
      <c r="E76" s="288"/>
      <c r="F76" s="288"/>
    </row>
    <row r="77" spans="1:10" x14ac:dyDescent="0.3">
      <c r="A77" s="304"/>
      <c r="C77" s="349"/>
      <c r="D77" s="350"/>
      <c r="E77" s="349"/>
      <c r="F77" s="349"/>
    </row>
    <row r="78" spans="1:10" x14ac:dyDescent="0.3">
      <c r="B78" s="351"/>
    </row>
    <row r="81" spans="1:1" x14ac:dyDescent="0.3">
      <c r="A81" s="334"/>
    </row>
  </sheetData>
  <mergeCells count="14">
    <mergeCell ref="G9:I9"/>
    <mergeCell ref="A2:I2"/>
    <mergeCell ref="A3:I3"/>
    <mergeCell ref="A4:I4"/>
    <mergeCell ref="A6:I6"/>
    <mergeCell ref="A8:I8"/>
    <mergeCell ref="A58:I58"/>
    <mergeCell ref="H59:I59"/>
    <mergeCell ref="A20:I20"/>
    <mergeCell ref="G21:I21"/>
    <mergeCell ref="A32:I32"/>
    <mergeCell ref="G33:I33"/>
    <mergeCell ref="A46:I46"/>
    <mergeCell ref="G47:I47"/>
  </mergeCells>
  <printOptions horizontalCentered="1"/>
  <pageMargins left="0.75" right="0.75" top="0.75" bottom="0.75" header="0.5" footer="0.5"/>
  <pageSetup scale="58" orientation="portrait" r:id="rId1"/>
  <headerFooter alignWithMargins="0">
    <oddFooter xml:space="preserve">&amp;L
&amp;C&amp;14 8b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view="pageBreakPreview" topLeftCell="A21" zoomScale="70" zoomScaleNormal="75" zoomScaleSheetLayoutView="70" workbookViewId="0">
      <selection activeCell="E14" sqref="E14"/>
    </sheetView>
  </sheetViews>
  <sheetFormatPr defaultColWidth="8.85546875" defaultRowHeight="16.5" x14ac:dyDescent="0.3"/>
  <cols>
    <col min="1" max="1" width="3.5703125" style="288" customWidth="1"/>
    <col min="2" max="2" width="41.140625" style="292" customWidth="1"/>
    <col min="3" max="3" width="1.140625" style="292" customWidth="1"/>
    <col min="4" max="4" width="15.5703125" style="292" bestFit="1" customWidth="1"/>
    <col min="5" max="5" width="15.5703125" style="291" customWidth="1"/>
    <col min="6" max="7" width="15.5703125" style="292" customWidth="1"/>
    <col min="8" max="8" width="15.5703125" style="291" bestFit="1" customWidth="1"/>
    <col min="9" max="9" width="15.5703125" style="292" bestFit="1" customWidth="1"/>
    <col min="10" max="10" width="13.7109375" style="292" customWidth="1"/>
    <col min="11" max="11" width="12.42578125" style="292" customWidth="1"/>
    <col min="12" max="16384" width="8.85546875" style="292"/>
  </cols>
  <sheetData>
    <row r="1" spans="1:14" ht="14.45" x14ac:dyDescent="0.3">
      <c r="B1" s="289"/>
      <c r="C1" s="289"/>
      <c r="D1" s="290"/>
      <c r="E1" s="290"/>
      <c r="F1" s="290"/>
      <c r="G1" s="290"/>
      <c r="I1" s="291"/>
      <c r="J1" s="291"/>
    </row>
    <row r="2" spans="1:14" ht="21" x14ac:dyDescent="0.4">
      <c r="B2" s="359" t="s">
        <v>44</v>
      </c>
      <c r="C2" s="359"/>
      <c r="D2" s="359"/>
      <c r="E2" s="359"/>
      <c r="F2" s="359"/>
      <c r="G2" s="359"/>
      <c r="H2" s="359"/>
      <c r="I2" s="359"/>
      <c r="J2" s="359"/>
      <c r="K2" s="293"/>
      <c r="L2" s="294"/>
      <c r="M2" s="294"/>
      <c r="N2" s="294"/>
    </row>
    <row r="3" spans="1:14" ht="21" x14ac:dyDescent="0.4">
      <c r="B3" s="359" t="s">
        <v>45</v>
      </c>
      <c r="C3" s="359"/>
      <c r="D3" s="359"/>
      <c r="E3" s="359"/>
      <c r="F3" s="359"/>
      <c r="G3" s="359"/>
      <c r="H3" s="359"/>
      <c r="I3" s="359"/>
      <c r="J3" s="359"/>
      <c r="K3" s="293"/>
    </row>
    <row r="4" spans="1:14" ht="21" x14ac:dyDescent="0.4">
      <c r="B4" s="360" t="s">
        <v>163</v>
      </c>
      <c r="C4" s="360"/>
      <c r="D4" s="360"/>
      <c r="E4" s="360"/>
      <c r="F4" s="360"/>
      <c r="G4" s="360"/>
      <c r="H4" s="360"/>
      <c r="I4" s="360"/>
      <c r="J4" s="360"/>
      <c r="K4" s="295"/>
    </row>
    <row r="5" spans="1:14" ht="15.6" x14ac:dyDescent="0.3">
      <c r="B5" s="296"/>
      <c r="C5" s="296"/>
      <c r="D5" s="297"/>
      <c r="E5" s="297"/>
      <c r="F5" s="297"/>
      <c r="G5" s="297"/>
      <c r="H5" s="297"/>
      <c r="I5" s="297"/>
      <c r="J5" s="297"/>
      <c r="K5" s="298"/>
    </row>
    <row r="6" spans="1:14" ht="17.45" x14ac:dyDescent="0.3">
      <c r="B6" s="361" t="s">
        <v>46</v>
      </c>
      <c r="C6" s="361"/>
      <c r="D6" s="361"/>
      <c r="E6" s="361"/>
      <c r="F6" s="361"/>
      <c r="G6" s="361"/>
      <c r="H6" s="361"/>
      <c r="I6" s="361"/>
      <c r="J6" s="361"/>
      <c r="K6" s="299"/>
    </row>
    <row r="7" spans="1:14" ht="17.45" x14ac:dyDescent="0.3">
      <c r="B7" s="300"/>
      <c r="C7" s="300"/>
      <c r="D7" s="300"/>
      <c r="E7" s="300"/>
      <c r="F7" s="300"/>
      <c r="G7" s="300"/>
      <c r="H7" s="300"/>
      <c r="I7" s="300"/>
      <c r="J7" s="300"/>
      <c r="K7" s="299"/>
    </row>
    <row r="8" spans="1:14" s="288" customFormat="1" ht="17.45" x14ac:dyDescent="0.3">
      <c r="B8" s="300"/>
      <c r="C8" s="300"/>
      <c r="D8" s="301" t="s">
        <v>145</v>
      </c>
      <c r="E8" s="301" t="s">
        <v>146</v>
      </c>
      <c r="F8" s="301" t="s">
        <v>147</v>
      </c>
      <c r="G8" s="301" t="s">
        <v>148</v>
      </c>
      <c r="H8" s="301" t="s">
        <v>149</v>
      </c>
      <c r="I8" s="301" t="s">
        <v>150</v>
      </c>
      <c r="J8" s="301" t="s">
        <v>151</v>
      </c>
      <c r="K8" s="299"/>
    </row>
    <row r="9" spans="1:14" s="288" customFormat="1" ht="13.9" x14ac:dyDescent="0.25">
      <c r="B9" s="302"/>
      <c r="C9" s="302"/>
      <c r="D9" s="303" t="s">
        <v>145</v>
      </c>
      <c r="E9" s="303" t="s">
        <v>146</v>
      </c>
      <c r="F9" s="303" t="s">
        <v>152</v>
      </c>
      <c r="G9" s="303" t="s">
        <v>153</v>
      </c>
      <c r="H9" s="303"/>
      <c r="I9" s="303" t="s">
        <v>154</v>
      </c>
      <c r="J9" s="303" t="s">
        <v>155</v>
      </c>
      <c r="K9" s="298"/>
    </row>
    <row r="10" spans="1:14" s="288" customFormat="1" ht="13.9" x14ac:dyDescent="0.25">
      <c r="B10" s="302"/>
      <c r="C10" s="302"/>
      <c r="D10" s="303"/>
      <c r="E10" s="303"/>
      <c r="F10" s="303"/>
      <c r="G10" s="303"/>
      <c r="H10" s="303"/>
      <c r="I10" s="303"/>
      <c r="J10" s="303"/>
      <c r="K10" s="298"/>
    </row>
    <row r="11" spans="1:14" s="306" customFormat="1" ht="17.45" x14ac:dyDescent="0.3">
      <c r="A11" s="304"/>
      <c r="B11" s="362" t="s">
        <v>47</v>
      </c>
      <c r="C11" s="362"/>
      <c r="D11" s="362"/>
      <c r="E11" s="362"/>
      <c r="F11" s="362"/>
      <c r="G11" s="362"/>
      <c r="H11" s="362"/>
      <c r="I11" s="362"/>
      <c r="J11" s="362"/>
      <c r="K11" s="305"/>
    </row>
    <row r="12" spans="1:14" s="306" customFormat="1" ht="17.45" x14ac:dyDescent="0.3">
      <c r="A12" s="304"/>
      <c r="B12" s="307"/>
      <c r="C12" s="307" t="s">
        <v>48</v>
      </c>
      <c r="D12" s="307"/>
      <c r="E12" s="307"/>
      <c r="F12" s="308" t="s">
        <v>49</v>
      </c>
      <c r="G12" s="307"/>
      <c r="H12" s="358" t="s">
        <v>50</v>
      </c>
      <c r="I12" s="358"/>
      <c r="J12" s="358"/>
      <c r="K12" s="309"/>
    </row>
    <row r="13" spans="1:14" s="306" customFormat="1" ht="17.45" x14ac:dyDescent="0.3">
      <c r="A13" s="304"/>
      <c r="B13" s="308" t="s">
        <v>51</v>
      </c>
      <c r="C13" s="310"/>
      <c r="D13" s="310" t="s">
        <v>52</v>
      </c>
      <c r="E13" s="310" t="s">
        <v>53</v>
      </c>
      <c r="F13" s="310" t="s">
        <v>54</v>
      </c>
      <c r="G13" s="310" t="s">
        <v>55</v>
      </c>
      <c r="H13" s="310" t="s">
        <v>56</v>
      </c>
      <c r="I13" s="310" t="s">
        <v>54</v>
      </c>
      <c r="J13" s="310" t="s">
        <v>55</v>
      </c>
      <c r="K13" s="311"/>
    </row>
    <row r="14" spans="1:14" ht="17.45" x14ac:dyDescent="0.3">
      <c r="A14" s="312">
        <v>1</v>
      </c>
      <c r="B14" s="313" t="s">
        <v>57</v>
      </c>
      <c r="C14" s="314"/>
      <c r="D14" s="315">
        <v>992959</v>
      </c>
      <c r="E14" s="315">
        <v>987932</v>
      </c>
      <c r="F14" s="315">
        <f>D14-E14</f>
        <v>5027</v>
      </c>
      <c r="G14" s="316">
        <f>F14/E14</f>
        <v>5.0884068944016389E-3</v>
      </c>
      <c r="H14" s="315">
        <v>976583</v>
      </c>
      <c r="I14" s="315">
        <f t="shared" ref="I14:I21" si="0">+D14-H14</f>
        <v>16376</v>
      </c>
      <c r="J14" s="316">
        <f>+I14/H14</f>
        <v>1.6768671992037545E-2</v>
      </c>
      <c r="K14" s="311"/>
    </row>
    <row r="15" spans="1:14" ht="17.45" x14ac:dyDescent="0.3">
      <c r="A15" s="312">
        <v>2</v>
      </c>
      <c r="B15" s="313" t="s">
        <v>58</v>
      </c>
      <c r="C15" s="314"/>
      <c r="D15" s="315">
        <v>125577</v>
      </c>
      <c r="E15" s="315">
        <v>125695.51907000001</v>
      </c>
      <c r="F15" s="315">
        <f t="shared" ref="F15:F21" si="1">D15-E15</f>
        <v>-118.51907000000938</v>
      </c>
      <c r="G15" s="316">
        <f t="shared" ref="G15:G22" si="2">F15/E15</f>
        <v>-9.4290608668401248E-4</v>
      </c>
      <c r="H15" s="315">
        <v>123522</v>
      </c>
      <c r="I15" s="315">
        <f t="shared" si="0"/>
        <v>2055</v>
      </c>
      <c r="J15" s="316">
        <f t="shared" ref="J15:J20" si="3">+I15/H15</f>
        <v>1.6636712488463594E-2</v>
      </c>
      <c r="K15" s="311"/>
    </row>
    <row r="16" spans="1:14" ht="17.45" x14ac:dyDescent="0.3">
      <c r="A16" s="312">
        <v>3</v>
      </c>
      <c r="B16" s="313" t="s">
        <v>59</v>
      </c>
      <c r="C16" s="314"/>
      <c r="D16" s="315">
        <v>160</v>
      </c>
      <c r="E16" s="315">
        <v>176.22220000000002</v>
      </c>
      <c r="F16" s="315">
        <f t="shared" si="1"/>
        <v>-16.222200000000015</v>
      </c>
      <c r="G16" s="316">
        <f t="shared" si="2"/>
        <v>-9.2055371003199452E-2</v>
      </c>
      <c r="H16" s="315">
        <v>159</v>
      </c>
      <c r="I16" s="315">
        <f t="shared" si="0"/>
        <v>1</v>
      </c>
      <c r="J16" s="316">
        <f t="shared" si="3"/>
        <v>6.2893081761006293E-3</v>
      </c>
      <c r="K16" s="311"/>
    </row>
    <row r="17" spans="1:11" ht="17.45" x14ac:dyDescent="0.3">
      <c r="A17" s="312">
        <v>4</v>
      </c>
      <c r="B17" s="313" t="s">
        <v>60</v>
      </c>
      <c r="C17" s="314"/>
      <c r="D17" s="315">
        <v>3413</v>
      </c>
      <c r="E17" s="315">
        <v>3407.1455699999997</v>
      </c>
      <c r="F17" s="315">
        <f t="shared" si="1"/>
        <v>5.8544300000003204</v>
      </c>
      <c r="G17" s="316">
        <f t="shared" si="2"/>
        <v>1.7182799735792683E-3</v>
      </c>
      <c r="H17" s="315">
        <v>3419</v>
      </c>
      <c r="I17" s="315">
        <f t="shared" si="0"/>
        <v>-6</v>
      </c>
      <c r="J17" s="316">
        <f t="shared" si="3"/>
        <v>-1.7548990933021352E-3</v>
      </c>
      <c r="K17" s="311"/>
    </row>
    <row r="18" spans="1:11" ht="17.45" x14ac:dyDescent="0.3">
      <c r="A18" s="312">
        <v>5</v>
      </c>
      <c r="B18" s="313" t="s">
        <v>61</v>
      </c>
      <c r="C18" s="314"/>
      <c r="D18" s="315">
        <v>4</v>
      </c>
      <c r="E18" s="315">
        <v>3.8544299999999998</v>
      </c>
      <c r="F18" s="315">
        <f t="shared" si="1"/>
        <v>0.1455700000000002</v>
      </c>
      <c r="G18" s="316">
        <f t="shared" si="2"/>
        <v>3.7766933113326795E-2</v>
      </c>
      <c r="H18" s="315">
        <v>4</v>
      </c>
      <c r="I18" s="315">
        <f t="shared" si="0"/>
        <v>0</v>
      </c>
      <c r="J18" s="316">
        <f t="shared" si="3"/>
        <v>0</v>
      </c>
      <c r="K18" s="311"/>
    </row>
    <row r="19" spans="1:11" ht="17.45" x14ac:dyDescent="0.3">
      <c r="A19" s="312">
        <v>6</v>
      </c>
      <c r="B19" s="313" t="s">
        <v>62</v>
      </c>
      <c r="C19" s="314"/>
      <c r="D19" s="315">
        <v>6567</v>
      </c>
      <c r="E19" s="315">
        <v>6318.0000000000009</v>
      </c>
      <c r="F19" s="315">
        <f t="shared" si="1"/>
        <v>248.99999999999909</v>
      </c>
      <c r="G19" s="316">
        <f t="shared" si="2"/>
        <v>3.9411206077872594E-2</v>
      </c>
      <c r="H19" s="315">
        <v>6330</v>
      </c>
      <c r="I19" s="315">
        <f t="shared" si="0"/>
        <v>237</v>
      </c>
      <c r="J19" s="316">
        <f t="shared" si="3"/>
        <v>3.7440758293838861E-2</v>
      </c>
      <c r="K19" s="311"/>
    </row>
    <row r="20" spans="1:11" ht="17.45" x14ac:dyDescent="0.3">
      <c r="A20" s="312">
        <v>7</v>
      </c>
      <c r="B20" s="313" t="s">
        <v>164</v>
      </c>
      <c r="C20" s="317"/>
      <c r="D20" s="315">
        <v>8</v>
      </c>
      <c r="E20" s="315">
        <v>8</v>
      </c>
      <c r="F20" s="315">
        <f t="shared" si="1"/>
        <v>0</v>
      </c>
      <c r="G20" s="316">
        <f t="shared" si="2"/>
        <v>0</v>
      </c>
      <c r="H20" s="315">
        <v>8</v>
      </c>
      <c r="I20" s="315">
        <f t="shared" si="0"/>
        <v>0</v>
      </c>
      <c r="J20" s="316">
        <f t="shared" si="3"/>
        <v>0</v>
      </c>
      <c r="K20" s="311"/>
    </row>
    <row r="21" spans="1:11" ht="17.45" x14ac:dyDescent="0.3">
      <c r="A21" s="312">
        <v>8</v>
      </c>
      <c r="B21" s="313" t="s">
        <v>63</v>
      </c>
      <c r="C21" s="317"/>
      <c r="D21" s="318">
        <v>16</v>
      </c>
      <c r="E21" s="318">
        <v>16</v>
      </c>
      <c r="F21" s="318">
        <f t="shared" si="1"/>
        <v>0</v>
      </c>
      <c r="G21" s="319">
        <f t="shared" si="2"/>
        <v>0</v>
      </c>
      <c r="H21" s="318">
        <v>16</v>
      </c>
      <c r="I21" s="318">
        <f t="shared" si="0"/>
        <v>0</v>
      </c>
      <c r="J21" s="319">
        <f>+I21/H21</f>
        <v>0</v>
      </c>
      <c r="K21" s="320"/>
    </row>
    <row r="22" spans="1:11" ht="17.45" x14ac:dyDescent="0.3">
      <c r="A22" s="312">
        <v>9</v>
      </c>
      <c r="B22" s="313" t="s">
        <v>64</v>
      </c>
      <c r="C22" s="314"/>
      <c r="D22" s="321">
        <f>SUM(D14:D21)</f>
        <v>1128704</v>
      </c>
      <c r="E22" s="321">
        <f t="shared" ref="E22:F22" si="4">SUM(E14:E21)</f>
        <v>1123556.7412699999</v>
      </c>
      <c r="F22" s="321">
        <f t="shared" si="4"/>
        <v>5147.2587299999896</v>
      </c>
      <c r="G22" s="316">
        <f t="shared" si="2"/>
        <v>4.5812183229676879E-3</v>
      </c>
      <c r="H22" s="321">
        <f>SUM(H14:H21)</f>
        <v>1110041</v>
      </c>
      <c r="I22" s="321">
        <f>SUM(I14:I21)</f>
        <v>18663</v>
      </c>
      <c r="J22" s="316">
        <f>+I22/H22</f>
        <v>1.6812892496763633E-2</v>
      </c>
      <c r="K22" s="322"/>
    </row>
    <row r="23" spans="1:11" ht="17.45" x14ac:dyDescent="0.3">
      <c r="A23" s="312">
        <v>10</v>
      </c>
      <c r="B23" s="323"/>
      <c r="C23" s="323"/>
      <c r="D23" s="323" t="s">
        <v>89</v>
      </c>
      <c r="E23" s="323"/>
      <c r="F23" s="323"/>
      <c r="G23" s="323"/>
      <c r="H23" s="323"/>
      <c r="I23" s="323"/>
      <c r="J23" s="323"/>
      <c r="K23" s="320"/>
    </row>
    <row r="24" spans="1:11" ht="17.45" x14ac:dyDescent="0.3">
      <c r="A24" s="312">
        <v>11</v>
      </c>
      <c r="B24" s="369" t="s">
        <v>65</v>
      </c>
      <c r="C24" s="369"/>
      <c r="D24" s="369"/>
      <c r="E24" s="369"/>
      <c r="F24" s="369"/>
      <c r="G24" s="369"/>
      <c r="H24" s="369"/>
      <c r="I24" s="369"/>
      <c r="J24" s="369"/>
      <c r="K24" s="324"/>
    </row>
    <row r="25" spans="1:11" s="306" customFormat="1" ht="17.45" x14ac:dyDescent="0.3">
      <c r="A25" s="312">
        <v>12</v>
      </c>
      <c r="B25" s="307"/>
      <c r="C25" s="307"/>
      <c r="D25" s="307"/>
      <c r="E25" s="307"/>
      <c r="F25" s="308" t="s">
        <v>49</v>
      </c>
      <c r="G25" s="307"/>
      <c r="H25" s="358" t="s">
        <v>50</v>
      </c>
      <c r="I25" s="358"/>
      <c r="J25" s="358"/>
      <c r="K25" s="320"/>
    </row>
    <row r="26" spans="1:11" s="306" customFormat="1" ht="17.45" x14ac:dyDescent="0.3">
      <c r="A26" s="312">
        <v>13</v>
      </c>
      <c r="B26" s="308" t="s">
        <v>51</v>
      </c>
      <c r="C26" s="310"/>
      <c r="D26" s="310" t="s">
        <v>52</v>
      </c>
      <c r="E26" s="310" t="s">
        <v>53</v>
      </c>
      <c r="F26" s="310" t="s">
        <v>54</v>
      </c>
      <c r="G26" s="310" t="s">
        <v>55</v>
      </c>
      <c r="H26" s="310" t="s">
        <v>56</v>
      </c>
      <c r="I26" s="310" t="s">
        <v>54</v>
      </c>
      <c r="J26" s="310" t="s">
        <v>55</v>
      </c>
      <c r="K26" s="320"/>
    </row>
    <row r="27" spans="1:11" ht="17.45" x14ac:dyDescent="0.3">
      <c r="A27" s="312">
        <v>14</v>
      </c>
      <c r="B27" s="313" t="s">
        <v>57</v>
      </c>
      <c r="C27" s="314"/>
      <c r="D27" s="315">
        <v>991207</v>
      </c>
      <c r="E27" s="315">
        <v>986607</v>
      </c>
      <c r="F27" s="315">
        <f>D27-E27</f>
        <v>4600</v>
      </c>
      <c r="G27" s="316">
        <f>F27/E27</f>
        <v>4.6624441140190572E-3</v>
      </c>
      <c r="H27" s="315">
        <v>974908</v>
      </c>
      <c r="I27" s="315">
        <f t="shared" ref="I27:I34" si="5">+D27-H27</f>
        <v>16299</v>
      </c>
      <c r="J27" s="316">
        <f t="shared" ref="J27:J34" si="6">+I27/H27</f>
        <v>1.6718500617494164E-2</v>
      </c>
      <c r="K27" s="320"/>
    </row>
    <row r="28" spans="1:11" ht="17.45" x14ac:dyDescent="0.3">
      <c r="A28" s="312">
        <v>15</v>
      </c>
      <c r="B28" s="313" t="s">
        <v>58</v>
      </c>
      <c r="C28" s="314"/>
      <c r="D28" s="315">
        <v>125670</v>
      </c>
      <c r="E28" s="315">
        <v>125565</v>
      </c>
      <c r="F28" s="315">
        <f t="shared" ref="F28:F34" si="7">D28-E28</f>
        <v>105</v>
      </c>
      <c r="G28" s="316">
        <f t="shared" ref="G28:G35" si="8">F28/E28</f>
        <v>8.3622028431489664E-4</v>
      </c>
      <c r="H28" s="315">
        <v>123443</v>
      </c>
      <c r="I28" s="315">
        <f t="shared" si="5"/>
        <v>2227</v>
      </c>
      <c r="J28" s="316">
        <f t="shared" si="6"/>
        <v>1.8040715147882018E-2</v>
      </c>
      <c r="K28" s="320"/>
    </row>
    <row r="29" spans="1:11" ht="17.45" x14ac:dyDescent="0.3">
      <c r="A29" s="312">
        <v>16</v>
      </c>
      <c r="B29" s="313" t="s">
        <v>59</v>
      </c>
      <c r="C29" s="314"/>
      <c r="D29" s="315">
        <v>160</v>
      </c>
      <c r="E29" s="315">
        <v>176</v>
      </c>
      <c r="F29" s="315">
        <f t="shared" si="7"/>
        <v>-16</v>
      </c>
      <c r="G29" s="316">
        <f t="shared" si="8"/>
        <v>-9.0909090909090912E-2</v>
      </c>
      <c r="H29" s="315">
        <v>159</v>
      </c>
      <c r="I29" s="315">
        <f t="shared" si="5"/>
        <v>1</v>
      </c>
      <c r="J29" s="316">
        <f t="shared" si="6"/>
        <v>6.2893081761006293E-3</v>
      </c>
      <c r="K29" s="320"/>
    </row>
    <row r="30" spans="1:11" ht="17.45" x14ac:dyDescent="0.3">
      <c r="A30" s="312">
        <v>17</v>
      </c>
      <c r="B30" s="313" t="s">
        <v>60</v>
      </c>
      <c r="C30" s="314"/>
      <c r="D30" s="315">
        <v>3419</v>
      </c>
      <c r="E30" s="315">
        <v>3409</v>
      </c>
      <c r="F30" s="315">
        <f t="shared" si="7"/>
        <v>10</v>
      </c>
      <c r="G30" s="316">
        <f t="shared" si="8"/>
        <v>2.933411557641537E-3</v>
      </c>
      <c r="H30" s="315">
        <v>3417</v>
      </c>
      <c r="I30" s="315">
        <f t="shared" si="5"/>
        <v>2</v>
      </c>
      <c r="J30" s="316">
        <f t="shared" si="6"/>
        <v>5.8530875036581797E-4</v>
      </c>
    </row>
    <row r="31" spans="1:11" ht="17.45" x14ac:dyDescent="0.3">
      <c r="A31" s="312">
        <v>18</v>
      </c>
      <c r="B31" s="313" t="s">
        <v>61</v>
      </c>
      <c r="C31" s="314"/>
      <c r="D31" s="315">
        <v>4</v>
      </c>
      <c r="E31" s="315">
        <v>4</v>
      </c>
      <c r="F31" s="315">
        <f t="shared" si="7"/>
        <v>0</v>
      </c>
      <c r="G31" s="316">
        <f t="shared" si="8"/>
        <v>0</v>
      </c>
      <c r="H31" s="315">
        <v>4</v>
      </c>
      <c r="I31" s="315">
        <f t="shared" si="5"/>
        <v>0</v>
      </c>
      <c r="J31" s="316">
        <f t="shared" si="6"/>
        <v>0</v>
      </c>
    </row>
    <row r="32" spans="1:11" ht="17.45" x14ac:dyDescent="0.3">
      <c r="A32" s="312">
        <v>19</v>
      </c>
      <c r="B32" s="313" t="s">
        <v>62</v>
      </c>
      <c r="C32" s="314"/>
      <c r="D32" s="315">
        <v>6530</v>
      </c>
      <c r="E32" s="315">
        <v>6313</v>
      </c>
      <c r="F32" s="315">
        <f t="shared" si="7"/>
        <v>217</v>
      </c>
      <c r="G32" s="316">
        <f t="shared" si="8"/>
        <v>3.4373514969111355E-2</v>
      </c>
      <c r="H32" s="315">
        <v>6344</v>
      </c>
      <c r="I32" s="315">
        <f t="shared" si="5"/>
        <v>186</v>
      </c>
      <c r="J32" s="316">
        <f t="shared" si="6"/>
        <v>2.9319041614123582E-2</v>
      </c>
    </row>
    <row r="33" spans="1:11" ht="17.45" x14ac:dyDescent="0.3">
      <c r="A33" s="312">
        <v>20</v>
      </c>
      <c r="B33" s="313" t="s">
        <v>164</v>
      </c>
      <c r="C33" s="317"/>
      <c r="D33" s="315">
        <v>8</v>
      </c>
      <c r="E33" s="315">
        <v>8</v>
      </c>
      <c r="F33" s="315">
        <f t="shared" si="7"/>
        <v>0</v>
      </c>
      <c r="G33" s="316">
        <f t="shared" si="8"/>
        <v>0</v>
      </c>
      <c r="H33" s="315">
        <v>8</v>
      </c>
      <c r="I33" s="315">
        <f t="shared" si="5"/>
        <v>0</v>
      </c>
      <c r="J33" s="316">
        <f t="shared" si="6"/>
        <v>0</v>
      </c>
      <c r="K33" s="322"/>
    </row>
    <row r="34" spans="1:11" ht="17.45" x14ac:dyDescent="0.3">
      <c r="A34" s="312">
        <v>21</v>
      </c>
      <c r="B34" s="313" t="s">
        <v>63</v>
      </c>
      <c r="C34" s="317"/>
      <c r="D34" s="318">
        <v>16</v>
      </c>
      <c r="E34" s="318">
        <v>16</v>
      </c>
      <c r="F34" s="318">
        <f t="shared" si="7"/>
        <v>0</v>
      </c>
      <c r="G34" s="319">
        <f t="shared" si="8"/>
        <v>0</v>
      </c>
      <c r="H34" s="318">
        <v>16</v>
      </c>
      <c r="I34" s="318">
        <f t="shared" si="5"/>
        <v>0</v>
      </c>
      <c r="J34" s="319">
        <f t="shared" si="6"/>
        <v>0</v>
      </c>
      <c r="K34" s="320"/>
    </row>
    <row r="35" spans="1:11" ht="17.45" x14ac:dyDescent="0.3">
      <c r="A35" s="312">
        <v>22</v>
      </c>
      <c r="B35" s="313" t="s">
        <v>64</v>
      </c>
      <c r="C35" s="314"/>
      <c r="D35" s="315">
        <f>SUM(D27:D34)</f>
        <v>1127014</v>
      </c>
      <c r="E35" s="315">
        <f t="shared" ref="E35:F35" si="9">SUM(E27:E34)</f>
        <v>1122098</v>
      </c>
      <c r="F35" s="321">
        <f t="shared" si="9"/>
        <v>4916</v>
      </c>
      <c r="G35" s="316">
        <f t="shared" si="8"/>
        <v>4.3810790144889304E-3</v>
      </c>
      <c r="H35" s="321">
        <f>SUM(H27:H34)</f>
        <v>1108299</v>
      </c>
      <c r="I35" s="321">
        <f>SUM(I27:I34)</f>
        <v>18715</v>
      </c>
      <c r="J35" s="316">
        <f>+I35/H35</f>
        <v>1.6886237378180437E-2</v>
      </c>
      <c r="K35" s="322"/>
    </row>
    <row r="36" spans="1:11" ht="17.45" x14ac:dyDescent="0.3">
      <c r="A36" s="312">
        <v>23</v>
      </c>
      <c r="B36" s="323"/>
      <c r="C36" s="326"/>
      <c r="D36" s="318"/>
      <c r="E36" s="318"/>
      <c r="F36" s="327"/>
      <c r="G36" s="319"/>
      <c r="H36" s="327"/>
      <c r="I36" s="327"/>
      <c r="J36" s="319"/>
      <c r="K36" s="322"/>
    </row>
    <row r="37" spans="1:11" ht="17.45" x14ac:dyDescent="0.3">
      <c r="A37" s="312">
        <v>24</v>
      </c>
      <c r="B37" s="371" t="s">
        <v>66</v>
      </c>
      <c r="C37" s="369"/>
      <c r="D37" s="369"/>
      <c r="E37" s="369"/>
      <c r="F37" s="369"/>
      <c r="G37" s="369"/>
      <c r="H37" s="369"/>
      <c r="I37" s="369"/>
      <c r="J37" s="369"/>
      <c r="K37" s="324"/>
    </row>
    <row r="38" spans="1:11" s="306" customFormat="1" ht="17.45" x14ac:dyDescent="0.3">
      <c r="A38" s="312">
        <v>25</v>
      </c>
      <c r="B38" s="307"/>
      <c r="C38" s="307"/>
      <c r="D38" s="307"/>
      <c r="E38" s="307"/>
      <c r="F38" s="308" t="s">
        <v>49</v>
      </c>
      <c r="G38" s="307"/>
      <c r="H38" s="358" t="s">
        <v>50</v>
      </c>
      <c r="I38" s="358"/>
      <c r="J38" s="358"/>
      <c r="K38" s="320"/>
    </row>
    <row r="39" spans="1:11" s="306" customFormat="1" ht="17.45" x14ac:dyDescent="0.3">
      <c r="A39" s="312">
        <v>26</v>
      </c>
      <c r="B39" s="308" t="s">
        <v>51</v>
      </c>
      <c r="C39" s="310"/>
      <c r="D39" s="310" t="s">
        <v>52</v>
      </c>
      <c r="E39" s="310" t="s">
        <v>53</v>
      </c>
      <c r="F39" s="310" t="s">
        <v>54</v>
      </c>
      <c r="G39" s="310" t="s">
        <v>55</v>
      </c>
      <c r="H39" s="310" t="s">
        <v>56</v>
      </c>
      <c r="I39" s="310" t="s">
        <v>54</v>
      </c>
      <c r="J39" s="310" t="s">
        <v>55</v>
      </c>
      <c r="K39" s="320"/>
    </row>
    <row r="40" spans="1:11" ht="17.45" x14ac:dyDescent="0.3">
      <c r="A40" s="312">
        <v>27</v>
      </c>
      <c r="B40" s="313" t="s">
        <v>57</v>
      </c>
      <c r="C40" s="314"/>
      <c r="D40" s="315">
        <v>984739</v>
      </c>
      <c r="E40" s="315">
        <v>981957</v>
      </c>
      <c r="F40" s="315">
        <f>D40-E40</f>
        <v>2782</v>
      </c>
      <c r="G40" s="316">
        <f>F40/E40</f>
        <v>2.8331179471198843E-3</v>
      </c>
      <c r="H40" s="315">
        <v>970830</v>
      </c>
      <c r="I40" s="315">
        <f t="shared" ref="I40:I47" si="10">+D40-H40</f>
        <v>13909</v>
      </c>
      <c r="J40" s="316">
        <f t="shared" ref="J40:J47" si="11">+I40/H40</f>
        <v>1.4326916143918091E-2</v>
      </c>
      <c r="K40" s="320"/>
    </row>
    <row r="41" spans="1:11" ht="17.45" x14ac:dyDescent="0.3">
      <c r="A41" s="312">
        <v>28</v>
      </c>
      <c r="B41" s="313" t="s">
        <v>58</v>
      </c>
      <c r="C41" s="314"/>
      <c r="D41" s="315">
        <v>124908</v>
      </c>
      <c r="E41" s="315">
        <v>124759</v>
      </c>
      <c r="F41" s="315">
        <f t="shared" ref="F41:F47" si="12">D41-E41</f>
        <v>149</v>
      </c>
      <c r="G41" s="316">
        <f t="shared" ref="G41:G48" si="13">F41/E41</f>
        <v>1.1943026154425734E-3</v>
      </c>
      <c r="H41" s="315">
        <v>122912</v>
      </c>
      <c r="I41" s="315">
        <f t="shared" si="10"/>
        <v>1996</v>
      </c>
      <c r="J41" s="316">
        <f t="shared" si="11"/>
        <v>1.6239260609216349E-2</v>
      </c>
      <c r="K41" s="320"/>
    </row>
    <row r="42" spans="1:11" ht="17.45" x14ac:dyDescent="0.3">
      <c r="A42" s="312">
        <v>29</v>
      </c>
      <c r="B42" s="313" t="s">
        <v>59</v>
      </c>
      <c r="C42" s="314"/>
      <c r="D42" s="315">
        <v>159</v>
      </c>
      <c r="E42" s="315">
        <v>175</v>
      </c>
      <c r="F42" s="315">
        <f t="shared" si="12"/>
        <v>-16</v>
      </c>
      <c r="G42" s="316">
        <f t="shared" si="13"/>
        <v>-9.1428571428571428E-2</v>
      </c>
      <c r="H42" s="315">
        <v>160</v>
      </c>
      <c r="I42" s="315">
        <f t="shared" si="10"/>
        <v>-1</v>
      </c>
      <c r="J42" s="316">
        <f t="shared" si="11"/>
        <v>-6.2500000000000003E-3</v>
      </c>
      <c r="K42" s="320"/>
    </row>
    <row r="43" spans="1:11" ht="17.45" x14ac:dyDescent="0.3">
      <c r="A43" s="312">
        <v>30</v>
      </c>
      <c r="B43" s="313" t="s">
        <v>60</v>
      </c>
      <c r="C43" s="314"/>
      <c r="D43" s="315">
        <v>3421</v>
      </c>
      <c r="E43" s="315">
        <v>3419</v>
      </c>
      <c r="F43" s="315">
        <f t="shared" si="12"/>
        <v>2</v>
      </c>
      <c r="G43" s="316">
        <f t="shared" si="13"/>
        <v>5.8496636443404503E-4</v>
      </c>
      <c r="H43" s="315">
        <v>3430</v>
      </c>
      <c r="I43" s="315">
        <f t="shared" si="10"/>
        <v>-9</v>
      </c>
      <c r="J43" s="316">
        <f t="shared" si="11"/>
        <v>-2.6239067055393588E-3</v>
      </c>
    </row>
    <row r="44" spans="1:11" ht="17.45" x14ac:dyDescent="0.3">
      <c r="A44" s="312">
        <v>31</v>
      </c>
      <c r="B44" s="313" t="s">
        <v>61</v>
      </c>
      <c r="C44" s="314"/>
      <c r="D44" s="315">
        <v>4</v>
      </c>
      <c r="E44" s="315">
        <v>4</v>
      </c>
      <c r="F44" s="315">
        <f t="shared" si="12"/>
        <v>0</v>
      </c>
      <c r="G44" s="316">
        <f t="shared" si="13"/>
        <v>0</v>
      </c>
      <c r="H44" s="315">
        <v>4</v>
      </c>
      <c r="I44" s="315">
        <f t="shared" si="10"/>
        <v>0</v>
      </c>
      <c r="J44" s="316">
        <f t="shared" si="11"/>
        <v>0</v>
      </c>
    </row>
    <row r="45" spans="1:11" ht="17.45" x14ac:dyDescent="0.3">
      <c r="A45" s="312">
        <v>32</v>
      </c>
      <c r="B45" s="313" t="s">
        <v>62</v>
      </c>
      <c r="C45" s="314"/>
      <c r="D45" s="315">
        <v>6464</v>
      </c>
      <c r="E45" s="315">
        <v>6288</v>
      </c>
      <c r="F45" s="315">
        <f t="shared" si="12"/>
        <v>176</v>
      </c>
      <c r="G45" s="316">
        <f t="shared" si="13"/>
        <v>2.7989821882951654E-2</v>
      </c>
      <c r="H45" s="315">
        <v>6275</v>
      </c>
      <c r="I45" s="315">
        <f t="shared" si="10"/>
        <v>189</v>
      </c>
      <c r="J45" s="316">
        <f t="shared" si="11"/>
        <v>3.0119521912350598E-2</v>
      </c>
    </row>
    <row r="46" spans="1:11" ht="17.45" x14ac:dyDescent="0.3">
      <c r="A46" s="312">
        <v>33</v>
      </c>
      <c r="B46" s="313" t="s">
        <v>164</v>
      </c>
      <c r="C46" s="317"/>
      <c r="D46" s="315">
        <v>8</v>
      </c>
      <c r="E46" s="315">
        <v>8</v>
      </c>
      <c r="F46" s="315">
        <f t="shared" si="12"/>
        <v>0</v>
      </c>
      <c r="G46" s="316">
        <f t="shared" si="13"/>
        <v>0</v>
      </c>
      <c r="H46" s="315">
        <v>8</v>
      </c>
      <c r="I46" s="315">
        <f t="shared" si="10"/>
        <v>0</v>
      </c>
      <c r="J46" s="316">
        <f t="shared" si="11"/>
        <v>0</v>
      </c>
      <c r="K46" s="322"/>
    </row>
    <row r="47" spans="1:11" ht="17.45" x14ac:dyDescent="0.3">
      <c r="A47" s="312">
        <v>34</v>
      </c>
      <c r="B47" s="313" t="s">
        <v>63</v>
      </c>
      <c r="C47" s="317"/>
      <c r="D47" s="318">
        <v>16</v>
      </c>
      <c r="E47" s="318">
        <v>16</v>
      </c>
      <c r="F47" s="318">
        <f t="shared" si="12"/>
        <v>0</v>
      </c>
      <c r="G47" s="319">
        <f t="shared" si="13"/>
        <v>0</v>
      </c>
      <c r="H47" s="318">
        <v>16</v>
      </c>
      <c r="I47" s="318">
        <f t="shared" si="10"/>
        <v>0</v>
      </c>
      <c r="J47" s="319">
        <f t="shared" si="11"/>
        <v>0</v>
      </c>
      <c r="K47" s="320"/>
    </row>
    <row r="48" spans="1:11" ht="17.45" x14ac:dyDescent="0.3">
      <c r="A48" s="312">
        <v>35</v>
      </c>
      <c r="B48" s="313" t="s">
        <v>64</v>
      </c>
      <c r="C48" s="314"/>
      <c r="D48" s="315">
        <f>SUM(D40:D47)</f>
        <v>1119719</v>
      </c>
      <c r="E48" s="315">
        <f t="shared" ref="E48:F48" si="14">SUM(E40:E47)</f>
        <v>1116626</v>
      </c>
      <c r="F48" s="321">
        <f t="shared" si="14"/>
        <v>3093</v>
      </c>
      <c r="G48" s="316">
        <f t="shared" si="13"/>
        <v>2.7699516221187759E-3</v>
      </c>
      <c r="H48" s="321">
        <f>SUM(H40:H47)</f>
        <v>1103635</v>
      </c>
      <c r="I48" s="321">
        <f>SUM(I40:I47)</f>
        <v>16084</v>
      </c>
      <c r="J48" s="316">
        <f>+I48/H48</f>
        <v>1.4573658863664164E-2</v>
      </c>
      <c r="K48" s="322"/>
    </row>
    <row r="49" spans="1:11" ht="17.45" x14ac:dyDescent="0.3">
      <c r="A49" s="312">
        <v>36</v>
      </c>
      <c r="B49" s="323"/>
      <c r="C49" s="326"/>
      <c r="D49" s="318"/>
      <c r="E49" s="318"/>
      <c r="F49" s="327"/>
      <c r="G49" s="319"/>
      <c r="H49" s="327"/>
      <c r="I49" s="327"/>
      <c r="J49" s="319"/>
      <c r="K49" s="322"/>
    </row>
    <row r="50" spans="1:11" ht="17.45" x14ac:dyDescent="0.3">
      <c r="A50" s="312">
        <v>37</v>
      </c>
      <c r="B50" s="371" t="s">
        <v>67</v>
      </c>
      <c r="C50" s="369"/>
      <c r="D50" s="369"/>
      <c r="E50" s="369"/>
      <c r="F50" s="369"/>
      <c r="G50" s="369"/>
      <c r="H50" s="369"/>
      <c r="I50" s="369"/>
      <c r="J50" s="369"/>
      <c r="K50" s="322"/>
    </row>
    <row r="51" spans="1:11" ht="17.45" x14ac:dyDescent="0.3">
      <c r="A51" s="312">
        <v>38</v>
      </c>
      <c r="B51" s="307"/>
      <c r="C51" s="307"/>
      <c r="D51" s="307"/>
      <c r="E51" s="307"/>
      <c r="F51" s="308" t="s">
        <v>49</v>
      </c>
      <c r="G51" s="307"/>
      <c r="H51" s="358" t="s">
        <v>50</v>
      </c>
      <c r="I51" s="358"/>
      <c r="J51" s="358"/>
      <c r="K51" s="322"/>
    </row>
    <row r="52" spans="1:11" ht="17.45" x14ac:dyDescent="0.3">
      <c r="A52" s="312">
        <v>39</v>
      </c>
      <c r="B52" s="308" t="s">
        <v>51</v>
      </c>
      <c r="C52" s="310"/>
      <c r="D52" s="310" t="s">
        <v>52</v>
      </c>
      <c r="E52" s="310" t="s">
        <v>53</v>
      </c>
      <c r="F52" s="310" t="s">
        <v>54</v>
      </c>
      <c r="G52" s="310" t="s">
        <v>55</v>
      </c>
      <c r="H52" s="310" t="s">
        <v>56</v>
      </c>
      <c r="I52" s="310" t="s">
        <v>54</v>
      </c>
      <c r="J52" s="310" t="s">
        <v>55</v>
      </c>
      <c r="K52" s="322"/>
    </row>
    <row r="53" spans="1:11" ht="17.45" x14ac:dyDescent="0.3">
      <c r="A53" s="312">
        <v>40</v>
      </c>
      <c r="B53" s="313" t="s">
        <v>57</v>
      </c>
      <c r="C53" s="314"/>
      <c r="D53" s="315">
        <v>984739</v>
      </c>
      <c r="E53" s="315">
        <v>981957</v>
      </c>
      <c r="F53" s="315">
        <f>D53-E53</f>
        <v>2782</v>
      </c>
      <c r="G53" s="316">
        <f>F53/E53</f>
        <v>2.8331179471198843E-3</v>
      </c>
      <c r="H53" s="315">
        <v>970830</v>
      </c>
      <c r="I53" s="315">
        <f t="shared" ref="I53:I60" si="15">+D53-H53</f>
        <v>13909</v>
      </c>
      <c r="J53" s="316">
        <f t="shared" ref="J53:J60" si="16">+I53/H53</f>
        <v>1.4326916143918091E-2</v>
      </c>
      <c r="K53" s="322"/>
    </row>
    <row r="54" spans="1:11" ht="17.45" x14ac:dyDescent="0.3">
      <c r="A54" s="312">
        <v>41</v>
      </c>
      <c r="B54" s="313" t="s">
        <v>58</v>
      </c>
      <c r="C54" s="314"/>
      <c r="D54" s="315">
        <v>124908</v>
      </c>
      <c r="E54" s="315">
        <v>124759</v>
      </c>
      <c r="F54" s="315">
        <f t="shared" ref="F54:F60" si="17">D54-E54</f>
        <v>149</v>
      </c>
      <c r="G54" s="316">
        <f t="shared" ref="G54:G61" si="18">F54/E54</f>
        <v>1.1943026154425734E-3</v>
      </c>
      <c r="H54" s="315">
        <v>122912</v>
      </c>
      <c r="I54" s="315">
        <f t="shared" si="15"/>
        <v>1996</v>
      </c>
      <c r="J54" s="316">
        <f t="shared" si="16"/>
        <v>1.6239260609216349E-2</v>
      </c>
    </row>
    <row r="55" spans="1:11" ht="17.45" x14ac:dyDescent="0.3">
      <c r="A55" s="312">
        <v>42</v>
      </c>
      <c r="B55" s="313" t="s">
        <v>59</v>
      </c>
      <c r="C55" s="314"/>
      <c r="D55" s="315">
        <v>159</v>
      </c>
      <c r="E55" s="315">
        <v>175</v>
      </c>
      <c r="F55" s="315">
        <f t="shared" si="17"/>
        <v>-16</v>
      </c>
      <c r="G55" s="316">
        <f t="shared" si="18"/>
        <v>-9.1428571428571428E-2</v>
      </c>
      <c r="H55" s="315">
        <v>160</v>
      </c>
      <c r="I55" s="315">
        <f t="shared" si="15"/>
        <v>-1</v>
      </c>
      <c r="J55" s="316">
        <f t="shared" si="16"/>
        <v>-6.2500000000000003E-3</v>
      </c>
    </row>
    <row r="56" spans="1:11" ht="17.45" x14ac:dyDescent="0.3">
      <c r="A56" s="312">
        <v>43</v>
      </c>
      <c r="B56" s="313" t="s">
        <v>60</v>
      </c>
      <c r="C56" s="314"/>
      <c r="D56" s="315">
        <v>3421</v>
      </c>
      <c r="E56" s="315">
        <v>3419</v>
      </c>
      <c r="F56" s="315">
        <f t="shared" si="17"/>
        <v>2</v>
      </c>
      <c r="G56" s="316">
        <f t="shared" si="18"/>
        <v>5.8496636443404503E-4</v>
      </c>
      <c r="H56" s="315">
        <v>3430</v>
      </c>
      <c r="I56" s="315">
        <f t="shared" si="15"/>
        <v>-9</v>
      </c>
      <c r="J56" s="316">
        <f t="shared" si="16"/>
        <v>-2.6239067055393588E-3</v>
      </c>
    </row>
    <row r="57" spans="1:11" ht="17.45" x14ac:dyDescent="0.3">
      <c r="A57" s="312">
        <v>44</v>
      </c>
      <c r="B57" s="313" t="s">
        <v>61</v>
      </c>
      <c r="C57" s="314"/>
      <c r="D57" s="315">
        <v>4</v>
      </c>
      <c r="E57" s="315">
        <v>4</v>
      </c>
      <c r="F57" s="315">
        <f t="shared" si="17"/>
        <v>0</v>
      </c>
      <c r="G57" s="316">
        <f t="shared" si="18"/>
        <v>0</v>
      </c>
      <c r="H57" s="315">
        <v>4</v>
      </c>
      <c r="I57" s="315">
        <f t="shared" si="15"/>
        <v>0</v>
      </c>
      <c r="J57" s="316">
        <f t="shared" si="16"/>
        <v>0</v>
      </c>
    </row>
    <row r="58" spans="1:11" ht="17.45" x14ac:dyDescent="0.3">
      <c r="A58" s="312">
        <v>45</v>
      </c>
      <c r="B58" s="313" t="s">
        <v>62</v>
      </c>
      <c r="C58" s="314"/>
      <c r="D58" s="315">
        <v>6464</v>
      </c>
      <c r="E58" s="315">
        <v>6288</v>
      </c>
      <c r="F58" s="315">
        <f t="shared" si="17"/>
        <v>176</v>
      </c>
      <c r="G58" s="316">
        <f t="shared" si="18"/>
        <v>2.7989821882951654E-2</v>
      </c>
      <c r="H58" s="315">
        <v>6275</v>
      </c>
      <c r="I58" s="315">
        <f t="shared" si="15"/>
        <v>189</v>
      </c>
      <c r="J58" s="316">
        <f t="shared" si="16"/>
        <v>3.0119521912350598E-2</v>
      </c>
    </row>
    <row r="59" spans="1:11" ht="17.45" x14ac:dyDescent="0.3">
      <c r="A59" s="312">
        <v>46</v>
      </c>
      <c r="B59" s="313" t="s">
        <v>164</v>
      </c>
      <c r="C59" s="317"/>
      <c r="D59" s="315">
        <v>8</v>
      </c>
      <c r="E59" s="315">
        <v>8</v>
      </c>
      <c r="F59" s="315">
        <f t="shared" si="17"/>
        <v>0</v>
      </c>
      <c r="G59" s="316">
        <f t="shared" si="18"/>
        <v>0</v>
      </c>
      <c r="H59" s="315">
        <v>8</v>
      </c>
      <c r="I59" s="315">
        <f t="shared" si="15"/>
        <v>0</v>
      </c>
      <c r="J59" s="316">
        <f t="shared" si="16"/>
        <v>0</v>
      </c>
    </row>
    <row r="60" spans="1:11" ht="17.45" x14ac:dyDescent="0.3">
      <c r="A60" s="312">
        <v>47</v>
      </c>
      <c r="B60" s="313" t="s">
        <v>63</v>
      </c>
      <c r="C60" s="317"/>
      <c r="D60" s="318">
        <v>16</v>
      </c>
      <c r="E60" s="318">
        <v>16</v>
      </c>
      <c r="F60" s="318">
        <f t="shared" si="17"/>
        <v>0</v>
      </c>
      <c r="G60" s="319">
        <f t="shared" si="18"/>
        <v>0</v>
      </c>
      <c r="H60" s="318">
        <v>16</v>
      </c>
      <c r="I60" s="318">
        <f t="shared" si="15"/>
        <v>0</v>
      </c>
      <c r="J60" s="319">
        <f t="shared" si="16"/>
        <v>0</v>
      </c>
    </row>
    <row r="61" spans="1:11" ht="17.45" x14ac:dyDescent="0.3">
      <c r="A61" s="312">
        <v>48</v>
      </c>
      <c r="B61" s="313" t="s">
        <v>64</v>
      </c>
      <c r="C61" s="314"/>
      <c r="D61" s="315">
        <f>SUM(D53:D60)</f>
        <v>1119719</v>
      </c>
      <c r="E61" s="315">
        <f t="shared" ref="E61:F61" si="19">SUM(E53:E60)</f>
        <v>1116626</v>
      </c>
      <c r="F61" s="321">
        <f t="shared" si="19"/>
        <v>3093</v>
      </c>
      <c r="G61" s="316">
        <f t="shared" si="18"/>
        <v>2.7699516221187759E-3</v>
      </c>
      <c r="H61" s="321">
        <f>SUM(H53:H60)</f>
        <v>1103635</v>
      </c>
      <c r="I61" s="321">
        <f>SUM(I53:I60)</f>
        <v>16084</v>
      </c>
      <c r="J61" s="316">
        <f>+I61/H61</f>
        <v>1.4573658863664164E-2</v>
      </c>
    </row>
    <row r="62" spans="1:11" ht="17.45" hidden="1" x14ac:dyDescent="0.3">
      <c r="B62" s="330"/>
      <c r="C62" s="331"/>
      <c r="D62" s="328"/>
      <c r="E62" s="315"/>
      <c r="F62" s="332"/>
      <c r="G62" s="333"/>
      <c r="H62" s="321"/>
      <c r="I62" s="332"/>
      <c r="J62" s="333"/>
    </row>
    <row r="63" spans="1:11" ht="17.45" x14ac:dyDescent="0.3">
      <c r="B63" s="330"/>
      <c r="C63" s="331"/>
      <c r="D63" s="328"/>
      <c r="E63" s="315"/>
      <c r="F63" s="332"/>
      <c r="G63" s="333"/>
      <c r="H63" s="321"/>
      <c r="I63" s="332"/>
      <c r="J63" s="333"/>
    </row>
    <row r="64" spans="1:11" ht="17.45" x14ac:dyDescent="0.3">
      <c r="B64" s="330"/>
      <c r="C64" s="331"/>
      <c r="D64" s="328"/>
      <c r="E64" s="315"/>
      <c r="F64" s="332"/>
      <c r="G64" s="333"/>
      <c r="H64" s="321"/>
      <c r="I64" s="332"/>
      <c r="J64" s="333"/>
    </row>
    <row r="65" spans="2:10" ht="17.45" x14ac:dyDescent="0.3">
      <c r="B65" s="330"/>
      <c r="C65" s="331"/>
      <c r="D65" s="328"/>
      <c r="E65" s="315"/>
      <c r="F65" s="332"/>
      <c r="G65" s="333"/>
      <c r="H65" s="321"/>
      <c r="I65" s="332"/>
      <c r="J65" s="333"/>
    </row>
    <row r="66" spans="2:10" ht="17.45" x14ac:dyDescent="0.3">
      <c r="B66" s="330"/>
      <c r="C66" s="331"/>
      <c r="D66" s="328"/>
      <c r="E66" s="315"/>
      <c r="F66" s="332"/>
      <c r="G66" s="333"/>
      <c r="H66" s="321"/>
      <c r="I66" s="332"/>
      <c r="J66" s="333"/>
    </row>
    <row r="67" spans="2:10" ht="17.45" x14ac:dyDescent="0.3">
      <c r="B67" s="330"/>
      <c r="C67" s="331"/>
      <c r="D67" s="328"/>
      <c r="E67" s="315"/>
      <c r="F67" s="332"/>
      <c r="G67" s="333"/>
      <c r="H67" s="321"/>
      <c r="I67" s="332"/>
      <c r="J67" s="333"/>
    </row>
    <row r="69" spans="2:10" ht="14.45" x14ac:dyDescent="0.3">
      <c r="B69" s="334"/>
    </row>
  </sheetData>
  <mergeCells count="12">
    <mergeCell ref="H51:J51"/>
    <mergeCell ref="B2:J2"/>
    <mergeCell ref="B3:J3"/>
    <mergeCell ref="B4:J4"/>
    <mergeCell ref="B6:J6"/>
    <mergeCell ref="B11:J11"/>
    <mergeCell ref="H12:J12"/>
    <mergeCell ref="B24:J24"/>
    <mergeCell ref="H25:J25"/>
    <mergeCell ref="B37:J37"/>
    <mergeCell ref="H38:J38"/>
    <mergeCell ref="B50:J50"/>
  </mergeCells>
  <printOptions horizontalCentered="1"/>
  <pageMargins left="0.25" right="0.25" top="0.75" bottom="0.75" header="0" footer="0"/>
  <pageSetup scale="66" orientation="portrait" r:id="rId1"/>
  <headerFooter alignWithMargins="0">
    <oddFooter xml:space="preserve">&amp;L
&amp;C&amp;14 10a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55" zoomScaleNormal="55" workbookViewId="0">
      <selection activeCell="Y34" sqref="Y34"/>
    </sheetView>
  </sheetViews>
  <sheetFormatPr defaultColWidth="8.85546875" defaultRowHeight="16.5" x14ac:dyDescent="0.3"/>
  <cols>
    <col min="1" max="1" width="5.140625" style="288" bestFit="1" customWidth="1"/>
    <col min="2" max="2" width="36.7109375" style="292" customWidth="1"/>
    <col min="3" max="3" width="1.140625" style="292" customWidth="1"/>
    <col min="4" max="4" width="13.140625" style="292" bestFit="1" customWidth="1"/>
    <col min="5" max="5" width="13.140625" style="291" bestFit="1" customWidth="1"/>
    <col min="6" max="6" width="15.85546875" style="292" customWidth="1"/>
    <col min="7" max="7" width="14.5703125" style="292" customWidth="1"/>
    <col min="8" max="8" width="15.7109375" style="292" customWidth="1"/>
    <col min="9" max="9" width="15.5703125" style="292" customWidth="1"/>
    <col min="10" max="10" width="17.7109375" style="292" customWidth="1"/>
    <col min="11" max="11" width="9.5703125" style="292" customWidth="1"/>
    <col min="12" max="16384" width="8.85546875" style="292"/>
  </cols>
  <sheetData>
    <row r="1" spans="1:11" ht="14.45" x14ac:dyDescent="0.3">
      <c r="B1" s="289"/>
      <c r="C1" s="289"/>
      <c r="D1" s="290"/>
      <c r="E1" s="290"/>
      <c r="F1" s="290"/>
      <c r="G1" s="290"/>
      <c r="H1" s="290"/>
      <c r="I1" s="290"/>
      <c r="J1" s="290"/>
      <c r="K1" s="290"/>
    </row>
    <row r="2" spans="1:11" ht="21" x14ac:dyDescent="0.4">
      <c r="B2" s="359" t="s">
        <v>44</v>
      </c>
      <c r="C2" s="359"/>
      <c r="D2" s="359"/>
      <c r="E2" s="359"/>
      <c r="F2" s="359"/>
      <c r="G2" s="359"/>
      <c r="H2" s="359"/>
      <c r="I2" s="359"/>
      <c r="J2" s="359"/>
      <c r="K2" s="293"/>
    </row>
    <row r="3" spans="1:11" ht="21" x14ac:dyDescent="0.4">
      <c r="B3" s="359" t="s">
        <v>45</v>
      </c>
      <c r="C3" s="359"/>
      <c r="D3" s="359"/>
      <c r="E3" s="359"/>
      <c r="F3" s="359"/>
      <c r="G3" s="359"/>
      <c r="H3" s="359"/>
      <c r="I3" s="359"/>
      <c r="J3" s="359"/>
      <c r="K3" s="293"/>
    </row>
    <row r="4" spans="1:11" ht="21" x14ac:dyDescent="0.4">
      <c r="B4" s="365" t="s">
        <v>163</v>
      </c>
      <c r="C4" s="365"/>
      <c r="D4" s="365"/>
      <c r="E4" s="365"/>
      <c r="F4" s="365"/>
      <c r="G4" s="365"/>
      <c r="H4" s="365"/>
      <c r="I4" s="365"/>
      <c r="J4" s="365"/>
      <c r="K4" s="295"/>
    </row>
    <row r="5" spans="1:11" ht="15.6" x14ac:dyDescent="0.3">
      <c r="B5" s="335"/>
      <c r="C5" s="335"/>
      <c r="D5" s="336"/>
      <c r="E5" s="297"/>
      <c r="F5" s="336"/>
      <c r="G5" s="336"/>
      <c r="H5" s="336"/>
      <c r="I5" s="336"/>
      <c r="J5" s="336"/>
      <c r="K5" s="336"/>
    </row>
    <row r="6" spans="1:11" ht="17.45" x14ac:dyDescent="0.3">
      <c r="B6" s="366" t="s">
        <v>68</v>
      </c>
      <c r="C6" s="366"/>
      <c r="D6" s="366"/>
      <c r="E6" s="366"/>
      <c r="F6" s="366"/>
      <c r="G6" s="366"/>
      <c r="H6" s="366"/>
      <c r="I6" s="366"/>
      <c r="J6" s="366"/>
      <c r="K6" s="299"/>
    </row>
    <row r="7" spans="1:11" ht="17.45" x14ac:dyDescent="0.3">
      <c r="B7" s="299"/>
      <c r="C7" s="299"/>
      <c r="D7" s="299"/>
      <c r="E7" s="299"/>
      <c r="F7" s="299"/>
      <c r="G7" s="299"/>
      <c r="H7" s="299"/>
      <c r="I7" s="299"/>
      <c r="J7" s="299"/>
      <c r="K7" s="299"/>
    </row>
    <row r="8" spans="1:11" s="288" customFormat="1" ht="17.45" x14ac:dyDescent="0.3">
      <c r="B8" s="299"/>
      <c r="C8" s="299"/>
      <c r="D8" s="301" t="s">
        <v>145</v>
      </c>
      <c r="E8" s="301" t="s">
        <v>146</v>
      </c>
      <c r="F8" s="301" t="s">
        <v>147</v>
      </c>
      <c r="G8" s="301" t="s">
        <v>148</v>
      </c>
      <c r="H8" s="301" t="s">
        <v>149</v>
      </c>
      <c r="I8" s="301" t="s">
        <v>150</v>
      </c>
      <c r="J8" s="301" t="s">
        <v>151</v>
      </c>
      <c r="K8" s="299"/>
    </row>
    <row r="9" spans="1:11" s="288" customFormat="1" ht="17.45" x14ac:dyDescent="0.3">
      <c r="B9" s="299"/>
      <c r="C9" s="299"/>
      <c r="D9" s="303" t="s">
        <v>145</v>
      </c>
      <c r="E9" s="303" t="s">
        <v>146</v>
      </c>
      <c r="F9" s="303" t="s">
        <v>152</v>
      </c>
      <c r="G9" s="303" t="s">
        <v>153</v>
      </c>
      <c r="H9" s="303"/>
      <c r="I9" s="303" t="s">
        <v>154</v>
      </c>
      <c r="J9" s="303" t="s">
        <v>155</v>
      </c>
      <c r="K9" s="299"/>
    </row>
    <row r="11" spans="1:11" s="306" customFormat="1" ht="17.45" x14ac:dyDescent="0.3">
      <c r="A11" s="304"/>
      <c r="B11" s="367" t="s">
        <v>47</v>
      </c>
      <c r="C11" s="367"/>
      <c r="D11" s="367"/>
      <c r="E11" s="367"/>
      <c r="F11" s="367"/>
      <c r="G11" s="367"/>
      <c r="H11" s="367"/>
      <c r="I11" s="367"/>
      <c r="J11" s="367"/>
      <c r="K11" s="305"/>
    </row>
    <row r="12" spans="1:11" s="306" customFormat="1" ht="17.45" x14ac:dyDescent="0.3">
      <c r="A12" s="304"/>
      <c r="B12" s="337"/>
      <c r="C12" s="337"/>
      <c r="D12" s="337"/>
      <c r="E12" s="307"/>
      <c r="F12" s="338" t="s">
        <v>49</v>
      </c>
      <c r="G12" s="339"/>
      <c r="H12" s="364" t="s">
        <v>50</v>
      </c>
      <c r="I12" s="364"/>
      <c r="J12" s="364"/>
      <c r="K12" s="340"/>
    </row>
    <row r="13" spans="1:11" s="306" customFormat="1" ht="17.45" x14ac:dyDescent="0.3">
      <c r="A13" s="304"/>
      <c r="B13" s="338" t="s">
        <v>51</v>
      </c>
      <c r="C13" s="338"/>
      <c r="D13" s="341" t="s">
        <v>52</v>
      </c>
      <c r="E13" s="310" t="s">
        <v>53</v>
      </c>
      <c r="F13" s="341" t="s">
        <v>54</v>
      </c>
      <c r="G13" s="341" t="s">
        <v>55</v>
      </c>
      <c r="H13" s="310" t="s">
        <v>56</v>
      </c>
      <c r="I13" s="341" t="s">
        <v>54</v>
      </c>
      <c r="J13" s="341" t="s">
        <v>55</v>
      </c>
      <c r="K13" s="341"/>
    </row>
    <row r="14" spans="1:11" ht="17.45" x14ac:dyDescent="0.3">
      <c r="A14" s="312">
        <v>1</v>
      </c>
      <c r="B14" s="330" t="s">
        <v>57</v>
      </c>
      <c r="C14" s="330"/>
      <c r="D14" s="315">
        <v>756330</v>
      </c>
      <c r="E14" s="315">
        <v>757789.00000000058</v>
      </c>
      <c r="F14" s="328">
        <f t="shared" ref="F14:F20" si="0">D14-E14</f>
        <v>-1459.0000000005821</v>
      </c>
      <c r="G14" s="333">
        <f t="shared" ref="G14:G20" si="1">F14/E14</f>
        <v>-1.9253380558448077E-3</v>
      </c>
      <c r="H14" s="315">
        <v>742494</v>
      </c>
      <c r="I14" s="328">
        <f t="shared" ref="I14:I19" si="2">+D14-H14</f>
        <v>13836</v>
      </c>
      <c r="J14" s="342">
        <f t="shared" ref="J14:J20" si="3">+I14/H14</f>
        <v>1.8634494016113261E-2</v>
      </c>
      <c r="K14" s="342"/>
    </row>
    <row r="15" spans="1:11" ht="17.45" x14ac:dyDescent="0.3">
      <c r="A15" s="312">
        <v>2</v>
      </c>
      <c r="B15" s="330" t="s">
        <v>58</v>
      </c>
      <c r="C15" s="330"/>
      <c r="D15" s="315">
        <v>55281</v>
      </c>
      <c r="E15" s="315">
        <v>56688.000000000029</v>
      </c>
      <c r="F15" s="328">
        <f t="shared" si="0"/>
        <v>-1407.0000000000291</v>
      </c>
      <c r="G15" s="333">
        <f t="shared" si="1"/>
        <v>-2.4820067739204563E-2</v>
      </c>
      <c r="H15" s="315">
        <v>54803</v>
      </c>
      <c r="I15" s="328">
        <f t="shared" si="2"/>
        <v>478</v>
      </c>
      <c r="J15" s="342">
        <f t="shared" si="3"/>
        <v>8.7221502472492381E-3</v>
      </c>
      <c r="K15" s="342"/>
    </row>
    <row r="16" spans="1:11" ht="17.45" x14ac:dyDescent="0.3">
      <c r="A16" s="312">
        <v>3</v>
      </c>
      <c r="B16" s="330" t="s">
        <v>59</v>
      </c>
      <c r="C16" s="330"/>
      <c r="D16" s="315">
        <v>390</v>
      </c>
      <c r="E16" s="315">
        <v>278.14285714285688</v>
      </c>
      <c r="F16" s="328">
        <f t="shared" si="0"/>
        <v>111.85714285714312</v>
      </c>
      <c r="G16" s="333">
        <f t="shared" si="1"/>
        <v>0.40215716486903058</v>
      </c>
      <c r="H16" s="315">
        <v>405</v>
      </c>
      <c r="I16" s="328">
        <f t="shared" si="2"/>
        <v>-15</v>
      </c>
      <c r="J16" s="342">
        <f t="shared" si="3"/>
        <v>-3.7037037037037035E-2</v>
      </c>
      <c r="K16" s="342"/>
    </row>
    <row r="17" spans="1:11" ht="17.45" x14ac:dyDescent="0.3">
      <c r="A17" s="312">
        <v>4</v>
      </c>
      <c r="B17" s="330" t="s">
        <v>60</v>
      </c>
      <c r="C17" s="330"/>
      <c r="D17" s="315">
        <v>2354</v>
      </c>
      <c r="E17" s="315">
        <v>2316.9999999999991</v>
      </c>
      <c r="F17" s="328">
        <f t="shared" si="0"/>
        <v>37.000000000000909</v>
      </c>
      <c r="G17" s="333">
        <f t="shared" si="1"/>
        <v>1.5968925334484647E-2</v>
      </c>
      <c r="H17" s="315">
        <v>2386</v>
      </c>
      <c r="I17" s="328">
        <f t="shared" si="2"/>
        <v>-32</v>
      </c>
      <c r="J17" s="342">
        <f t="shared" si="3"/>
        <v>-1.3411567476948869E-2</v>
      </c>
      <c r="K17" s="342"/>
    </row>
    <row r="18" spans="1:11" ht="17.45" x14ac:dyDescent="0.3">
      <c r="A18" s="312">
        <v>5</v>
      </c>
      <c r="B18" s="330" t="s">
        <v>61</v>
      </c>
      <c r="C18" s="330"/>
      <c r="D18" s="315">
        <v>11</v>
      </c>
      <c r="E18" s="315">
        <v>17.042328042328059</v>
      </c>
      <c r="F18" s="328">
        <f t="shared" si="0"/>
        <v>-6.0423280423280588</v>
      </c>
      <c r="G18" s="333">
        <f t="shared" si="1"/>
        <v>-0.35454827693263025</v>
      </c>
      <c r="H18" s="315">
        <v>11</v>
      </c>
      <c r="I18" s="328">
        <f t="shared" si="2"/>
        <v>0</v>
      </c>
      <c r="J18" s="342">
        <f t="shared" si="3"/>
        <v>0</v>
      </c>
      <c r="K18" s="342"/>
    </row>
    <row r="19" spans="1:11" ht="17.45" x14ac:dyDescent="0.3">
      <c r="A19" s="312">
        <v>6</v>
      </c>
      <c r="B19" s="330" t="s">
        <v>69</v>
      </c>
      <c r="C19" s="330"/>
      <c r="D19" s="318">
        <v>227</v>
      </c>
      <c r="E19" s="318">
        <v>196.81481481481495</v>
      </c>
      <c r="F19" s="325">
        <f t="shared" si="0"/>
        <v>30.185185185185048</v>
      </c>
      <c r="G19" s="343">
        <f t="shared" si="1"/>
        <v>0.15336846066992768</v>
      </c>
      <c r="H19" s="325">
        <v>227</v>
      </c>
      <c r="I19" s="325">
        <f t="shared" si="2"/>
        <v>0</v>
      </c>
      <c r="J19" s="344">
        <f t="shared" si="3"/>
        <v>0</v>
      </c>
      <c r="K19" s="345"/>
    </row>
    <row r="20" spans="1:11" ht="17.45" x14ac:dyDescent="0.3">
      <c r="A20" s="312">
        <v>7</v>
      </c>
      <c r="B20" s="330" t="s">
        <v>64</v>
      </c>
      <c r="C20" s="330"/>
      <c r="D20" s="332">
        <f>SUM(D14:D19)</f>
        <v>814593</v>
      </c>
      <c r="E20" s="321">
        <f>SUM(E14:E19)</f>
        <v>817286.00000000058</v>
      </c>
      <c r="F20" s="332">
        <f t="shared" si="0"/>
        <v>-2693.0000000005821</v>
      </c>
      <c r="G20" s="333">
        <f t="shared" si="1"/>
        <v>-3.295052160443933E-3</v>
      </c>
      <c r="H20" s="321">
        <f>SUM(H14:H19)</f>
        <v>800326</v>
      </c>
      <c r="I20" s="332">
        <f>SUM(I14:I19)</f>
        <v>14267</v>
      </c>
      <c r="J20" s="342">
        <f t="shared" si="3"/>
        <v>1.7826485707074367E-2</v>
      </c>
      <c r="K20" s="342"/>
    </row>
    <row r="21" spans="1:11" ht="17.45" x14ac:dyDescent="0.3">
      <c r="A21" s="312">
        <v>8</v>
      </c>
      <c r="B21" s="352"/>
      <c r="C21" s="352"/>
      <c r="D21" s="352"/>
      <c r="E21" s="323"/>
      <c r="F21" s="352"/>
      <c r="G21" s="352"/>
      <c r="H21" s="323"/>
      <c r="I21" s="352"/>
      <c r="J21" s="353"/>
      <c r="K21" s="346"/>
    </row>
    <row r="22" spans="1:11" ht="17.45" x14ac:dyDescent="0.3">
      <c r="A22" s="312">
        <v>9</v>
      </c>
      <c r="B22" s="370" t="s">
        <v>65</v>
      </c>
      <c r="C22" s="370"/>
      <c r="D22" s="370"/>
      <c r="E22" s="370"/>
      <c r="F22" s="370"/>
      <c r="G22" s="370"/>
      <c r="H22" s="370"/>
      <c r="I22" s="370"/>
      <c r="J22" s="370"/>
      <c r="K22" s="346"/>
    </row>
    <row r="23" spans="1:11" ht="17.45" x14ac:dyDescent="0.3">
      <c r="A23" s="312">
        <v>10</v>
      </c>
      <c r="B23" s="337"/>
      <c r="C23" s="337"/>
      <c r="D23" s="337"/>
      <c r="E23" s="307"/>
      <c r="F23" s="338" t="s">
        <v>49</v>
      </c>
      <c r="G23" s="339"/>
      <c r="H23" s="364" t="s">
        <v>50</v>
      </c>
      <c r="I23" s="364"/>
      <c r="J23" s="364"/>
      <c r="K23" s="346"/>
    </row>
    <row r="24" spans="1:11" ht="17.45" x14ac:dyDescent="0.3">
      <c r="A24" s="312">
        <v>11</v>
      </c>
      <c r="B24" s="338" t="s">
        <v>51</v>
      </c>
      <c r="C24" s="338"/>
      <c r="D24" s="341" t="s">
        <v>52</v>
      </c>
      <c r="E24" s="310" t="s">
        <v>53</v>
      </c>
      <c r="F24" s="341" t="s">
        <v>54</v>
      </c>
      <c r="G24" s="341" t="s">
        <v>55</v>
      </c>
      <c r="H24" s="310" t="s">
        <v>56</v>
      </c>
      <c r="I24" s="341" t="s">
        <v>54</v>
      </c>
      <c r="J24" s="341" t="s">
        <v>55</v>
      </c>
      <c r="K24" s="346"/>
    </row>
    <row r="25" spans="1:11" ht="17.45" x14ac:dyDescent="0.3">
      <c r="A25" s="312">
        <v>12</v>
      </c>
      <c r="B25" s="330" t="s">
        <v>57</v>
      </c>
      <c r="C25" s="347"/>
      <c r="D25" s="328">
        <v>754706</v>
      </c>
      <c r="E25" s="328">
        <v>755904</v>
      </c>
      <c r="F25" s="328">
        <f t="shared" ref="F25:F31" si="4">D25-E25</f>
        <v>-1198</v>
      </c>
      <c r="G25" s="333">
        <f t="shared" ref="G25:G31" si="5">F25/E25</f>
        <v>-1.5848573363813395E-3</v>
      </c>
      <c r="H25" s="315">
        <v>740391</v>
      </c>
      <c r="I25" s="328">
        <f t="shared" ref="I25:I30" si="6">+D25-H25</f>
        <v>14315</v>
      </c>
      <c r="J25" s="342">
        <f t="shared" ref="J25:J31" si="7">+I25/H25</f>
        <v>1.9334378726915912E-2</v>
      </c>
      <c r="K25" s="346"/>
    </row>
    <row r="26" spans="1:11" ht="17.45" x14ac:dyDescent="0.3">
      <c r="A26" s="312">
        <v>13</v>
      </c>
      <c r="B26" s="330" t="s">
        <v>58</v>
      </c>
      <c r="C26" s="347"/>
      <c r="D26" s="328">
        <v>55098</v>
      </c>
      <c r="E26" s="328">
        <v>56504</v>
      </c>
      <c r="F26" s="328">
        <f t="shared" si="4"/>
        <v>-1406</v>
      </c>
      <c r="G26" s="333">
        <f t="shared" si="5"/>
        <v>-2.4883194110151493E-2</v>
      </c>
      <c r="H26" s="315">
        <v>54655</v>
      </c>
      <c r="I26" s="328">
        <f t="shared" si="6"/>
        <v>443</v>
      </c>
      <c r="J26" s="342">
        <f t="shared" si="7"/>
        <v>8.1053883450736431E-3</v>
      </c>
      <c r="K26" s="346"/>
    </row>
    <row r="27" spans="1:11" ht="17.45" x14ac:dyDescent="0.3">
      <c r="A27" s="312">
        <v>14</v>
      </c>
      <c r="B27" s="330" t="s">
        <v>59</v>
      </c>
      <c r="C27" s="347"/>
      <c r="D27" s="328">
        <v>392</v>
      </c>
      <c r="E27" s="328">
        <v>279</v>
      </c>
      <c r="F27" s="328">
        <f t="shared" si="4"/>
        <v>113</v>
      </c>
      <c r="G27" s="333">
        <f t="shared" si="5"/>
        <v>0.4050179211469534</v>
      </c>
      <c r="H27" s="315">
        <v>410</v>
      </c>
      <c r="I27" s="328">
        <f t="shared" si="6"/>
        <v>-18</v>
      </c>
      <c r="J27" s="342">
        <f t="shared" si="7"/>
        <v>-4.3902439024390241E-2</v>
      </c>
      <c r="K27" s="346"/>
    </row>
    <row r="28" spans="1:11" ht="17.45" x14ac:dyDescent="0.3">
      <c r="A28" s="312">
        <v>15</v>
      </c>
      <c r="B28" s="330" t="s">
        <v>60</v>
      </c>
      <c r="C28" s="347"/>
      <c r="D28" s="328">
        <v>2348</v>
      </c>
      <c r="E28" s="328">
        <v>2320</v>
      </c>
      <c r="F28" s="328">
        <f t="shared" si="4"/>
        <v>28</v>
      </c>
      <c r="G28" s="333">
        <f t="shared" si="5"/>
        <v>1.2068965517241379E-2</v>
      </c>
      <c r="H28" s="315">
        <v>2380</v>
      </c>
      <c r="I28" s="328">
        <f t="shared" si="6"/>
        <v>-32</v>
      </c>
      <c r="J28" s="342">
        <f t="shared" si="7"/>
        <v>-1.3445378151260505E-2</v>
      </c>
      <c r="K28" s="346"/>
    </row>
    <row r="29" spans="1:11" ht="17.45" x14ac:dyDescent="0.3">
      <c r="A29" s="312">
        <v>16</v>
      </c>
      <c r="B29" s="330" t="s">
        <v>61</v>
      </c>
      <c r="C29" s="347"/>
      <c r="D29" s="328">
        <v>11</v>
      </c>
      <c r="E29" s="328">
        <v>17</v>
      </c>
      <c r="F29" s="328">
        <f t="shared" si="4"/>
        <v>-6</v>
      </c>
      <c r="G29" s="333">
        <f t="shared" si="5"/>
        <v>-0.35294117647058826</v>
      </c>
      <c r="H29" s="315">
        <v>11</v>
      </c>
      <c r="I29" s="328">
        <f t="shared" si="6"/>
        <v>0</v>
      </c>
      <c r="J29" s="342">
        <f t="shared" si="7"/>
        <v>0</v>
      </c>
      <c r="K29" s="346"/>
    </row>
    <row r="30" spans="1:11" ht="17.45" x14ac:dyDescent="0.3">
      <c r="A30" s="312">
        <v>17</v>
      </c>
      <c r="B30" s="330" t="s">
        <v>69</v>
      </c>
      <c r="C30" s="347"/>
      <c r="D30" s="325">
        <v>227</v>
      </c>
      <c r="E30" s="325">
        <v>197</v>
      </c>
      <c r="F30" s="325">
        <f t="shared" si="4"/>
        <v>30</v>
      </c>
      <c r="G30" s="343">
        <f t="shared" si="5"/>
        <v>0.15228426395939088</v>
      </c>
      <c r="H30" s="325">
        <v>227</v>
      </c>
      <c r="I30" s="325">
        <f t="shared" si="6"/>
        <v>0</v>
      </c>
      <c r="J30" s="344">
        <f t="shared" si="7"/>
        <v>0</v>
      </c>
      <c r="K30" s="346"/>
    </row>
    <row r="31" spans="1:11" ht="17.45" x14ac:dyDescent="0.3">
      <c r="A31" s="312">
        <v>18</v>
      </c>
      <c r="B31" s="330" t="s">
        <v>64</v>
      </c>
      <c r="C31" s="347"/>
      <c r="D31" s="332">
        <f>SUM(D25:D30)</f>
        <v>812782</v>
      </c>
      <c r="E31" s="321">
        <f>SUM(E25:E30)</f>
        <v>815221</v>
      </c>
      <c r="F31" s="332">
        <f t="shared" si="4"/>
        <v>-2439</v>
      </c>
      <c r="G31" s="333">
        <f t="shared" si="5"/>
        <v>-2.991826756180226E-3</v>
      </c>
      <c r="H31" s="321">
        <f>SUM(H25:H30)</f>
        <v>798074</v>
      </c>
      <c r="I31" s="332">
        <f>SUM(I25:I30)</f>
        <v>14708</v>
      </c>
      <c r="J31" s="342">
        <f t="shared" si="7"/>
        <v>1.8429368705157666E-2</v>
      </c>
      <c r="K31" s="346"/>
    </row>
    <row r="32" spans="1:11" ht="17.45" x14ac:dyDescent="0.3">
      <c r="A32" s="312">
        <v>19</v>
      </c>
      <c r="B32" s="352"/>
      <c r="C32" s="352"/>
      <c r="D32" s="352"/>
      <c r="E32" s="323"/>
      <c r="F32" s="352"/>
      <c r="G32" s="352"/>
      <c r="H32" s="323"/>
      <c r="I32" s="352"/>
      <c r="J32" s="353"/>
      <c r="K32" s="346"/>
    </row>
    <row r="33" spans="1:11" ht="17.45" x14ac:dyDescent="0.3">
      <c r="A33" s="312">
        <v>20</v>
      </c>
      <c r="B33" s="368" t="s">
        <v>66</v>
      </c>
      <c r="C33" s="368"/>
      <c r="D33" s="368"/>
      <c r="E33" s="368"/>
      <c r="F33" s="368"/>
      <c r="G33" s="368"/>
      <c r="H33" s="368"/>
      <c r="I33" s="368"/>
      <c r="J33" s="368"/>
      <c r="K33" s="346"/>
    </row>
    <row r="34" spans="1:11" ht="17.45" x14ac:dyDescent="0.3">
      <c r="A34" s="312">
        <v>21</v>
      </c>
      <c r="B34" s="337"/>
      <c r="C34" s="337"/>
      <c r="D34" s="337"/>
      <c r="E34" s="307"/>
      <c r="F34" s="338" t="s">
        <v>49</v>
      </c>
      <c r="G34" s="339"/>
      <c r="H34" s="364" t="s">
        <v>50</v>
      </c>
      <c r="I34" s="364"/>
      <c r="J34" s="364"/>
      <c r="K34" s="346"/>
    </row>
    <row r="35" spans="1:11" ht="17.45" x14ac:dyDescent="0.3">
      <c r="A35" s="312">
        <v>22</v>
      </c>
      <c r="B35" s="338" t="s">
        <v>51</v>
      </c>
      <c r="C35" s="338"/>
      <c r="D35" s="341" t="s">
        <v>52</v>
      </c>
      <c r="E35" s="310" t="s">
        <v>53</v>
      </c>
      <c r="F35" s="341" t="s">
        <v>54</v>
      </c>
      <c r="G35" s="341" t="s">
        <v>55</v>
      </c>
      <c r="H35" s="310" t="s">
        <v>56</v>
      </c>
      <c r="I35" s="341" t="s">
        <v>54</v>
      </c>
      <c r="J35" s="341" t="s">
        <v>55</v>
      </c>
      <c r="K35" s="346"/>
    </row>
    <row r="36" spans="1:11" ht="17.45" x14ac:dyDescent="0.3">
      <c r="A36" s="312">
        <v>23</v>
      </c>
      <c r="B36" s="330" t="s">
        <v>57</v>
      </c>
      <c r="C36" s="347"/>
      <c r="D36" s="328">
        <v>749586</v>
      </c>
      <c r="E36" s="328">
        <v>751710</v>
      </c>
      <c r="F36" s="328">
        <f t="shared" ref="F36:F42" si="8">D36-E36</f>
        <v>-2124</v>
      </c>
      <c r="G36" s="333">
        <f t="shared" ref="G36:G42" si="9">F36/E36</f>
        <v>-2.8255577283792951E-3</v>
      </c>
      <c r="H36" s="315">
        <v>737339</v>
      </c>
      <c r="I36" s="328">
        <f t="shared" ref="I36:I41" si="10">+D36-H36</f>
        <v>12247</v>
      </c>
      <c r="J36" s="342">
        <f t="shared" ref="J36:J42" si="11">+I36/H36</f>
        <v>1.660972768292468E-2</v>
      </c>
      <c r="K36" s="346"/>
    </row>
    <row r="37" spans="1:11" ht="17.45" x14ac:dyDescent="0.3">
      <c r="A37" s="312">
        <v>24</v>
      </c>
      <c r="B37" s="330" t="s">
        <v>58</v>
      </c>
      <c r="C37" s="347"/>
      <c r="D37" s="328">
        <v>54992</v>
      </c>
      <c r="E37" s="328">
        <v>56128</v>
      </c>
      <c r="F37" s="328">
        <f t="shared" si="8"/>
        <v>-1136</v>
      </c>
      <c r="G37" s="333">
        <f t="shared" si="9"/>
        <v>-2.0239452679589511E-2</v>
      </c>
      <c r="H37" s="315">
        <v>54646</v>
      </c>
      <c r="I37" s="328">
        <f t="shared" si="10"/>
        <v>346</v>
      </c>
      <c r="J37" s="342">
        <f t="shared" si="11"/>
        <v>6.331661969769059E-3</v>
      </c>
      <c r="K37" s="346"/>
    </row>
    <row r="38" spans="1:11" ht="17.45" x14ac:dyDescent="0.3">
      <c r="A38" s="312">
        <v>25</v>
      </c>
      <c r="B38" s="330" t="s">
        <v>59</v>
      </c>
      <c r="C38" s="347"/>
      <c r="D38" s="328">
        <v>399</v>
      </c>
      <c r="E38" s="328">
        <v>283</v>
      </c>
      <c r="F38" s="328">
        <f t="shared" si="8"/>
        <v>116</v>
      </c>
      <c r="G38" s="333">
        <f t="shared" si="9"/>
        <v>0.40989399293286222</v>
      </c>
      <c r="H38" s="315">
        <v>418</v>
      </c>
      <c r="I38" s="328">
        <f t="shared" si="10"/>
        <v>-19</v>
      </c>
      <c r="J38" s="342">
        <f t="shared" si="11"/>
        <v>-4.5454545454545456E-2</v>
      </c>
      <c r="K38" s="346"/>
    </row>
    <row r="39" spans="1:11" ht="17.45" x14ac:dyDescent="0.3">
      <c r="A39" s="312">
        <v>26</v>
      </c>
      <c r="B39" s="330" t="s">
        <v>60</v>
      </c>
      <c r="C39" s="347"/>
      <c r="D39" s="328">
        <v>2371</v>
      </c>
      <c r="E39" s="328">
        <v>2334</v>
      </c>
      <c r="F39" s="328">
        <f t="shared" si="8"/>
        <v>37</v>
      </c>
      <c r="G39" s="333">
        <f t="shared" si="9"/>
        <v>1.5852613538988862E-2</v>
      </c>
      <c r="H39" s="315">
        <v>2378</v>
      </c>
      <c r="I39" s="328">
        <f t="shared" si="10"/>
        <v>-7</v>
      </c>
      <c r="J39" s="342">
        <f t="shared" si="11"/>
        <v>-2.9436501261564342E-3</v>
      </c>
      <c r="K39" s="346"/>
    </row>
    <row r="40" spans="1:11" ht="17.45" x14ac:dyDescent="0.3">
      <c r="A40" s="312">
        <v>27</v>
      </c>
      <c r="B40" s="330" t="s">
        <v>61</v>
      </c>
      <c r="C40" s="347"/>
      <c r="D40" s="328">
        <v>11</v>
      </c>
      <c r="E40" s="328">
        <v>17</v>
      </c>
      <c r="F40" s="328">
        <f t="shared" si="8"/>
        <v>-6</v>
      </c>
      <c r="G40" s="333">
        <f t="shared" si="9"/>
        <v>-0.35294117647058826</v>
      </c>
      <c r="H40" s="315">
        <v>11</v>
      </c>
      <c r="I40" s="328">
        <f t="shared" si="10"/>
        <v>0</v>
      </c>
      <c r="J40" s="342">
        <f t="shared" si="11"/>
        <v>0</v>
      </c>
      <c r="K40" s="346"/>
    </row>
    <row r="41" spans="1:11" ht="17.45" x14ac:dyDescent="0.3">
      <c r="A41" s="312">
        <v>28</v>
      </c>
      <c r="B41" s="330" t="s">
        <v>69</v>
      </c>
      <c r="C41" s="347"/>
      <c r="D41" s="325">
        <v>227</v>
      </c>
      <c r="E41" s="325">
        <v>197</v>
      </c>
      <c r="F41" s="325">
        <f t="shared" si="8"/>
        <v>30</v>
      </c>
      <c r="G41" s="343">
        <f t="shared" si="9"/>
        <v>0.15228426395939088</v>
      </c>
      <c r="H41" s="325">
        <v>221</v>
      </c>
      <c r="I41" s="325">
        <f t="shared" si="10"/>
        <v>6</v>
      </c>
      <c r="J41" s="344">
        <f t="shared" si="11"/>
        <v>2.7149321266968326E-2</v>
      </c>
      <c r="K41" s="346"/>
    </row>
    <row r="42" spans="1:11" ht="17.45" x14ac:dyDescent="0.3">
      <c r="A42" s="312">
        <v>29</v>
      </c>
      <c r="B42" s="330" t="s">
        <v>64</v>
      </c>
      <c r="C42" s="347"/>
      <c r="D42" s="332">
        <f>SUM(D36:D41)</f>
        <v>807586</v>
      </c>
      <c r="E42" s="321">
        <f>SUM(E36:E41)</f>
        <v>810669</v>
      </c>
      <c r="F42" s="332">
        <f t="shared" si="8"/>
        <v>-3083</v>
      </c>
      <c r="G42" s="333">
        <f t="shared" si="9"/>
        <v>-3.803031816931448E-3</v>
      </c>
      <c r="H42" s="321">
        <f>SUM(H36:H41)</f>
        <v>795013</v>
      </c>
      <c r="I42" s="332">
        <f>SUM(I36:I41)</f>
        <v>12573</v>
      </c>
      <c r="J42" s="342">
        <f t="shared" si="11"/>
        <v>1.5814835732245888E-2</v>
      </c>
      <c r="K42" s="346"/>
    </row>
    <row r="43" spans="1:11" ht="17.45" hidden="1" x14ac:dyDescent="0.3">
      <c r="A43" s="312">
        <v>20</v>
      </c>
      <c r="B43" s="330"/>
      <c r="C43" s="347"/>
      <c r="D43" s="332"/>
      <c r="E43" s="321"/>
      <c r="F43" s="332"/>
      <c r="G43" s="333"/>
      <c r="H43" s="321"/>
      <c r="I43" s="332"/>
      <c r="J43" s="342"/>
      <c r="K43" s="346"/>
    </row>
    <row r="44" spans="1:11" ht="17.45" hidden="1" x14ac:dyDescent="0.3">
      <c r="A44" s="312">
        <v>21</v>
      </c>
      <c r="B44" s="330"/>
      <c r="C44" s="347"/>
      <c r="D44" s="332"/>
      <c r="E44" s="321"/>
      <c r="F44" s="332"/>
      <c r="G44" s="333"/>
      <c r="H44" s="321"/>
      <c r="I44" s="332"/>
      <c r="J44" s="342"/>
      <c r="K44" s="346"/>
    </row>
    <row r="45" spans="1:11" ht="17.45" x14ac:dyDescent="0.3">
      <c r="A45" s="312">
        <v>30</v>
      </c>
      <c r="B45" s="352"/>
      <c r="C45" s="352"/>
      <c r="D45" s="352"/>
      <c r="E45" s="323"/>
      <c r="F45" s="352"/>
      <c r="G45" s="352"/>
      <c r="H45" s="323"/>
      <c r="I45" s="352"/>
      <c r="J45" s="353"/>
      <c r="K45" s="346"/>
    </row>
    <row r="46" spans="1:11" ht="17.45" hidden="1" x14ac:dyDescent="0.3">
      <c r="A46" s="312">
        <v>23</v>
      </c>
      <c r="B46" s="347"/>
      <c r="C46" s="347"/>
      <c r="D46" s="347"/>
      <c r="E46" s="354"/>
      <c r="F46" s="347"/>
      <c r="G46" s="347"/>
      <c r="H46" s="354"/>
      <c r="I46" s="347"/>
      <c r="J46" s="346"/>
      <c r="K46" s="346"/>
    </row>
    <row r="47" spans="1:11" ht="17.45" hidden="1" x14ac:dyDescent="0.3">
      <c r="A47" s="312">
        <v>24</v>
      </c>
      <c r="B47" s="368" t="s">
        <v>66</v>
      </c>
      <c r="C47" s="368"/>
      <c r="D47" s="368"/>
      <c r="E47" s="368"/>
      <c r="F47" s="368"/>
      <c r="G47" s="368"/>
      <c r="H47" s="368"/>
      <c r="I47" s="368"/>
      <c r="J47" s="368"/>
      <c r="K47" s="346"/>
    </row>
    <row r="48" spans="1:11" ht="17.45" hidden="1" x14ac:dyDescent="0.3">
      <c r="A48" s="312">
        <v>25</v>
      </c>
      <c r="B48" s="337"/>
      <c r="C48" s="337"/>
      <c r="D48" s="337"/>
      <c r="E48" s="307"/>
      <c r="F48" s="338" t="s">
        <v>49</v>
      </c>
      <c r="G48" s="339"/>
      <c r="H48" s="364" t="s">
        <v>50</v>
      </c>
      <c r="I48" s="364"/>
      <c r="J48" s="364"/>
      <c r="K48" s="346"/>
    </row>
    <row r="49" spans="1:11" ht="17.45" hidden="1" x14ac:dyDescent="0.3">
      <c r="A49" s="312">
        <v>26</v>
      </c>
      <c r="B49" s="338" t="s">
        <v>51</v>
      </c>
      <c r="C49" s="338"/>
      <c r="D49" s="341" t="s">
        <v>52</v>
      </c>
      <c r="E49" s="310" t="s">
        <v>53</v>
      </c>
      <c r="F49" s="341" t="s">
        <v>54</v>
      </c>
      <c r="G49" s="341" t="s">
        <v>55</v>
      </c>
      <c r="H49" s="310" t="s">
        <v>56</v>
      </c>
      <c r="I49" s="341" t="s">
        <v>54</v>
      </c>
      <c r="J49" s="341" t="s">
        <v>55</v>
      </c>
      <c r="K49" s="346"/>
    </row>
    <row r="50" spans="1:11" ht="17.45" hidden="1" x14ac:dyDescent="0.3">
      <c r="A50" s="312">
        <v>27</v>
      </c>
      <c r="B50" s="330" t="s">
        <v>57</v>
      </c>
      <c r="C50" s="347"/>
      <c r="D50" s="328">
        <v>735749</v>
      </c>
      <c r="E50" s="315">
        <v>742352</v>
      </c>
      <c r="F50" s="328">
        <f t="shared" ref="F50:F56" si="12">D50-E50</f>
        <v>-6603</v>
      </c>
      <c r="G50" s="333">
        <f t="shared" ref="G50:G56" si="13">F50/E50</f>
        <v>-8.8947022436795479E-3</v>
      </c>
      <c r="H50" s="315">
        <v>724869</v>
      </c>
      <c r="I50" s="328">
        <f t="shared" ref="I50:I55" si="14">+D50-H50</f>
        <v>10880</v>
      </c>
      <c r="J50" s="342">
        <f t="shared" ref="J50:J56" si="15">+I50/H50</f>
        <v>1.500960863273226E-2</v>
      </c>
      <c r="K50" s="346"/>
    </row>
    <row r="51" spans="1:11" ht="17.45" hidden="1" x14ac:dyDescent="0.3">
      <c r="A51" s="312">
        <v>28</v>
      </c>
      <c r="B51" s="330" t="s">
        <v>58</v>
      </c>
      <c r="C51" s="347"/>
      <c r="D51" s="328">
        <v>54727</v>
      </c>
      <c r="E51" s="315">
        <v>55732</v>
      </c>
      <c r="F51" s="328">
        <f t="shared" si="12"/>
        <v>-1005</v>
      </c>
      <c r="G51" s="333">
        <f t="shared" si="13"/>
        <v>-1.8032728055695113E-2</v>
      </c>
      <c r="H51" s="315">
        <v>54306</v>
      </c>
      <c r="I51" s="328">
        <f t="shared" si="14"/>
        <v>421</v>
      </c>
      <c r="J51" s="342">
        <f t="shared" si="15"/>
        <v>7.7523662210437156E-3</v>
      </c>
      <c r="K51" s="346"/>
    </row>
    <row r="52" spans="1:11" ht="17.45" hidden="1" x14ac:dyDescent="0.3">
      <c r="A52" s="312">
        <v>29</v>
      </c>
      <c r="B52" s="330" t="s">
        <v>59</v>
      </c>
      <c r="C52" s="347"/>
      <c r="D52" s="328">
        <v>425</v>
      </c>
      <c r="E52" s="315">
        <v>325</v>
      </c>
      <c r="F52" s="328">
        <f t="shared" si="12"/>
        <v>100</v>
      </c>
      <c r="G52" s="333">
        <f t="shared" si="13"/>
        <v>0.30769230769230771</v>
      </c>
      <c r="H52" s="315">
        <v>443</v>
      </c>
      <c r="I52" s="328">
        <f t="shared" si="14"/>
        <v>-18</v>
      </c>
      <c r="J52" s="342">
        <f t="shared" si="15"/>
        <v>-4.0632054176072234E-2</v>
      </c>
      <c r="K52" s="346"/>
    </row>
    <row r="53" spans="1:11" ht="17.45" hidden="1" x14ac:dyDescent="0.3">
      <c r="A53" s="312">
        <v>30</v>
      </c>
      <c r="B53" s="330" t="s">
        <v>60</v>
      </c>
      <c r="C53" s="347"/>
      <c r="D53" s="328">
        <v>2389</v>
      </c>
      <c r="E53" s="315">
        <v>2349</v>
      </c>
      <c r="F53" s="328">
        <f t="shared" si="12"/>
        <v>40</v>
      </c>
      <c r="G53" s="333">
        <f t="shared" si="13"/>
        <v>1.7028522775649212E-2</v>
      </c>
      <c r="H53" s="315">
        <v>2404</v>
      </c>
      <c r="I53" s="328">
        <f t="shared" si="14"/>
        <v>-15</v>
      </c>
      <c r="J53" s="342">
        <f t="shared" si="15"/>
        <v>-6.239600665557404E-3</v>
      </c>
      <c r="K53" s="346"/>
    </row>
    <row r="54" spans="1:11" ht="17.45" hidden="1" x14ac:dyDescent="0.3">
      <c r="A54" s="312">
        <v>31</v>
      </c>
      <c r="B54" s="330" t="s">
        <v>61</v>
      </c>
      <c r="C54" s="347"/>
      <c r="D54" s="328">
        <v>12</v>
      </c>
      <c r="E54" s="315">
        <v>14</v>
      </c>
      <c r="F54" s="328">
        <f t="shared" si="12"/>
        <v>-2</v>
      </c>
      <c r="G54" s="333">
        <f t="shared" si="13"/>
        <v>-0.14285714285714285</v>
      </c>
      <c r="H54" s="315">
        <v>12</v>
      </c>
      <c r="I54" s="328">
        <f t="shared" si="14"/>
        <v>0</v>
      </c>
      <c r="J54" s="342">
        <f t="shared" si="15"/>
        <v>0</v>
      </c>
      <c r="K54" s="346"/>
    </row>
    <row r="55" spans="1:11" ht="17.45" hidden="1" x14ac:dyDescent="0.3">
      <c r="A55" s="312">
        <v>32</v>
      </c>
      <c r="B55" s="330" t="s">
        <v>69</v>
      </c>
      <c r="C55" s="347"/>
      <c r="D55" s="325">
        <v>210</v>
      </c>
      <c r="E55" s="318">
        <v>207</v>
      </c>
      <c r="F55" s="325">
        <f t="shared" si="12"/>
        <v>3</v>
      </c>
      <c r="G55" s="343">
        <f t="shared" si="13"/>
        <v>1.4492753623188406E-2</v>
      </c>
      <c r="H55" s="318">
        <v>209</v>
      </c>
      <c r="I55" s="325">
        <f t="shared" si="14"/>
        <v>1</v>
      </c>
      <c r="J55" s="344">
        <f t="shared" si="15"/>
        <v>4.7846889952153108E-3</v>
      </c>
      <c r="K55" s="346"/>
    </row>
    <row r="56" spans="1:11" ht="17.45" hidden="1" x14ac:dyDescent="0.3">
      <c r="A56" s="312">
        <v>33</v>
      </c>
      <c r="B56" s="330" t="s">
        <v>64</v>
      </c>
      <c r="C56" s="347"/>
      <c r="D56" s="332">
        <f>SUM(D50:D55)</f>
        <v>793512</v>
      </c>
      <c r="E56" s="321">
        <f>SUM(E50:E55)</f>
        <v>800979</v>
      </c>
      <c r="F56" s="332">
        <f t="shared" si="12"/>
        <v>-7467</v>
      </c>
      <c r="G56" s="333">
        <f t="shared" si="13"/>
        <v>-9.3223417842415342E-3</v>
      </c>
      <c r="H56" s="321">
        <f>SUM(H50:H55)</f>
        <v>782243</v>
      </c>
      <c r="I56" s="332">
        <f>SUM(I50:I55)</f>
        <v>11269</v>
      </c>
      <c r="J56" s="342">
        <f t="shared" si="15"/>
        <v>1.4406009385830235E-2</v>
      </c>
      <c r="K56" s="346"/>
    </row>
    <row r="57" spans="1:11" ht="17.45" hidden="1" x14ac:dyDescent="0.3">
      <c r="A57" s="312">
        <v>34</v>
      </c>
      <c r="B57" s="352"/>
      <c r="C57" s="352"/>
      <c r="D57" s="352"/>
      <c r="E57" s="323"/>
      <c r="F57" s="352"/>
      <c r="G57" s="352"/>
      <c r="H57" s="323"/>
      <c r="I57" s="352"/>
      <c r="J57" s="353"/>
      <c r="K57" s="346"/>
    </row>
    <row r="58" spans="1:11" ht="17.45" x14ac:dyDescent="0.3">
      <c r="A58" s="312">
        <v>31</v>
      </c>
      <c r="B58" s="368" t="s">
        <v>67</v>
      </c>
      <c r="C58" s="368"/>
      <c r="D58" s="368"/>
      <c r="E58" s="368"/>
      <c r="F58" s="368"/>
      <c r="G58" s="368"/>
      <c r="H58" s="368"/>
      <c r="I58" s="368"/>
      <c r="J58" s="368"/>
      <c r="K58" s="324"/>
    </row>
    <row r="59" spans="1:11" s="306" customFormat="1" ht="17.45" x14ac:dyDescent="0.3">
      <c r="A59" s="312">
        <v>32</v>
      </c>
      <c r="B59" s="339"/>
      <c r="C59" s="339"/>
      <c r="D59" s="339"/>
      <c r="E59" s="307"/>
      <c r="F59" s="338" t="s">
        <v>49</v>
      </c>
      <c r="G59" s="339"/>
      <c r="H59" s="348"/>
      <c r="I59" s="364" t="s">
        <v>50</v>
      </c>
      <c r="J59" s="364"/>
      <c r="K59" s="340"/>
    </row>
    <row r="60" spans="1:11" s="306" customFormat="1" ht="17.45" x14ac:dyDescent="0.3">
      <c r="A60" s="312">
        <v>33</v>
      </c>
      <c r="B60" s="338" t="s">
        <v>51</v>
      </c>
      <c r="C60" s="338"/>
      <c r="D60" s="341" t="s">
        <v>52</v>
      </c>
      <c r="E60" s="310" t="s">
        <v>53</v>
      </c>
      <c r="F60" s="341" t="s">
        <v>54</v>
      </c>
      <c r="G60" s="341" t="s">
        <v>55</v>
      </c>
      <c r="H60" s="310" t="s">
        <v>56</v>
      </c>
      <c r="I60" s="341" t="s">
        <v>54</v>
      </c>
      <c r="J60" s="341" t="s">
        <v>55</v>
      </c>
      <c r="K60" s="341"/>
    </row>
    <row r="61" spans="1:11" ht="17.45" x14ac:dyDescent="0.3">
      <c r="A61" s="312">
        <v>34</v>
      </c>
      <c r="B61" s="330" t="s">
        <v>57</v>
      </c>
      <c r="C61" s="330"/>
      <c r="D61" s="328">
        <v>749586</v>
      </c>
      <c r="E61" s="328">
        <v>751710</v>
      </c>
      <c r="F61" s="328">
        <f t="shared" ref="F61:F67" si="16">D61-E61</f>
        <v>-2124</v>
      </c>
      <c r="G61" s="333">
        <f t="shared" ref="G61:G67" si="17">F61/E61</f>
        <v>-2.8255577283792951E-3</v>
      </c>
      <c r="H61" s="315">
        <v>737339</v>
      </c>
      <c r="I61" s="328">
        <f t="shared" ref="I61:I66" si="18">+D61-H61</f>
        <v>12247</v>
      </c>
      <c r="J61" s="342">
        <f t="shared" ref="J61:J67" si="19">+I61/H61</f>
        <v>1.660972768292468E-2</v>
      </c>
      <c r="K61" s="342"/>
    </row>
    <row r="62" spans="1:11" ht="17.45" x14ac:dyDescent="0.3">
      <c r="A62" s="312">
        <v>35</v>
      </c>
      <c r="B62" s="330" t="s">
        <v>58</v>
      </c>
      <c r="C62" s="330"/>
      <c r="D62" s="328">
        <v>54992</v>
      </c>
      <c r="E62" s="328">
        <v>56128</v>
      </c>
      <c r="F62" s="328">
        <f t="shared" si="16"/>
        <v>-1136</v>
      </c>
      <c r="G62" s="333">
        <f t="shared" si="17"/>
        <v>-2.0239452679589511E-2</v>
      </c>
      <c r="H62" s="315">
        <v>54646</v>
      </c>
      <c r="I62" s="328">
        <f t="shared" si="18"/>
        <v>346</v>
      </c>
      <c r="J62" s="342">
        <f t="shared" si="19"/>
        <v>6.331661969769059E-3</v>
      </c>
      <c r="K62" s="342"/>
    </row>
    <row r="63" spans="1:11" ht="17.45" x14ac:dyDescent="0.3">
      <c r="A63" s="312">
        <v>36</v>
      </c>
      <c r="B63" s="330" t="s">
        <v>59</v>
      </c>
      <c r="C63" s="330"/>
      <c r="D63" s="328">
        <v>399</v>
      </c>
      <c r="E63" s="328">
        <v>283</v>
      </c>
      <c r="F63" s="328">
        <f t="shared" si="16"/>
        <v>116</v>
      </c>
      <c r="G63" s="333">
        <f t="shared" si="17"/>
        <v>0.40989399293286222</v>
      </c>
      <c r="H63" s="315">
        <v>418</v>
      </c>
      <c r="I63" s="328">
        <f t="shared" si="18"/>
        <v>-19</v>
      </c>
      <c r="J63" s="342">
        <f t="shared" si="19"/>
        <v>-4.5454545454545456E-2</v>
      </c>
      <c r="K63" s="342"/>
    </row>
    <row r="64" spans="1:11" ht="17.45" x14ac:dyDescent="0.3">
      <c r="A64" s="312">
        <v>37</v>
      </c>
      <c r="B64" s="330" t="s">
        <v>60</v>
      </c>
      <c r="C64" s="330"/>
      <c r="D64" s="328">
        <v>2371</v>
      </c>
      <c r="E64" s="328">
        <v>2334</v>
      </c>
      <c r="F64" s="328">
        <f t="shared" si="16"/>
        <v>37</v>
      </c>
      <c r="G64" s="333">
        <f t="shared" si="17"/>
        <v>1.5852613538988862E-2</v>
      </c>
      <c r="H64" s="315">
        <v>2378</v>
      </c>
      <c r="I64" s="328">
        <f t="shared" si="18"/>
        <v>-7</v>
      </c>
      <c r="J64" s="342">
        <f t="shared" si="19"/>
        <v>-2.9436501261564342E-3</v>
      </c>
      <c r="K64" s="342"/>
    </row>
    <row r="65" spans="1:11" ht="17.45" x14ac:dyDescent="0.3">
      <c r="A65" s="312">
        <v>38</v>
      </c>
      <c r="B65" s="330" t="s">
        <v>61</v>
      </c>
      <c r="C65" s="330"/>
      <c r="D65" s="328">
        <v>11</v>
      </c>
      <c r="E65" s="328">
        <v>17</v>
      </c>
      <c r="F65" s="328">
        <f t="shared" si="16"/>
        <v>-6</v>
      </c>
      <c r="G65" s="333">
        <f t="shared" si="17"/>
        <v>-0.35294117647058826</v>
      </c>
      <c r="H65" s="315">
        <v>11</v>
      </c>
      <c r="I65" s="328">
        <f t="shared" si="18"/>
        <v>0</v>
      </c>
      <c r="J65" s="342">
        <f t="shared" si="19"/>
        <v>0</v>
      </c>
      <c r="K65" s="342"/>
    </row>
    <row r="66" spans="1:11" ht="17.45" x14ac:dyDescent="0.3">
      <c r="A66" s="312">
        <v>39</v>
      </c>
      <c r="B66" s="330" t="s">
        <v>69</v>
      </c>
      <c r="C66" s="330"/>
      <c r="D66" s="325">
        <v>227</v>
      </c>
      <c r="E66" s="325">
        <v>197</v>
      </c>
      <c r="F66" s="325">
        <f t="shared" si="16"/>
        <v>30</v>
      </c>
      <c r="G66" s="343">
        <f t="shared" si="17"/>
        <v>0.15228426395939088</v>
      </c>
      <c r="H66" s="325">
        <v>221</v>
      </c>
      <c r="I66" s="325">
        <f t="shared" si="18"/>
        <v>6</v>
      </c>
      <c r="J66" s="344">
        <f t="shared" si="19"/>
        <v>2.7149321266968326E-2</v>
      </c>
      <c r="K66" s="345"/>
    </row>
    <row r="67" spans="1:11" ht="17.45" x14ac:dyDescent="0.3">
      <c r="A67" s="312">
        <v>40</v>
      </c>
      <c r="B67" s="330" t="s">
        <v>64</v>
      </c>
      <c r="C67" s="330"/>
      <c r="D67" s="332">
        <f>SUM(D61:D66)</f>
        <v>807586</v>
      </c>
      <c r="E67" s="321">
        <f>SUM(E61:E66)</f>
        <v>810669</v>
      </c>
      <c r="F67" s="332">
        <f t="shared" si="16"/>
        <v>-3083</v>
      </c>
      <c r="G67" s="333">
        <f t="shared" si="17"/>
        <v>-3.803031816931448E-3</v>
      </c>
      <c r="H67" s="321">
        <f>SUM(H61:H66)</f>
        <v>795013</v>
      </c>
      <c r="I67" s="332">
        <f>SUM(I61:I66)</f>
        <v>12573</v>
      </c>
      <c r="J67" s="342">
        <f t="shared" si="19"/>
        <v>1.5814835732245888E-2</v>
      </c>
      <c r="K67" s="342"/>
    </row>
    <row r="68" spans="1:11" ht="14.45" x14ac:dyDescent="0.3">
      <c r="H68" s="291"/>
    </row>
    <row r="69" spans="1:11" ht="14.45" x14ac:dyDescent="0.3">
      <c r="H69" s="291"/>
    </row>
    <row r="70" spans="1:11" ht="14.45" x14ac:dyDescent="0.3">
      <c r="H70" s="291"/>
    </row>
    <row r="71" spans="1:11" ht="14.45" x14ac:dyDescent="0.3">
      <c r="H71" s="291"/>
    </row>
    <row r="72" spans="1:11" ht="14.45" x14ac:dyDescent="0.3">
      <c r="H72" s="291"/>
    </row>
    <row r="73" spans="1:11" ht="14.45" x14ac:dyDescent="0.3">
      <c r="H73" s="291"/>
    </row>
    <row r="76" spans="1:11" ht="14.45" x14ac:dyDescent="0.3">
      <c r="B76" s="304"/>
      <c r="D76" s="288"/>
      <c r="E76" s="302"/>
      <c r="F76" s="288"/>
      <c r="G76" s="288"/>
    </row>
    <row r="77" spans="1:11" ht="14.45" x14ac:dyDescent="0.3">
      <c r="B77" s="304"/>
      <c r="D77" s="349"/>
      <c r="E77" s="350"/>
      <c r="F77" s="349"/>
      <c r="G77" s="349"/>
    </row>
    <row r="78" spans="1:11" ht="14.45" x14ac:dyDescent="0.3">
      <c r="C78" s="351"/>
    </row>
    <row r="81" spans="2:2" ht="14.45" x14ac:dyDescent="0.3">
      <c r="B81" s="334"/>
    </row>
  </sheetData>
  <mergeCells count="14">
    <mergeCell ref="H12:J12"/>
    <mergeCell ref="B2:J2"/>
    <mergeCell ref="B3:J3"/>
    <mergeCell ref="B4:J4"/>
    <mergeCell ref="B6:J6"/>
    <mergeCell ref="B11:J11"/>
    <mergeCell ref="B58:J58"/>
    <mergeCell ref="I59:J59"/>
    <mergeCell ref="B22:J22"/>
    <mergeCell ref="H23:J23"/>
    <mergeCell ref="B33:J33"/>
    <mergeCell ref="H34:J34"/>
    <mergeCell ref="B47:J47"/>
    <mergeCell ref="H48:J48"/>
  </mergeCells>
  <printOptions horizontalCentered="1"/>
  <pageMargins left="0.25" right="0.25" top="0.75" bottom="1" header="0.5" footer="0.5"/>
  <pageSetup scale="64" orientation="portrait" r:id="rId1"/>
  <headerFooter alignWithMargins="0">
    <oddFooter xml:space="preserve">&amp;L
&amp;C&amp;14 10b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7" zoomScale="70" zoomScaleNormal="70" zoomScaleSheetLayoutView="70" workbookViewId="0">
      <selection activeCell="D14" sqref="D14"/>
    </sheetView>
  </sheetViews>
  <sheetFormatPr defaultColWidth="8.85546875" defaultRowHeight="16.5" x14ac:dyDescent="0.3"/>
  <cols>
    <col min="1" max="1" width="3.5703125" style="288" customWidth="1"/>
    <col min="2" max="2" width="41.140625" style="292" customWidth="1"/>
    <col min="3" max="3" width="1.140625" style="292" customWidth="1"/>
    <col min="4" max="4" width="15.5703125" style="292" bestFit="1" customWidth="1"/>
    <col min="5" max="5" width="15.5703125" style="291" customWidth="1"/>
    <col min="6" max="7" width="15.5703125" style="292" customWidth="1"/>
    <col min="8" max="8" width="15.5703125" style="291" bestFit="1" customWidth="1"/>
    <col min="9" max="9" width="15.5703125" style="292" bestFit="1" customWidth="1"/>
    <col min="10" max="10" width="13.7109375" style="292" customWidth="1"/>
    <col min="11" max="11" width="12.42578125" style="292" customWidth="1"/>
    <col min="12" max="16384" width="8.85546875" style="292"/>
  </cols>
  <sheetData>
    <row r="1" spans="1:14" ht="14.45" x14ac:dyDescent="0.3">
      <c r="B1" s="289"/>
      <c r="C1" s="289"/>
      <c r="D1" s="290"/>
      <c r="E1" s="290"/>
      <c r="F1" s="290"/>
      <c r="G1" s="290"/>
      <c r="I1" s="291"/>
      <c r="J1" s="291"/>
    </row>
    <row r="2" spans="1:14" ht="21" x14ac:dyDescent="0.4">
      <c r="B2" s="359" t="s">
        <v>44</v>
      </c>
      <c r="C2" s="359"/>
      <c r="D2" s="359"/>
      <c r="E2" s="359"/>
      <c r="F2" s="359"/>
      <c r="G2" s="359"/>
      <c r="H2" s="359"/>
      <c r="I2" s="359"/>
      <c r="J2" s="359"/>
      <c r="K2" s="293"/>
      <c r="L2" s="294"/>
      <c r="M2" s="294"/>
      <c r="N2" s="294"/>
    </row>
    <row r="3" spans="1:14" ht="21" x14ac:dyDescent="0.4">
      <c r="B3" s="359" t="s">
        <v>45</v>
      </c>
      <c r="C3" s="359"/>
      <c r="D3" s="359"/>
      <c r="E3" s="359"/>
      <c r="F3" s="359"/>
      <c r="G3" s="359"/>
      <c r="H3" s="359"/>
      <c r="I3" s="359"/>
      <c r="J3" s="359"/>
      <c r="K3" s="293"/>
    </row>
    <row r="4" spans="1:14" ht="21" x14ac:dyDescent="0.4">
      <c r="B4" s="372" t="s">
        <v>162</v>
      </c>
      <c r="C4" s="372"/>
      <c r="D4" s="372"/>
      <c r="E4" s="372"/>
      <c r="F4" s="372"/>
      <c r="G4" s="372"/>
      <c r="H4" s="372"/>
      <c r="I4" s="372"/>
      <c r="J4" s="372"/>
      <c r="K4" s="295"/>
    </row>
    <row r="5" spans="1:14" ht="15.6" x14ac:dyDescent="0.3">
      <c r="B5" s="296"/>
      <c r="C5" s="296"/>
      <c r="D5" s="297"/>
      <c r="E5" s="297"/>
      <c r="F5" s="297"/>
      <c r="G5" s="297"/>
      <c r="H5" s="297"/>
      <c r="I5" s="297"/>
      <c r="J5" s="297"/>
      <c r="K5" s="298"/>
    </row>
    <row r="6" spans="1:14" ht="17.45" x14ac:dyDescent="0.3">
      <c r="B6" s="361" t="s">
        <v>46</v>
      </c>
      <c r="C6" s="361"/>
      <c r="D6" s="361"/>
      <c r="E6" s="361"/>
      <c r="F6" s="361"/>
      <c r="G6" s="361"/>
      <c r="H6" s="361"/>
      <c r="I6" s="361"/>
      <c r="J6" s="361"/>
      <c r="K6" s="299"/>
    </row>
    <row r="7" spans="1:14" ht="17.45" x14ac:dyDescent="0.3">
      <c r="B7" s="300"/>
      <c r="C7" s="300"/>
      <c r="D7" s="300"/>
      <c r="E7" s="300"/>
      <c r="F7" s="300"/>
      <c r="G7" s="300"/>
      <c r="H7" s="300"/>
      <c r="I7" s="300"/>
      <c r="J7" s="300"/>
      <c r="K7" s="299"/>
    </row>
    <row r="8" spans="1:14" s="288" customFormat="1" ht="17.45" x14ac:dyDescent="0.3">
      <c r="B8" s="300"/>
      <c r="C8" s="300"/>
      <c r="D8" s="301" t="s">
        <v>145</v>
      </c>
      <c r="E8" s="301" t="s">
        <v>146</v>
      </c>
      <c r="F8" s="301" t="s">
        <v>147</v>
      </c>
      <c r="G8" s="301" t="s">
        <v>148</v>
      </c>
      <c r="H8" s="301" t="s">
        <v>149</v>
      </c>
      <c r="I8" s="301" t="s">
        <v>150</v>
      </c>
      <c r="J8" s="301" t="s">
        <v>151</v>
      </c>
      <c r="K8" s="299"/>
    </row>
    <row r="9" spans="1:14" s="288" customFormat="1" ht="13.9" x14ac:dyDescent="0.25">
      <c r="B9" s="302"/>
      <c r="C9" s="302"/>
      <c r="D9" s="303" t="s">
        <v>145</v>
      </c>
      <c r="E9" s="303" t="s">
        <v>146</v>
      </c>
      <c r="F9" s="303" t="s">
        <v>152</v>
      </c>
      <c r="G9" s="303" t="s">
        <v>153</v>
      </c>
      <c r="H9" s="303"/>
      <c r="I9" s="303" t="s">
        <v>154</v>
      </c>
      <c r="J9" s="303" t="s">
        <v>155</v>
      </c>
      <c r="K9" s="298"/>
    </row>
    <row r="10" spans="1:14" s="288" customFormat="1" ht="13.9" x14ac:dyDescent="0.25">
      <c r="B10" s="302"/>
      <c r="C10" s="302"/>
      <c r="D10" s="303"/>
      <c r="E10" s="303"/>
      <c r="F10" s="303"/>
      <c r="G10" s="303"/>
      <c r="H10" s="303"/>
      <c r="I10" s="303"/>
      <c r="J10" s="303"/>
      <c r="K10" s="298"/>
    </row>
    <row r="11" spans="1:14" s="306" customFormat="1" ht="17.45" x14ac:dyDescent="0.3">
      <c r="A11" s="304"/>
      <c r="B11" s="362" t="s">
        <v>47</v>
      </c>
      <c r="C11" s="362"/>
      <c r="D11" s="362"/>
      <c r="E11" s="362"/>
      <c r="F11" s="362"/>
      <c r="G11" s="362"/>
      <c r="H11" s="362"/>
      <c r="I11" s="362"/>
      <c r="J11" s="362"/>
      <c r="K11" s="305"/>
    </row>
    <row r="12" spans="1:14" s="306" customFormat="1" ht="17.45" x14ac:dyDescent="0.3">
      <c r="A12" s="304"/>
      <c r="B12" s="307"/>
      <c r="C12" s="307" t="s">
        <v>48</v>
      </c>
      <c r="D12" s="307"/>
      <c r="E12" s="307"/>
      <c r="F12" s="308" t="s">
        <v>49</v>
      </c>
      <c r="G12" s="307"/>
      <c r="H12" s="358" t="s">
        <v>50</v>
      </c>
      <c r="I12" s="358"/>
      <c r="J12" s="358"/>
      <c r="K12" s="309"/>
    </row>
    <row r="13" spans="1:14" s="306" customFormat="1" ht="17.45" x14ac:dyDescent="0.3">
      <c r="A13" s="304"/>
      <c r="B13" s="308" t="s">
        <v>51</v>
      </c>
      <c r="C13" s="310"/>
      <c r="D13" s="310" t="s">
        <v>52</v>
      </c>
      <c r="E13" s="310" t="s">
        <v>53</v>
      </c>
      <c r="F13" s="310" t="s">
        <v>54</v>
      </c>
      <c r="G13" s="310" t="s">
        <v>55</v>
      </c>
      <c r="H13" s="310" t="s">
        <v>56</v>
      </c>
      <c r="I13" s="310" t="s">
        <v>54</v>
      </c>
      <c r="J13" s="310" t="s">
        <v>55</v>
      </c>
      <c r="K13" s="311"/>
    </row>
    <row r="14" spans="1:14" ht="17.45" x14ac:dyDescent="0.3">
      <c r="A14" s="312">
        <v>1</v>
      </c>
      <c r="B14" s="313" t="s">
        <v>57</v>
      </c>
      <c r="C14" s="314"/>
      <c r="D14" s="315">
        <v>1003984</v>
      </c>
      <c r="E14" s="315">
        <v>999208</v>
      </c>
      <c r="F14" s="315">
        <f>D14-E14</f>
        <v>4776</v>
      </c>
      <c r="G14" s="316">
        <f>F14/E14</f>
        <v>4.7797855901874284E-3</v>
      </c>
      <c r="H14" s="315">
        <v>992959</v>
      </c>
      <c r="I14" s="315">
        <f t="shared" ref="I14:I19" si="0">+D14-H14</f>
        <v>11025</v>
      </c>
      <c r="J14" s="316">
        <f>+I14/H14</f>
        <v>1.1103177472584467E-2</v>
      </c>
      <c r="K14" s="311"/>
    </row>
    <row r="15" spans="1:14" ht="17.45" x14ac:dyDescent="0.3">
      <c r="A15" s="312">
        <v>2</v>
      </c>
      <c r="B15" s="313" t="s">
        <v>71</v>
      </c>
      <c r="C15" s="314"/>
      <c r="D15" s="315">
        <v>127836</v>
      </c>
      <c r="E15" s="315">
        <v>128037</v>
      </c>
      <c r="F15" s="315">
        <f t="shared" ref="F15:F19" si="1">D15-E15</f>
        <v>-201</v>
      </c>
      <c r="G15" s="316">
        <f t="shared" ref="G15:G20" si="2">F15/E15</f>
        <v>-1.5698587127158557E-3</v>
      </c>
      <c r="H15" s="315">
        <v>125737</v>
      </c>
      <c r="I15" s="315">
        <f t="shared" si="0"/>
        <v>2099</v>
      </c>
      <c r="J15" s="316">
        <f t="shared" ref="J15:J18" si="3">+I15/H15</f>
        <v>1.669357468366511E-2</v>
      </c>
      <c r="K15" s="311"/>
    </row>
    <row r="16" spans="1:14" ht="17.45" x14ac:dyDescent="0.3">
      <c r="A16" s="312">
        <v>3</v>
      </c>
      <c r="B16" s="313" t="s">
        <v>72</v>
      </c>
      <c r="C16" s="314"/>
      <c r="D16" s="315">
        <v>3377</v>
      </c>
      <c r="E16" s="315">
        <v>3371</v>
      </c>
      <c r="F16" s="315">
        <f t="shared" si="1"/>
        <v>6</v>
      </c>
      <c r="G16" s="316">
        <f t="shared" si="2"/>
        <v>1.7798872738059924E-3</v>
      </c>
      <c r="H16" s="315">
        <v>3417</v>
      </c>
      <c r="I16" s="315">
        <f t="shared" si="0"/>
        <v>-40</v>
      </c>
      <c r="J16" s="316">
        <f t="shared" si="3"/>
        <v>-1.1706175007316359E-2</v>
      </c>
      <c r="K16" s="311"/>
    </row>
    <row r="17" spans="1:11" ht="17.45" x14ac:dyDescent="0.3">
      <c r="A17" s="312">
        <v>4</v>
      </c>
      <c r="B17" s="313" t="s">
        <v>62</v>
      </c>
      <c r="C17" s="314"/>
      <c r="D17" s="315">
        <v>6832</v>
      </c>
      <c r="E17" s="315">
        <v>6101</v>
      </c>
      <c r="F17" s="315">
        <f t="shared" si="1"/>
        <v>731</v>
      </c>
      <c r="G17" s="316">
        <f t="shared" si="2"/>
        <v>0.11981642353712506</v>
      </c>
      <c r="H17" s="315">
        <v>6567</v>
      </c>
      <c r="I17" s="315">
        <f t="shared" si="0"/>
        <v>265</v>
      </c>
      <c r="J17" s="316">
        <f t="shared" si="3"/>
        <v>4.0353281559311713E-2</v>
      </c>
      <c r="K17" s="311"/>
    </row>
    <row r="18" spans="1:11" ht="17.45" x14ac:dyDescent="0.3">
      <c r="A18" s="312">
        <v>5</v>
      </c>
      <c r="B18" s="313" t="s">
        <v>73</v>
      </c>
      <c r="C18" s="317"/>
      <c r="D18" s="315">
        <v>8</v>
      </c>
      <c r="E18" s="315">
        <v>8</v>
      </c>
      <c r="F18" s="315">
        <f t="shared" si="1"/>
        <v>0</v>
      </c>
      <c r="G18" s="316">
        <f t="shared" si="2"/>
        <v>0</v>
      </c>
      <c r="H18" s="315">
        <v>8</v>
      </c>
      <c r="I18" s="315">
        <f t="shared" si="0"/>
        <v>0</v>
      </c>
      <c r="J18" s="316">
        <f t="shared" si="3"/>
        <v>0</v>
      </c>
      <c r="K18" s="311"/>
    </row>
    <row r="19" spans="1:11" ht="17.45" x14ac:dyDescent="0.3">
      <c r="A19" s="312">
        <v>6</v>
      </c>
      <c r="B19" s="313" t="s">
        <v>63</v>
      </c>
      <c r="C19" s="317"/>
      <c r="D19" s="318">
        <v>16</v>
      </c>
      <c r="E19" s="318">
        <v>16</v>
      </c>
      <c r="F19" s="318">
        <f t="shared" si="1"/>
        <v>0</v>
      </c>
      <c r="G19" s="319">
        <f t="shared" si="2"/>
        <v>0</v>
      </c>
      <c r="H19" s="318">
        <v>16</v>
      </c>
      <c r="I19" s="318">
        <f t="shared" si="0"/>
        <v>0</v>
      </c>
      <c r="J19" s="319">
        <f>+I19/H19</f>
        <v>0</v>
      </c>
      <c r="K19" s="320"/>
    </row>
    <row r="20" spans="1:11" ht="17.45" x14ac:dyDescent="0.3">
      <c r="A20" s="312">
        <v>7</v>
      </c>
      <c r="B20" s="313" t="s">
        <v>64</v>
      </c>
      <c r="C20" s="314"/>
      <c r="D20" s="321">
        <f>SUM(D14:D19)</f>
        <v>1142053</v>
      </c>
      <c r="E20" s="321">
        <f>SUM(E14:E19)</f>
        <v>1136741</v>
      </c>
      <c r="F20" s="321">
        <f>SUM(F14:F19)</f>
        <v>5312</v>
      </c>
      <c r="G20" s="316">
        <f t="shared" si="2"/>
        <v>4.6730081874411149E-3</v>
      </c>
      <c r="H20" s="321">
        <f>SUM(H14:H19)</f>
        <v>1128704</v>
      </c>
      <c r="I20" s="321">
        <f>SUM(I14:I19)</f>
        <v>13349</v>
      </c>
      <c r="J20" s="316">
        <f>+I20/H20</f>
        <v>1.182683856883647E-2</v>
      </c>
      <c r="K20" s="322"/>
    </row>
    <row r="21" spans="1:11" ht="17.45" x14ac:dyDescent="0.3">
      <c r="A21" s="312">
        <v>8</v>
      </c>
      <c r="B21" s="323"/>
      <c r="C21" s="323"/>
      <c r="D21" s="323" t="s">
        <v>89</v>
      </c>
      <c r="E21" s="323"/>
      <c r="F21" s="323"/>
      <c r="G21" s="323"/>
      <c r="H21" s="323"/>
      <c r="I21" s="323"/>
      <c r="J21" s="323"/>
      <c r="K21" s="320"/>
    </row>
    <row r="22" spans="1:11" ht="17.45" x14ac:dyDescent="0.3">
      <c r="A22" s="312">
        <v>9</v>
      </c>
      <c r="B22" s="369" t="s">
        <v>65</v>
      </c>
      <c r="C22" s="369"/>
      <c r="D22" s="369"/>
      <c r="E22" s="369"/>
      <c r="F22" s="369"/>
      <c r="G22" s="369"/>
      <c r="H22" s="369"/>
      <c r="I22" s="369"/>
      <c r="J22" s="369"/>
      <c r="K22" s="324"/>
    </row>
    <row r="23" spans="1:11" s="306" customFormat="1" ht="17.45" x14ac:dyDescent="0.3">
      <c r="A23" s="312">
        <v>10</v>
      </c>
      <c r="B23" s="307"/>
      <c r="C23" s="307"/>
      <c r="D23" s="307"/>
      <c r="E23" s="307"/>
      <c r="F23" s="308" t="s">
        <v>49</v>
      </c>
      <c r="G23" s="307"/>
      <c r="H23" s="358" t="s">
        <v>50</v>
      </c>
      <c r="I23" s="358"/>
      <c r="J23" s="358"/>
      <c r="K23" s="320"/>
    </row>
    <row r="24" spans="1:11" s="306" customFormat="1" ht="17.45" x14ac:dyDescent="0.3">
      <c r="A24" s="312">
        <v>11</v>
      </c>
      <c r="B24" s="308" t="s">
        <v>51</v>
      </c>
      <c r="C24" s="310"/>
      <c r="D24" s="310" t="s">
        <v>52</v>
      </c>
      <c r="E24" s="310" t="s">
        <v>53</v>
      </c>
      <c r="F24" s="310" t="s">
        <v>54</v>
      </c>
      <c r="G24" s="310" t="s">
        <v>55</v>
      </c>
      <c r="H24" s="310" t="s">
        <v>56</v>
      </c>
      <c r="I24" s="310" t="s">
        <v>54</v>
      </c>
      <c r="J24" s="310" t="s">
        <v>55</v>
      </c>
      <c r="K24" s="320"/>
    </row>
    <row r="25" spans="1:11" ht="17.45" x14ac:dyDescent="0.3">
      <c r="A25" s="312">
        <v>12</v>
      </c>
      <c r="B25" s="313" t="s">
        <v>57</v>
      </c>
      <c r="C25" s="314"/>
      <c r="D25" s="315">
        <v>1002680</v>
      </c>
      <c r="E25" s="315">
        <v>998017</v>
      </c>
      <c r="F25" s="315">
        <f>D25-E25</f>
        <v>4663</v>
      </c>
      <c r="G25" s="316">
        <f>F25/E25</f>
        <v>4.6722651016966642E-3</v>
      </c>
      <c r="H25" s="315">
        <v>991207</v>
      </c>
      <c r="I25" s="315">
        <f t="shared" ref="I25:I30" si="4">+D25-H25</f>
        <v>11473</v>
      </c>
      <c r="J25" s="316">
        <f t="shared" ref="J25:J30" si="5">+I25/H25</f>
        <v>1.1574777014286622E-2</v>
      </c>
      <c r="K25" s="320"/>
    </row>
    <row r="26" spans="1:11" ht="17.45" x14ac:dyDescent="0.3">
      <c r="A26" s="312">
        <v>13</v>
      </c>
      <c r="B26" s="313" t="s">
        <v>71</v>
      </c>
      <c r="C26" s="314"/>
      <c r="D26" s="315">
        <v>127687</v>
      </c>
      <c r="E26" s="315">
        <v>127909</v>
      </c>
      <c r="F26" s="315">
        <f t="shared" ref="F26:F30" si="6">D26-E26</f>
        <v>-222</v>
      </c>
      <c r="G26" s="316">
        <f t="shared" ref="G26:G31" si="7">F26/E26</f>
        <v>-1.7356089094590686E-3</v>
      </c>
      <c r="H26" s="315">
        <v>125830</v>
      </c>
      <c r="I26" s="315">
        <f t="shared" si="4"/>
        <v>1857</v>
      </c>
      <c r="J26" s="316">
        <f t="shared" si="5"/>
        <v>1.4758006834618136E-2</v>
      </c>
      <c r="K26" s="320"/>
    </row>
    <row r="27" spans="1:11" ht="17.45" x14ac:dyDescent="0.3">
      <c r="A27" s="312">
        <v>14</v>
      </c>
      <c r="B27" s="313" t="s">
        <v>72</v>
      </c>
      <c r="C27" s="314"/>
      <c r="D27" s="315">
        <v>3381</v>
      </c>
      <c r="E27" s="315">
        <v>3373</v>
      </c>
      <c r="F27" s="315">
        <f t="shared" si="6"/>
        <v>8</v>
      </c>
      <c r="G27" s="316">
        <f t="shared" si="7"/>
        <v>2.3717758671805513E-3</v>
      </c>
      <c r="H27" s="315">
        <v>3423</v>
      </c>
      <c r="I27" s="315">
        <f t="shared" si="4"/>
        <v>-42</v>
      </c>
      <c r="J27" s="316">
        <f t="shared" si="5"/>
        <v>-1.2269938650306749E-2</v>
      </c>
    </row>
    <row r="28" spans="1:11" ht="17.45" x14ac:dyDescent="0.3">
      <c r="A28" s="312">
        <v>15</v>
      </c>
      <c r="B28" s="313" t="s">
        <v>62</v>
      </c>
      <c r="C28" s="314"/>
      <c r="D28" s="315">
        <v>6803</v>
      </c>
      <c r="E28" s="315">
        <v>6104</v>
      </c>
      <c r="F28" s="315">
        <f t="shared" si="6"/>
        <v>699</v>
      </c>
      <c r="G28" s="316">
        <f t="shared" si="7"/>
        <v>0.11451507208387943</v>
      </c>
      <c r="H28" s="315">
        <v>6530</v>
      </c>
      <c r="I28" s="315">
        <f t="shared" si="4"/>
        <v>273</v>
      </c>
      <c r="J28" s="316">
        <f t="shared" si="5"/>
        <v>4.1807044410413476E-2</v>
      </c>
    </row>
    <row r="29" spans="1:11" ht="17.45" x14ac:dyDescent="0.3">
      <c r="A29" s="312">
        <v>16</v>
      </c>
      <c r="B29" s="313" t="s">
        <v>73</v>
      </c>
      <c r="C29" s="317"/>
      <c r="D29" s="315">
        <v>8</v>
      </c>
      <c r="E29" s="315">
        <v>8</v>
      </c>
      <c r="F29" s="315">
        <f t="shared" si="6"/>
        <v>0</v>
      </c>
      <c r="G29" s="316">
        <f t="shared" si="7"/>
        <v>0</v>
      </c>
      <c r="H29" s="315">
        <v>8</v>
      </c>
      <c r="I29" s="315">
        <f t="shared" si="4"/>
        <v>0</v>
      </c>
      <c r="J29" s="316">
        <f t="shared" si="5"/>
        <v>0</v>
      </c>
      <c r="K29" s="322"/>
    </row>
    <row r="30" spans="1:11" ht="17.45" x14ac:dyDescent="0.3">
      <c r="A30" s="312">
        <v>17</v>
      </c>
      <c r="B30" s="313" t="s">
        <v>63</v>
      </c>
      <c r="C30" s="317"/>
      <c r="D30" s="318">
        <v>16</v>
      </c>
      <c r="E30" s="318">
        <v>16</v>
      </c>
      <c r="F30" s="318">
        <f t="shared" si="6"/>
        <v>0</v>
      </c>
      <c r="G30" s="319">
        <f t="shared" si="7"/>
        <v>0</v>
      </c>
      <c r="H30" s="325">
        <v>16</v>
      </c>
      <c r="I30" s="318">
        <f t="shared" si="4"/>
        <v>0</v>
      </c>
      <c r="J30" s="319">
        <f t="shared" si="5"/>
        <v>0</v>
      </c>
      <c r="K30" s="320"/>
    </row>
    <row r="31" spans="1:11" ht="17.45" x14ac:dyDescent="0.3">
      <c r="A31" s="312">
        <v>18</v>
      </c>
      <c r="B31" s="313" t="s">
        <v>64</v>
      </c>
      <c r="C31" s="314"/>
      <c r="D31" s="315">
        <f>SUM(D25:D30)</f>
        <v>1140575</v>
      </c>
      <c r="E31" s="315">
        <f>SUM(E25:E30)</f>
        <v>1135427</v>
      </c>
      <c r="F31" s="321">
        <f>SUM(F25:F30)</f>
        <v>5148</v>
      </c>
      <c r="G31" s="316">
        <f t="shared" si="7"/>
        <v>4.5339770852727652E-3</v>
      </c>
      <c r="H31" s="321">
        <f>SUM(H25:H30)</f>
        <v>1127014</v>
      </c>
      <c r="I31" s="321">
        <f>SUM(I25:I30)</f>
        <v>13561</v>
      </c>
      <c r="J31" s="316">
        <f>+I31/H31</f>
        <v>1.2032681049215005E-2</v>
      </c>
      <c r="K31" s="322"/>
    </row>
    <row r="32" spans="1:11" ht="17.45" x14ac:dyDescent="0.3">
      <c r="A32" s="312">
        <v>19</v>
      </c>
      <c r="B32" s="323"/>
      <c r="C32" s="326"/>
      <c r="D32" s="318"/>
      <c r="E32" s="318"/>
      <c r="F32" s="327"/>
      <c r="G32" s="319"/>
      <c r="H32" s="327"/>
      <c r="I32" s="327"/>
      <c r="J32" s="319"/>
      <c r="K32" s="322"/>
    </row>
    <row r="33" spans="1:11" ht="17.45" x14ac:dyDescent="0.3">
      <c r="A33" s="312">
        <v>20</v>
      </c>
      <c r="B33" s="371" t="s">
        <v>66</v>
      </c>
      <c r="C33" s="369"/>
      <c r="D33" s="369"/>
      <c r="E33" s="369"/>
      <c r="F33" s="369"/>
      <c r="G33" s="369"/>
      <c r="H33" s="369"/>
      <c r="I33" s="369"/>
      <c r="J33" s="369"/>
      <c r="K33" s="324"/>
    </row>
    <row r="34" spans="1:11" s="306" customFormat="1" ht="17.45" x14ac:dyDescent="0.3">
      <c r="A34" s="312">
        <v>21</v>
      </c>
      <c r="B34" s="307"/>
      <c r="C34" s="307"/>
      <c r="D34" s="307"/>
      <c r="E34" s="307"/>
      <c r="F34" s="308" t="s">
        <v>49</v>
      </c>
      <c r="G34" s="307"/>
      <c r="H34" s="358" t="s">
        <v>50</v>
      </c>
      <c r="I34" s="358"/>
      <c r="J34" s="358"/>
      <c r="K34" s="320"/>
    </row>
    <row r="35" spans="1:11" s="306" customFormat="1" ht="17.45" x14ac:dyDescent="0.3">
      <c r="A35" s="312">
        <v>22</v>
      </c>
      <c r="B35" s="308" t="s">
        <v>51</v>
      </c>
      <c r="C35" s="310"/>
      <c r="D35" s="310" t="s">
        <v>52</v>
      </c>
      <c r="E35" s="310" t="s">
        <v>53</v>
      </c>
      <c r="F35" s="310" t="s">
        <v>54</v>
      </c>
      <c r="G35" s="310" t="s">
        <v>55</v>
      </c>
      <c r="H35" s="310" t="s">
        <v>56</v>
      </c>
      <c r="I35" s="310" t="s">
        <v>54</v>
      </c>
      <c r="J35" s="310" t="s">
        <v>55</v>
      </c>
      <c r="K35" s="320"/>
    </row>
    <row r="36" spans="1:11" ht="17.45" x14ac:dyDescent="0.3">
      <c r="A36" s="312">
        <v>23</v>
      </c>
      <c r="B36" s="313" t="s">
        <v>57</v>
      </c>
      <c r="C36" s="314"/>
      <c r="D36" s="328">
        <v>998078</v>
      </c>
      <c r="E36" s="328">
        <v>993520</v>
      </c>
      <c r="F36" s="315">
        <f>D36-E36</f>
        <v>4558</v>
      </c>
      <c r="G36" s="316">
        <f>F36/E36</f>
        <v>4.5877284805539899E-3</v>
      </c>
      <c r="H36" s="315">
        <v>984739</v>
      </c>
      <c r="I36" s="315">
        <f t="shared" ref="I36:I41" si="8">+D36-H36</f>
        <v>13339</v>
      </c>
      <c r="J36" s="316">
        <f t="shared" ref="J36:J41" si="9">+I36/H36</f>
        <v>1.3545721252027187E-2</v>
      </c>
      <c r="K36" s="320"/>
    </row>
    <row r="37" spans="1:11" ht="17.45" x14ac:dyDescent="0.3">
      <c r="A37" s="312">
        <v>24</v>
      </c>
      <c r="B37" s="313" t="s">
        <v>71</v>
      </c>
      <c r="C37" s="314"/>
      <c r="D37" s="328">
        <v>126829</v>
      </c>
      <c r="E37" s="328">
        <v>127082</v>
      </c>
      <c r="F37" s="315">
        <f t="shared" ref="F37:F41" si="10">D37-E37</f>
        <v>-253</v>
      </c>
      <c r="G37" s="316">
        <f t="shared" ref="G37:G42" si="11">F37/E37</f>
        <v>-1.9908405596386586E-3</v>
      </c>
      <c r="H37" s="315">
        <v>125067</v>
      </c>
      <c r="I37" s="315">
        <f t="shared" si="8"/>
        <v>1762</v>
      </c>
      <c r="J37" s="316">
        <f t="shared" si="9"/>
        <v>1.4088448591554927E-2</v>
      </c>
      <c r="K37" s="320"/>
    </row>
    <row r="38" spans="1:11" ht="17.45" x14ac:dyDescent="0.3">
      <c r="A38" s="312">
        <v>25</v>
      </c>
      <c r="B38" s="313" t="s">
        <v>72</v>
      </c>
      <c r="C38" s="314"/>
      <c r="D38" s="328">
        <v>3399</v>
      </c>
      <c r="E38" s="328">
        <v>3380</v>
      </c>
      <c r="F38" s="315">
        <f t="shared" si="10"/>
        <v>19</v>
      </c>
      <c r="G38" s="316">
        <f t="shared" si="11"/>
        <v>5.6213017751479289E-3</v>
      </c>
      <c r="H38" s="315">
        <v>3425</v>
      </c>
      <c r="I38" s="315">
        <f t="shared" si="8"/>
        <v>-26</v>
      </c>
      <c r="J38" s="316">
        <f t="shared" si="9"/>
        <v>-7.5912408759124085E-3</v>
      </c>
    </row>
    <row r="39" spans="1:11" ht="17.45" x14ac:dyDescent="0.3">
      <c r="A39" s="312">
        <v>26</v>
      </c>
      <c r="B39" s="313" t="s">
        <v>62</v>
      </c>
      <c r="C39" s="314"/>
      <c r="D39" s="328">
        <v>6714</v>
      </c>
      <c r="E39" s="328">
        <v>6126</v>
      </c>
      <c r="F39" s="315">
        <f t="shared" si="10"/>
        <v>588</v>
      </c>
      <c r="G39" s="316">
        <f t="shared" si="11"/>
        <v>9.5984329089128309E-2</v>
      </c>
      <c r="H39" s="315">
        <v>6464</v>
      </c>
      <c r="I39" s="315">
        <f t="shared" si="8"/>
        <v>250</v>
      </c>
      <c r="J39" s="316">
        <f t="shared" si="9"/>
        <v>3.8675742574257425E-2</v>
      </c>
    </row>
    <row r="40" spans="1:11" ht="17.45" x14ac:dyDescent="0.3">
      <c r="A40" s="312">
        <v>27</v>
      </c>
      <c r="B40" s="313" t="s">
        <v>73</v>
      </c>
      <c r="C40" s="317"/>
      <c r="D40" s="328">
        <v>8</v>
      </c>
      <c r="E40" s="328">
        <v>8</v>
      </c>
      <c r="F40" s="315">
        <f t="shared" si="10"/>
        <v>0</v>
      </c>
      <c r="G40" s="316">
        <f t="shared" si="11"/>
        <v>0</v>
      </c>
      <c r="H40" s="315">
        <v>8</v>
      </c>
      <c r="I40" s="315">
        <f t="shared" si="8"/>
        <v>0</v>
      </c>
      <c r="J40" s="316">
        <f t="shared" si="9"/>
        <v>0</v>
      </c>
      <c r="K40" s="322"/>
    </row>
    <row r="41" spans="1:11" ht="17.45" x14ac:dyDescent="0.3">
      <c r="A41" s="312">
        <v>28</v>
      </c>
      <c r="B41" s="313" t="s">
        <v>63</v>
      </c>
      <c r="C41" s="317"/>
      <c r="D41" s="325">
        <v>16</v>
      </c>
      <c r="E41" s="325">
        <v>16</v>
      </c>
      <c r="F41" s="318">
        <f t="shared" si="10"/>
        <v>0</v>
      </c>
      <c r="G41" s="319">
        <f t="shared" si="11"/>
        <v>0</v>
      </c>
      <c r="H41" s="325">
        <v>16</v>
      </c>
      <c r="I41" s="318">
        <f t="shared" si="8"/>
        <v>0</v>
      </c>
      <c r="J41" s="319">
        <f t="shared" si="9"/>
        <v>0</v>
      </c>
      <c r="K41" s="320"/>
    </row>
    <row r="42" spans="1:11" ht="17.45" x14ac:dyDescent="0.3">
      <c r="A42" s="312">
        <v>29</v>
      </c>
      <c r="B42" s="313" t="s">
        <v>64</v>
      </c>
      <c r="C42" s="314"/>
      <c r="D42" s="315">
        <f>SUM(D36:D41)</f>
        <v>1135044</v>
      </c>
      <c r="E42" s="315">
        <f>SUM(E36:E41)</f>
        <v>1130132</v>
      </c>
      <c r="F42" s="321">
        <f>SUM(F36:F41)</f>
        <v>4912</v>
      </c>
      <c r="G42" s="316">
        <f t="shared" si="11"/>
        <v>4.3463949343970441E-3</v>
      </c>
      <c r="H42" s="321">
        <f>SUM(H36:H41)</f>
        <v>1119719</v>
      </c>
      <c r="I42" s="321">
        <f>SUM(I36:I41)</f>
        <v>15325</v>
      </c>
      <c r="J42" s="316">
        <f>+I42/H42</f>
        <v>1.3686469551735749E-2</v>
      </c>
      <c r="K42" s="322"/>
    </row>
    <row r="43" spans="1:11" ht="17.45" x14ac:dyDescent="0.3">
      <c r="A43" s="312">
        <v>30</v>
      </c>
      <c r="B43" s="323"/>
      <c r="C43" s="326"/>
      <c r="D43" s="318"/>
      <c r="E43" s="318"/>
      <c r="F43" s="327"/>
      <c r="G43" s="319"/>
      <c r="H43" s="327"/>
      <c r="I43" s="327"/>
      <c r="J43" s="319"/>
      <c r="K43" s="322"/>
    </row>
    <row r="44" spans="1:11" ht="17.45" x14ac:dyDescent="0.3">
      <c r="A44" s="312">
        <v>31</v>
      </c>
      <c r="B44" s="371" t="s">
        <v>67</v>
      </c>
      <c r="C44" s="369"/>
      <c r="D44" s="369"/>
      <c r="E44" s="369"/>
      <c r="F44" s="369"/>
      <c r="G44" s="369"/>
      <c r="H44" s="369"/>
      <c r="I44" s="369"/>
      <c r="J44" s="369"/>
      <c r="K44" s="322"/>
    </row>
    <row r="45" spans="1:11" ht="17.45" x14ac:dyDescent="0.3">
      <c r="A45" s="312">
        <v>32</v>
      </c>
      <c r="B45" s="307"/>
      <c r="C45" s="307"/>
      <c r="D45" s="307"/>
      <c r="E45" s="307"/>
      <c r="F45" s="308" t="s">
        <v>49</v>
      </c>
      <c r="G45" s="307"/>
      <c r="H45" s="358" t="s">
        <v>50</v>
      </c>
      <c r="I45" s="358"/>
      <c r="J45" s="358"/>
      <c r="K45" s="322"/>
    </row>
    <row r="46" spans="1:11" ht="17.45" x14ac:dyDescent="0.3">
      <c r="A46" s="312">
        <v>33</v>
      </c>
      <c r="B46" s="308" t="s">
        <v>51</v>
      </c>
      <c r="C46" s="310"/>
      <c r="D46" s="310" t="s">
        <v>52</v>
      </c>
      <c r="E46" s="310" t="s">
        <v>53</v>
      </c>
      <c r="F46" s="310" t="s">
        <v>54</v>
      </c>
      <c r="G46" s="310" t="s">
        <v>55</v>
      </c>
      <c r="H46" s="310" t="s">
        <v>56</v>
      </c>
      <c r="I46" s="310" t="s">
        <v>54</v>
      </c>
      <c r="J46" s="310" t="s">
        <v>55</v>
      </c>
      <c r="K46" s="322"/>
    </row>
    <row r="47" spans="1:11" ht="17.45" x14ac:dyDescent="0.3">
      <c r="A47" s="312">
        <v>34</v>
      </c>
      <c r="B47" s="313" t="s">
        <v>57</v>
      </c>
      <c r="C47" s="314"/>
      <c r="D47" s="328">
        <v>998078</v>
      </c>
      <c r="E47" s="328">
        <v>993520</v>
      </c>
      <c r="F47" s="315">
        <f>D47-E47</f>
        <v>4558</v>
      </c>
      <c r="G47" s="316">
        <f>F47/E47</f>
        <v>4.5877284805539899E-3</v>
      </c>
      <c r="H47" s="315">
        <v>984739</v>
      </c>
      <c r="I47" s="315">
        <f t="shared" ref="I47:I52" si="12">+D47-H47</f>
        <v>13339</v>
      </c>
      <c r="J47" s="316">
        <f t="shared" ref="J47:J52" si="13">+I47/H47</f>
        <v>1.3545721252027187E-2</v>
      </c>
      <c r="K47" s="322"/>
    </row>
    <row r="48" spans="1:11" ht="17.45" x14ac:dyDescent="0.3">
      <c r="A48" s="312">
        <v>35</v>
      </c>
      <c r="B48" s="313" t="s">
        <v>71</v>
      </c>
      <c r="C48" s="314"/>
      <c r="D48" s="328">
        <v>126829</v>
      </c>
      <c r="E48" s="328">
        <v>127082</v>
      </c>
      <c r="F48" s="315">
        <f t="shared" ref="F48:F52" si="14">D48-E48</f>
        <v>-253</v>
      </c>
      <c r="G48" s="316">
        <f t="shared" ref="G48:G53" si="15">F48/E48</f>
        <v>-1.9908405596386586E-3</v>
      </c>
      <c r="H48" s="315">
        <v>125067</v>
      </c>
      <c r="I48" s="315">
        <f t="shared" si="12"/>
        <v>1762</v>
      </c>
      <c r="J48" s="316">
        <f t="shared" si="13"/>
        <v>1.4088448591554927E-2</v>
      </c>
    </row>
    <row r="49" spans="1:10" ht="17.45" x14ac:dyDescent="0.3">
      <c r="A49" s="312">
        <v>36</v>
      </c>
      <c r="B49" s="313" t="s">
        <v>72</v>
      </c>
      <c r="C49" s="314"/>
      <c r="D49" s="328">
        <v>3399</v>
      </c>
      <c r="E49" s="328">
        <v>3380</v>
      </c>
      <c r="F49" s="315">
        <f t="shared" si="14"/>
        <v>19</v>
      </c>
      <c r="G49" s="316">
        <f t="shared" si="15"/>
        <v>5.6213017751479289E-3</v>
      </c>
      <c r="H49" s="315">
        <v>3425</v>
      </c>
      <c r="I49" s="315">
        <f t="shared" si="12"/>
        <v>-26</v>
      </c>
      <c r="J49" s="316">
        <f t="shared" si="13"/>
        <v>-7.5912408759124085E-3</v>
      </c>
    </row>
    <row r="50" spans="1:10" ht="17.45" x14ac:dyDescent="0.3">
      <c r="A50" s="312">
        <v>37</v>
      </c>
      <c r="B50" s="313" t="s">
        <v>62</v>
      </c>
      <c r="C50" s="314"/>
      <c r="D50" s="328">
        <v>6714</v>
      </c>
      <c r="E50" s="328">
        <v>6126</v>
      </c>
      <c r="F50" s="315">
        <f t="shared" si="14"/>
        <v>588</v>
      </c>
      <c r="G50" s="316">
        <f t="shared" si="15"/>
        <v>9.5984329089128309E-2</v>
      </c>
      <c r="H50" s="315">
        <v>6464</v>
      </c>
      <c r="I50" s="315">
        <f t="shared" si="12"/>
        <v>250</v>
      </c>
      <c r="J50" s="316">
        <f t="shared" si="13"/>
        <v>3.8675742574257425E-2</v>
      </c>
    </row>
    <row r="51" spans="1:10" ht="17.45" x14ac:dyDescent="0.3">
      <c r="A51" s="312">
        <v>38</v>
      </c>
      <c r="B51" s="313" t="s">
        <v>73</v>
      </c>
      <c r="C51" s="317"/>
      <c r="D51" s="328">
        <v>8</v>
      </c>
      <c r="E51" s="328">
        <v>8</v>
      </c>
      <c r="F51" s="315">
        <f t="shared" si="14"/>
        <v>0</v>
      </c>
      <c r="G51" s="316">
        <f t="shared" si="15"/>
        <v>0</v>
      </c>
      <c r="H51" s="315">
        <v>8</v>
      </c>
      <c r="I51" s="315">
        <f t="shared" si="12"/>
        <v>0</v>
      </c>
      <c r="J51" s="316">
        <f t="shared" si="13"/>
        <v>0</v>
      </c>
    </row>
    <row r="52" spans="1:10" ht="17.45" x14ac:dyDescent="0.3">
      <c r="A52" s="312">
        <v>39</v>
      </c>
      <c r="B52" s="313" t="s">
        <v>63</v>
      </c>
      <c r="C52" s="317"/>
      <c r="D52" s="325">
        <v>16</v>
      </c>
      <c r="E52" s="325">
        <v>16</v>
      </c>
      <c r="F52" s="318">
        <f t="shared" si="14"/>
        <v>0</v>
      </c>
      <c r="G52" s="319">
        <f t="shared" si="15"/>
        <v>0</v>
      </c>
      <c r="H52" s="325">
        <v>16</v>
      </c>
      <c r="I52" s="318">
        <f t="shared" si="12"/>
        <v>0</v>
      </c>
      <c r="J52" s="319">
        <f t="shared" si="13"/>
        <v>0</v>
      </c>
    </row>
    <row r="53" spans="1:10" ht="17.45" x14ac:dyDescent="0.3">
      <c r="A53" s="312">
        <v>40</v>
      </c>
      <c r="B53" s="313" t="s">
        <v>64</v>
      </c>
      <c r="C53" s="314"/>
      <c r="D53" s="315">
        <f>SUM(D47:D52)</f>
        <v>1135044</v>
      </c>
      <c r="E53" s="315">
        <f t="shared" ref="E53:F53" si="16">SUM(E47:E52)</f>
        <v>1130132</v>
      </c>
      <c r="F53" s="321">
        <f t="shared" si="16"/>
        <v>4912</v>
      </c>
      <c r="G53" s="316">
        <f t="shared" si="15"/>
        <v>4.3463949343970441E-3</v>
      </c>
      <c r="H53" s="321">
        <f>SUM(H47:H52)</f>
        <v>1119719</v>
      </c>
      <c r="I53" s="321">
        <f>SUM(I47:I52)</f>
        <v>15325</v>
      </c>
      <c r="J53" s="316">
        <f>+I53/H53</f>
        <v>1.3686469551735749E-2</v>
      </c>
    </row>
    <row r="54" spans="1:10" ht="17.45" x14ac:dyDescent="0.3">
      <c r="A54" s="329"/>
      <c r="B54" s="330"/>
      <c r="C54" s="331"/>
      <c r="D54" s="328"/>
      <c r="E54" s="315"/>
      <c r="F54" s="332"/>
      <c r="G54" s="333"/>
      <c r="H54" s="321"/>
      <c r="I54" s="332"/>
      <c r="J54" s="333"/>
    </row>
    <row r="55" spans="1:10" ht="17.45" x14ac:dyDescent="0.3">
      <c r="B55" s="330"/>
      <c r="C55" s="331"/>
      <c r="D55" s="328"/>
      <c r="E55" s="315"/>
      <c r="F55" s="332"/>
      <c r="G55" s="333"/>
      <c r="H55" s="321"/>
      <c r="I55" s="332"/>
      <c r="J55" s="333"/>
    </row>
    <row r="56" spans="1:10" ht="17.45" x14ac:dyDescent="0.3">
      <c r="B56" s="330"/>
      <c r="C56" s="331"/>
      <c r="D56" s="328"/>
      <c r="E56" s="315"/>
      <c r="F56" s="332"/>
      <c r="G56" s="333"/>
      <c r="H56" s="321"/>
      <c r="I56" s="332"/>
      <c r="J56" s="333"/>
    </row>
    <row r="57" spans="1:10" ht="17.45" x14ac:dyDescent="0.3">
      <c r="B57" s="330"/>
      <c r="C57" s="331"/>
      <c r="D57" s="328"/>
      <c r="E57" s="315"/>
      <c r="F57" s="332"/>
      <c r="G57" s="333"/>
      <c r="H57" s="321"/>
      <c r="I57" s="332"/>
      <c r="J57" s="333"/>
    </row>
    <row r="58" spans="1:10" ht="17.45" x14ac:dyDescent="0.3">
      <c r="B58" s="330"/>
      <c r="C58" s="331"/>
      <c r="D58" s="328"/>
      <c r="E58" s="315"/>
      <c r="F58" s="332"/>
      <c r="G58" s="333"/>
      <c r="H58" s="321"/>
      <c r="I58" s="332"/>
      <c r="J58" s="333"/>
    </row>
    <row r="59" spans="1:10" ht="17.45" x14ac:dyDescent="0.3">
      <c r="B59" s="330"/>
      <c r="C59" s="331"/>
      <c r="D59" s="328"/>
      <c r="E59" s="315"/>
      <c r="F59" s="332"/>
      <c r="G59" s="333"/>
      <c r="H59" s="321"/>
      <c r="I59" s="332"/>
      <c r="J59" s="333"/>
    </row>
    <row r="61" spans="1:10" ht="14.45" x14ac:dyDescent="0.3">
      <c r="B61" s="334"/>
      <c r="H61" s="291" t="s">
        <v>89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6" orientation="portrait" r:id="rId1"/>
  <headerFooter alignWithMargins="0">
    <oddFooter xml:space="preserve">&amp;L
&amp;C&amp;14 10a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C23" sqref="C23"/>
    </sheetView>
  </sheetViews>
  <sheetFormatPr defaultColWidth="9.140625" defaultRowHeight="15" x14ac:dyDescent="0.25"/>
  <cols>
    <col min="1" max="1" width="5" style="65" bestFit="1" customWidth="1"/>
    <col min="2" max="2" width="47.7109375" style="65" customWidth="1"/>
    <col min="3" max="5" width="15.28515625" style="65" bestFit="1" customWidth="1"/>
    <col min="6" max="6" width="14.42578125" style="65" customWidth="1"/>
    <col min="7" max="7" width="15.28515625" style="65" bestFit="1" customWidth="1"/>
    <col min="8" max="10" width="15.28515625" style="65" customWidth="1"/>
    <col min="11" max="11" width="13.85546875" style="65" customWidth="1"/>
    <col min="12" max="12" width="11.5703125" style="65" customWidth="1"/>
    <col min="13" max="13" width="2.85546875" style="65" customWidth="1"/>
    <col min="14" max="14" width="13.7109375" style="65" customWidth="1"/>
    <col min="15" max="22" width="9.140625" style="65" customWidth="1"/>
    <col min="23" max="16384" width="9.140625" style="65"/>
  </cols>
  <sheetData>
    <row r="1" spans="1:14" ht="14.4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N1" s="48"/>
    </row>
    <row r="2" spans="1:14" ht="14.45" x14ac:dyDescent="0.3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N2" s="48"/>
    </row>
    <row r="3" spans="1:14" ht="14.45" x14ac:dyDescent="0.3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N3" s="49"/>
    </row>
    <row r="4" spans="1:14" thickBot="1" x14ac:dyDescent="0.3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N4" s="75"/>
    </row>
    <row r="5" spans="1:14" ht="14.45" x14ac:dyDescent="0.3">
      <c r="A5" s="283"/>
      <c r="B5" s="284"/>
      <c r="C5" s="268" t="s">
        <v>39</v>
      </c>
      <c r="D5" s="268" t="s">
        <v>40</v>
      </c>
      <c r="E5" s="268" t="s">
        <v>41</v>
      </c>
      <c r="F5" s="268" t="s">
        <v>42</v>
      </c>
      <c r="G5" s="268" t="s">
        <v>43</v>
      </c>
      <c r="H5" s="268" t="s">
        <v>70</v>
      </c>
      <c r="I5" s="268" t="s">
        <v>124</v>
      </c>
      <c r="J5" s="268" t="s">
        <v>123</v>
      </c>
      <c r="K5" s="270"/>
      <c r="L5" s="82"/>
      <c r="M5" s="83"/>
      <c r="N5" s="82"/>
    </row>
    <row r="6" spans="1:14" ht="14.45" x14ac:dyDescent="0.3">
      <c r="A6" s="285"/>
      <c r="B6" s="66"/>
      <c r="C6" s="56" t="s">
        <v>3</v>
      </c>
      <c r="D6" s="56" t="s">
        <v>3</v>
      </c>
      <c r="E6" s="56" t="s">
        <v>3</v>
      </c>
      <c r="F6" s="56" t="s">
        <v>3</v>
      </c>
      <c r="G6" s="56" t="s">
        <v>3</v>
      </c>
      <c r="H6" s="56" t="s">
        <v>3</v>
      </c>
      <c r="I6" s="56" t="s">
        <v>3</v>
      </c>
      <c r="J6" s="56" t="s">
        <v>3</v>
      </c>
      <c r="K6" s="271" t="s">
        <v>4</v>
      </c>
      <c r="L6" s="84"/>
      <c r="M6" s="83"/>
      <c r="N6" s="84"/>
    </row>
    <row r="7" spans="1:14" ht="14.45" x14ac:dyDescent="0.3">
      <c r="A7" s="262" t="s">
        <v>5</v>
      </c>
      <c r="B7" s="66"/>
      <c r="C7" s="51" t="s">
        <v>6</v>
      </c>
      <c r="D7" s="51" t="s">
        <v>6</v>
      </c>
      <c r="E7" s="51" t="s">
        <v>6</v>
      </c>
      <c r="F7" s="51" t="s">
        <v>6</v>
      </c>
      <c r="G7" s="51" t="s">
        <v>6</v>
      </c>
      <c r="H7" s="51" t="s">
        <v>6</v>
      </c>
      <c r="I7" s="51" t="s">
        <v>6</v>
      </c>
      <c r="J7" s="51" t="s">
        <v>6</v>
      </c>
      <c r="K7" s="271" t="s">
        <v>7</v>
      </c>
      <c r="L7" s="84"/>
      <c r="M7" s="83"/>
      <c r="N7" s="84"/>
    </row>
    <row r="8" spans="1:14" ht="14.45" x14ac:dyDescent="0.3">
      <c r="A8" s="263" t="s">
        <v>8</v>
      </c>
      <c r="B8" s="57" t="s">
        <v>21</v>
      </c>
      <c r="C8" s="52" t="s">
        <v>9</v>
      </c>
      <c r="D8" s="52" t="s">
        <v>9</v>
      </c>
      <c r="E8" s="52" t="s">
        <v>9</v>
      </c>
      <c r="F8" s="52" t="s">
        <v>9</v>
      </c>
      <c r="G8" s="52" t="s">
        <v>9</v>
      </c>
      <c r="H8" s="52" t="s">
        <v>9</v>
      </c>
      <c r="I8" s="52" t="s">
        <v>9</v>
      </c>
      <c r="J8" s="52" t="s">
        <v>9</v>
      </c>
      <c r="K8" s="272" t="s">
        <v>10</v>
      </c>
      <c r="L8" s="84"/>
      <c r="M8" s="83"/>
      <c r="N8" s="84"/>
    </row>
    <row r="9" spans="1:14" ht="14.45" x14ac:dyDescent="0.3">
      <c r="A9" s="264"/>
      <c r="B9" s="66"/>
      <c r="C9" s="66"/>
      <c r="D9" s="66"/>
      <c r="E9" s="66"/>
      <c r="F9" s="66"/>
      <c r="G9" s="260"/>
      <c r="H9" s="260"/>
      <c r="I9" s="66"/>
      <c r="J9" s="260"/>
      <c r="K9" s="275"/>
      <c r="L9" s="83"/>
      <c r="M9" s="83"/>
      <c r="N9" s="66"/>
    </row>
    <row r="10" spans="1:14" ht="14.45" x14ac:dyDescent="0.3">
      <c r="A10" s="264">
        <v>1</v>
      </c>
      <c r="B10" s="123" t="s">
        <v>11</v>
      </c>
      <c r="C10" s="66"/>
      <c r="D10" s="76"/>
      <c r="E10" s="66"/>
      <c r="F10" s="66"/>
      <c r="G10" s="66"/>
      <c r="H10" s="66"/>
      <c r="I10" s="66"/>
      <c r="J10" s="66"/>
      <c r="K10" s="275"/>
      <c r="L10" s="83"/>
      <c r="M10" s="83"/>
      <c r="N10" s="66"/>
    </row>
    <row r="11" spans="1:14" ht="14.45" x14ac:dyDescent="0.3">
      <c r="A11" s="264">
        <f t="shared" ref="A11:A19" si="0">A10+1</f>
        <v>2</v>
      </c>
      <c r="B11" s="98" t="s">
        <v>12</v>
      </c>
      <c r="C11" s="59">
        <v>9481215</v>
      </c>
      <c r="D11" s="59">
        <f>'Sum Elec UE-130652 12ME 12-2012'!E31</f>
        <v>19058039.77</v>
      </c>
      <c r="E11" s="59">
        <f>'Sum Elec UE-140536 12ME 12-2013'!E31</f>
        <v>19355850.77</v>
      </c>
      <c r="F11" s="59">
        <f>'Sum Elec UE-150528 12ME-12-2014'!E31</f>
        <v>21589071.039999999</v>
      </c>
      <c r="G11" s="59">
        <f>'Sum Elec UE-160375 12ME 12-2015'!E31</f>
        <v>19801305.129999999</v>
      </c>
      <c r="H11" s="59">
        <f>'Sum Elec UE-170221 12ME 12-2016'!E31</f>
        <v>20320134.359999999</v>
      </c>
      <c r="I11" s="59">
        <f>'Sum Elec UE-180255 12ME 12-2017'!E31</f>
        <v>20766210.801666666</v>
      </c>
      <c r="J11" s="59">
        <f>'[1]CBR Model'!ED31</f>
        <v>21921149.316666648</v>
      </c>
      <c r="K11" s="275"/>
      <c r="L11" s="83"/>
      <c r="M11" s="83"/>
      <c r="N11" s="66"/>
    </row>
    <row r="12" spans="1:14" ht="14.45" x14ac:dyDescent="0.3">
      <c r="A12" s="264">
        <f t="shared" si="0"/>
        <v>3</v>
      </c>
      <c r="B12" s="98" t="s">
        <v>13</v>
      </c>
      <c r="C12" s="54">
        <v>78245091</v>
      </c>
      <c r="D12" s="54">
        <f>'Sum Elec UE-130652 12ME 12-2012'!E32</f>
        <v>74862781.4799999</v>
      </c>
      <c r="E12" s="54">
        <f>'Sum Elec UE-140536 12ME 12-2013'!E32</f>
        <v>77321920.470000103</v>
      </c>
      <c r="F12" s="54">
        <f>'Sum Elec UE-150528 12ME-12-2014'!E32</f>
        <v>84585141.340000093</v>
      </c>
      <c r="G12" s="54">
        <f>'Sum Elec UE-160375 12ME 12-2015'!E32</f>
        <v>82427091.379999697</v>
      </c>
      <c r="H12" s="54">
        <f>'Sum Elec UE-170221 12ME 12-2016'!E32</f>
        <v>86297606.629999995</v>
      </c>
      <c r="I12" s="54">
        <f>'Sum Elec UE-180255 12ME 12-2017'!E32</f>
        <v>77563201.6049999</v>
      </c>
      <c r="J12" s="54">
        <f>'[1]CBR Model'!ED32</f>
        <v>82514379.038333014</v>
      </c>
      <c r="K12" s="275"/>
      <c r="L12" s="83"/>
      <c r="M12" s="83"/>
      <c r="N12" s="66"/>
    </row>
    <row r="13" spans="1:14" ht="14.45" x14ac:dyDescent="0.3">
      <c r="A13" s="264">
        <f t="shared" si="0"/>
        <v>4</v>
      </c>
      <c r="B13" s="98" t="s">
        <v>14</v>
      </c>
      <c r="C13" s="54">
        <v>48140875.764710054</v>
      </c>
      <c r="D13" s="54">
        <f>'Sum Elec UE-130652 12ME 12-2012'!E33</f>
        <v>49220844.545148075</v>
      </c>
      <c r="E13" s="54">
        <f>'Sum Elec UE-140536 12ME 12-2013'!E33</f>
        <v>50570101.134546086</v>
      </c>
      <c r="F13" s="54">
        <f>'Sum Elec UE-150528 12ME-12-2014'!E33</f>
        <v>51078600.205777928</v>
      </c>
      <c r="G13" s="54">
        <f>'Sum Elec UE-160375 12ME 12-2015'!E33</f>
        <v>48055080.977272317</v>
      </c>
      <c r="H13" s="54">
        <f>'Sum Elec UE-170221 12ME 12-2016'!E33</f>
        <v>45755372.975181311</v>
      </c>
      <c r="I13" s="54">
        <f>'Sum Elec UE-180255 12ME 12-2017'!E33</f>
        <v>49648470.869873516</v>
      </c>
      <c r="J13" s="54">
        <f>'[1]CBR Model'!ED33</f>
        <v>51521852.324004024</v>
      </c>
      <c r="K13" s="275"/>
      <c r="L13" s="83"/>
      <c r="M13" s="83"/>
      <c r="N13" s="66"/>
    </row>
    <row r="14" spans="1:14" ht="14.45" x14ac:dyDescent="0.3">
      <c r="A14" s="264">
        <f t="shared" si="0"/>
        <v>5</v>
      </c>
      <c r="B14" s="98" t="s">
        <v>15</v>
      </c>
      <c r="C14" s="54">
        <v>3719954.7100000009</v>
      </c>
      <c r="D14" s="54">
        <f>'Sum Elec UE-130652 12ME 12-2012'!E34</f>
        <v>2032132.1844440009</v>
      </c>
      <c r="E14" s="54">
        <f>'Sum Elec UE-140536 12ME 12-2013'!E34</f>
        <v>2090482.4327729978</v>
      </c>
      <c r="F14" s="54">
        <f>'Sum Elec UE-150528 12ME-12-2014'!E34</f>
        <v>2575944.9197699986</v>
      </c>
      <c r="G14" s="54">
        <f>'Sum Elec UE-160375 12ME 12-2015'!E34</f>
        <v>2145430.9417550005</v>
      </c>
      <c r="H14" s="54">
        <f>'Sum Elec UE-170221 12ME 12-2016'!E34</f>
        <v>2655739.3946398981</v>
      </c>
      <c r="I14" s="54">
        <f>'Sum Elec UE-180255 12ME 12-2017'!E34</f>
        <v>2761262.8507998995</v>
      </c>
      <c r="J14" s="54">
        <f>'[1]CBR Model'!ED34</f>
        <v>3349960.6599999927</v>
      </c>
      <c r="K14" s="275"/>
      <c r="L14" s="83"/>
      <c r="M14" s="83"/>
      <c r="N14" s="66"/>
    </row>
    <row r="15" spans="1:14" ht="14.45" x14ac:dyDescent="0.3">
      <c r="A15" s="264">
        <f t="shared" si="0"/>
        <v>6</v>
      </c>
      <c r="B15" s="98" t="s">
        <v>16</v>
      </c>
      <c r="C15" s="61">
        <v>96361837.463733703</v>
      </c>
      <c r="D15" s="61">
        <f>'Sum Elec UE-130652 12ME 12-2012'!E36</f>
        <v>99264865.550326318</v>
      </c>
      <c r="E15" s="61">
        <f>'Sum Elec UE-140536 12ME 12-2013'!E36</f>
        <v>106511054.42340092</v>
      </c>
      <c r="F15" s="61">
        <f>'Sum Elec UE-150528 12ME-12-2014'!E36</f>
        <v>110332420.87521468</v>
      </c>
      <c r="G15" s="61">
        <f>'Sum Elec UE-160375 12ME 12-2015'!E36</f>
        <v>109690022.39250499</v>
      </c>
      <c r="H15" s="61">
        <f>'Sum Elec UE-170221 12ME 12-2016'!E36</f>
        <v>117707587.96722367</v>
      </c>
      <c r="I15" s="61">
        <f>'Sum Elec UE-180255 12ME 12-2017'!E36</f>
        <v>126051437.76548122</v>
      </c>
      <c r="J15" s="3">
        <f>'[1]CBR Model'!ED36</f>
        <v>123740986.26887748</v>
      </c>
      <c r="K15" s="275"/>
      <c r="L15" s="83"/>
      <c r="M15" s="85"/>
      <c r="N15" s="66"/>
    </row>
    <row r="16" spans="1:14" ht="14.45" x14ac:dyDescent="0.3">
      <c r="A16" s="264">
        <f>A15+1</f>
        <v>7</v>
      </c>
      <c r="B16" s="255" t="s">
        <v>156</v>
      </c>
      <c r="C16" s="2">
        <f>SUM(C11:C15)</f>
        <v>235948973.93844378</v>
      </c>
      <c r="D16" s="2">
        <f t="shared" ref="D16:J16" si="1">SUM(D11:D15)</f>
        <v>244438663.52991828</v>
      </c>
      <c r="E16" s="2">
        <f t="shared" si="1"/>
        <v>255849409.2307201</v>
      </c>
      <c r="F16" s="2">
        <f t="shared" si="1"/>
        <v>270161178.3807627</v>
      </c>
      <c r="G16" s="2">
        <f t="shared" si="1"/>
        <v>262118930.82153201</v>
      </c>
      <c r="H16" s="2">
        <f t="shared" si="1"/>
        <v>272736441.32704484</v>
      </c>
      <c r="I16" s="2">
        <f t="shared" si="1"/>
        <v>276790583.89282119</v>
      </c>
      <c r="J16" s="2">
        <f t="shared" si="1"/>
        <v>283048327.60788119</v>
      </c>
      <c r="K16" s="286">
        <f>+IFERROR((J16/C16)^(1/6.5)-1,0)</f>
        <v>2.8396013899387951E-2</v>
      </c>
      <c r="L16" s="83"/>
      <c r="M16" s="85"/>
      <c r="N16" s="66"/>
    </row>
    <row r="17" spans="1:14" ht="14.45" x14ac:dyDescent="0.3">
      <c r="A17" s="264">
        <f>A16+1</f>
        <v>8</v>
      </c>
      <c r="B17" s="98" t="s">
        <v>75</v>
      </c>
      <c r="C17" s="54">
        <v>196518499</v>
      </c>
      <c r="D17" s="54">
        <f>'Sum Elec UE-130652 12ME 12-2012'!E37</f>
        <v>231652711.675026</v>
      </c>
      <c r="E17" s="54">
        <f>'Sum Elec UE-140536 12ME 12-2013'!E37</f>
        <v>253067006.66591197</v>
      </c>
      <c r="F17" s="54">
        <f>'Sum Elec UE-150528 12ME-12-2014'!E37</f>
        <v>258584355.78373</v>
      </c>
      <c r="G17" s="54">
        <f>'Sum Elec UE-160375 12ME 12-2015'!E37</f>
        <v>261006083.04840899</v>
      </c>
      <c r="H17" s="54">
        <f>'Sum Elec UE-170221 12ME 12-2016'!E37</f>
        <v>270531720.895136</v>
      </c>
      <c r="I17" s="54">
        <f>'Sum Elec UE-180255 12ME 12-2017'!E37</f>
        <v>282917294.47898799</v>
      </c>
      <c r="J17" s="54">
        <f>'[1]CBR Model'!ED37</f>
        <v>315986752.34999996</v>
      </c>
      <c r="K17" s="275"/>
      <c r="L17" s="83"/>
      <c r="M17" s="85"/>
      <c r="N17" s="66"/>
    </row>
    <row r="18" spans="1:14" ht="14.45" x14ac:dyDescent="0.3">
      <c r="A18" s="264">
        <f t="shared" si="0"/>
        <v>9</v>
      </c>
      <c r="B18" s="98" t="s">
        <v>76</v>
      </c>
      <c r="C18" s="61">
        <v>40172915</v>
      </c>
      <c r="D18" s="61">
        <f>'Sum Elec UE-130652 12ME 12-2012'!E38</f>
        <v>38032760.074054003</v>
      </c>
      <c r="E18" s="61">
        <f>'Sum Elec UE-140536 12ME 12-2013'!E38</f>
        <v>43370241.700067997</v>
      </c>
      <c r="F18" s="61">
        <f>'Sum Elec UE-150528 12ME-12-2014'!E38</f>
        <v>45714686.335895002</v>
      </c>
      <c r="G18" s="61">
        <f>'Sum Elec UE-160375 12ME 12-2015'!E38</f>
        <v>44770372.486271903</v>
      </c>
      <c r="H18" s="61">
        <f>'Sum Elec UE-170221 12ME 12-2016'!E38</f>
        <v>46836789.313155897</v>
      </c>
      <c r="I18" s="61">
        <f>'Sum Elec UE-180255 12ME 12-2017'!E38</f>
        <v>58683969.500147</v>
      </c>
      <c r="J18" s="61">
        <f>'[1]CBR Model'!ED38</f>
        <v>63634800.319999993</v>
      </c>
      <c r="K18" s="275"/>
      <c r="L18" s="83"/>
      <c r="M18" s="85"/>
      <c r="N18" s="66"/>
    </row>
    <row r="19" spans="1:14" ht="14.45" x14ac:dyDescent="0.3">
      <c r="A19" s="264">
        <f t="shared" si="0"/>
        <v>10</v>
      </c>
      <c r="B19" s="255" t="s">
        <v>158</v>
      </c>
      <c r="C19" s="2">
        <f>SUM(C17:C18)</f>
        <v>236691414</v>
      </c>
      <c r="D19" s="2">
        <f t="shared" ref="D19:J19" si="2">SUM(D17:D18)</f>
        <v>269685471.74908</v>
      </c>
      <c r="E19" s="2">
        <f t="shared" si="2"/>
        <v>296437248.36597997</v>
      </c>
      <c r="F19" s="2">
        <f t="shared" si="2"/>
        <v>304299042.11962497</v>
      </c>
      <c r="G19" s="2">
        <f t="shared" si="2"/>
        <v>305776455.5346809</v>
      </c>
      <c r="H19" s="2">
        <f t="shared" si="2"/>
        <v>317368510.20829189</v>
      </c>
      <c r="I19" s="2">
        <f t="shared" si="2"/>
        <v>341601263.97913498</v>
      </c>
      <c r="J19" s="2">
        <f t="shared" si="2"/>
        <v>379621552.66999996</v>
      </c>
      <c r="K19" s="286">
        <f>+IFERROR((J19/C19)^(1/6.5)-1,0)</f>
        <v>7.5385961205749918E-2</v>
      </c>
      <c r="L19" s="73"/>
      <c r="M19" s="83"/>
      <c r="N19" s="73"/>
    </row>
    <row r="20" spans="1:14" ht="14.45" x14ac:dyDescent="0.3">
      <c r="A20" s="264"/>
      <c r="B20" s="66"/>
      <c r="C20" s="257"/>
      <c r="D20" s="257"/>
      <c r="E20" s="257"/>
      <c r="F20" s="257"/>
      <c r="G20" s="257"/>
      <c r="H20" s="257"/>
      <c r="I20" s="257"/>
      <c r="J20" s="257"/>
      <c r="K20" s="275"/>
      <c r="L20" s="83"/>
      <c r="M20" s="83"/>
      <c r="N20" s="66"/>
    </row>
    <row r="21" spans="1:14" ht="14.45" x14ac:dyDescent="0.3">
      <c r="A21" s="264">
        <f>A19+1</f>
        <v>11</v>
      </c>
      <c r="B21" s="256" t="s">
        <v>116</v>
      </c>
      <c r="C21" s="259">
        <f>C16+C19</f>
        <v>472640387.93844378</v>
      </c>
      <c r="D21" s="259">
        <f t="shared" ref="D21:J21" si="3">D16+D19</f>
        <v>514124135.27899826</v>
      </c>
      <c r="E21" s="259">
        <f t="shared" si="3"/>
        <v>552286657.59670007</v>
      </c>
      <c r="F21" s="259">
        <f t="shared" si="3"/>
        <v>574460220.50038767</v>
      </c>
      <c r="G21" s="259">
        <f t="shared" si="3"/>
        <v>567895386.35621285</v>
      </c>
      <c r="H21" s="259">
        <f t="shared" si="3"/>
        <v>590104951.53533673</v>
      </c>
      <c r="I21" s="259">
        <f t="shared" si="3"/>
        <v>618391847.87195611</v>
      </c>
      <c r="J21" s="259">
        <f t="shared" si="3"/>
        <v>662669880.27788115</v>
      </c>
      <c r="K21" s="286">
        <f>+IFERROR((J21/C21)^(1/6.5)-1,0)</f>
        <v>5.336636393233829E-2</v>
      </c>
      <c r="L21" s="83"/>
      <c r="M21" s="83"/>
      <c r="N21" s="66"/>
    </row>
    <row r="22" spans="1:14" ht="14.45" x14ac:dyDescent="0.3">
      <c r="A22" s="264"/>
      <c r="B22" s="66"/>
      <c r="C22" s="9"/>
      <c r="D22" s="66"/>
      <c r="E22" s="66"/>
      <c r="F22" s="66"/>
      <c r="G22" s="66"/>
      <c r="H22" s="66"/>
      <c r="I22" s="66"/>
      <c r="J22" s="66"/>
      <c r="K22" s="275"/>
      <c r="L22" s="83"/>
      <c r="M22" s="83"/>
      <c r="N22" s="66"/>
    </row>
    <row r="23" spans="1:14" ht="14.45" x14ac:dyDescent="0.3">
      <c r="A23" s="264">
        <f>A21+1</f>
        <v>12</v>
      </c>
      <c r="B23" s="98" t="s">
        <v>17</v>
      </c>
      <c r="C23" s="62">
        <f>'Elec Cust Counts 12-2011'!C40</f>
        <v>1083403</v>
      </c>
      <c r="D23" s="62">
        <f>'Elec Cust Counts 12-2012'!C39</f>
        <v>1089296</v>
      </c>
      <c r="E23" s="62">
        <f>'Elec Cust Counts 12-2013'!C39</f>
        <v>1085381</v>
      </c>
      <c r="F23" s="62">
        <f>'Elec Cust Counts 12-2014'!C63</f>
        <v>1091517</v>
      </c>
      <c r="G23" s="62">
        <f>'Elec Cust Counts 12-2015'!C63</f>
        <v>1103635</v>
      </c>
      <c r="H23" s="62">
        <f>'Elec Cust Counts 12-2016'!D61</f>
        <v>1119719</v>
      </c>
      <c r="I23" s="62">
        <f>'Elec Cust Counts 12-2017 '!D53</f>
        <v>1135044</v>
      </c>
      <c r="J23" s="62">
        <f>'Elec Cust Counts 6-2018 '!D53</f>
        <v>1142155</v>
      </c>
      <c r="K23" s="277"/>
      <c r="L23" s="83"/>
      <c r="M23" s="83"/>
      <c r="N23" s="86"/>
    </row>
    <row r="24" spans="1:14" thickBot="1" x14ac:dyDescent="0.35">
      <c r="A24" s="264"/>
      <c r="B24" s="98"/>
      <c r="C24" s="62"/>
      <c r="D24" s="62"/>
      <c r="E24" s="62"/>
      <c r="F24" s="62"/>
      <c r="G24" s="62"/>
      <c r="H24" s="62"/>
      <c r="I24" s="62"/>
      <c r="J24" s="62"/>
      <c r="K24" s="277"/>
      <c r="L24" s="83"/>
      <c r="M24" s="83"/>
      <c r="N24" s="86"/>
    </row>
    <row r="25" spans="1:14" ht="14.45" x14ac:dyDescent="0.3">
      <c r="A25" s="281"/>
      <c r="B25" s="68"/>
      <c r="C25" s="69"/>
      <c r="D25" s="69"/>
      <c r="E25" s="69"/>
      <c r="F25" s="69"/>
      <c r="G25" s="69"/>
      <c r="H25" s="69"/>
      <c r="I25" s="69"/>
      <c r="J25" s="69"/>
      <c r="K25" s="278" t="s">
        <v>18</v>
      </c>
      <c r="L25" s="83"/>
      <c r="M25" s="83"/>
      <c r="N25" s="73"/>
    </row>
    <row r="26" spans="1:14" thickBot="1" x14ac:dyDescent="0.35">
      <c r="A26" s="269">
        <f>A23+1</f>
        <v>13</v>
      </c>
      <c r="B26" s="70" t="s">
        <v>157</v>
      </c>
      <c r="C26" s="71">
        <f>C16/C23</f>
        <v>217.78504761242473</v>
      </c>
      <c r="D26" s="71">
        <f t="shared" ref="D26:J26" si="4">D16/D23</f>
        <v>224.40058857272797</v>
      </c>
      <c r="E26" s="71">
        <f t="shared" si="4"/>
        <v>235.72313245829815</v>
      </c>
      <c r="F26" s="71">
        <f t="shared" si="4"/>
        <v>247.50982200072258</v>
      </c>
      <c r="G26" s="71">
        <f t="shared" si="4"/>
        <v>237.50509074243931</v>
      </c>
      <c r="H26" s="71">
        <f t="shared" si="4"/>
        <v>243.57579118247065</v>
      </c>
      <c r="I26" s="71">
        <f t="shared" si="4"/>
        <v>243.858902291736</v>
      </c>
      <c r="J26" s="71">
        <f t="shared" si="4"/>
        <v>247.81954078726721</v>
      </c>
      <c r="K26" s="276">
        <f>+IFERROR((J26/C26)^(1/6.5)-1,0)</f>
        <v>2.0074570928510171E-2</v>
      </c>
      <c r="L26" s="73"/>
      <c r="M26" s="83"/>
      <c r="N26" s="73"/>
    </row>
    <row r="27" spans="1:14" ht="26.45" x14ac:dyDescent="0.3">
      <c r="A27" s="281"/>
      <c r="B27" s="68"/>
      <c r="C27" s="69"/>
      <c r="D27" s="69"/>
      <c r="E27" s="69"/>
      <c r="F27" s="69"/>
      <c r="G27" s="69"/>
      <c r="H27" s="69"/>
      <c r="I27" s="69"/>
      <c r="J27" s="69"/>
      <c r="K27" s="278" t="s">
        <v>19</v>
      </c>
      <c r="L27" s="83"/>
      <c r="M27" s="83"/>
      <c r="N27" s="73"/>
    </row>
    <row r="28" spans="1:14" thickBot="1" x14ac:dyDescent="0.35">
      <c r="A28" s="269">
        <f>+A26+1</f>
        <v>14</v>
      </c>
      <c r="B28" s="70" t="s">
        <v>160</v>
      </c>
      <c r="C28" s="71">
        <f>C26</f>
        <v>217.78504761242473</v>
      </c>
      <c r="D28" s="71">
        <f>C28*(1+$K$28)</f>
        <v>228.00036408943095</v>
      </c>
      <c r="E28" s="71">
        <f>D28*(1+$K$28)</f>
        <v>238.69483508998874</v>
      </c>
      <c r="F28" s="71">
        <f>E28*(1+$K$28)</f>
        <v>249.89093559644027</v>
      </c>
      <c r="G28" s="71">
        <f>F28*$K$28+F28</f>
        <v>261.61219479140431</v>
      </c>
      <c r="H28" s="71">
        <f>G28*$K$28+G28</f>
        <v>273.88324550556695</v>
      </c>
      <c r="I28" s="71">
        <f>H28*$K$28+H28</f>
        <v>286.72987598484571</v>
      </c>
      <c r="J28" s="71">
        <f>I28*$K$28+I28</f>
        <v>300.17908408571827</v>
      </c>
      <c r="K28" s="276">
        <f>'Combined ERF'!F20</f>
        <v>4.690549966123303E-2</v>
      </c>
      <c r="L28" s="83"/>
      <c r="M28" s="77"/>
      <c r="N28" s="73"/>
    </row>
    <row r="29" spans="1:14" thickBot="1" x14ac:dyDescent="0.35">
      <c r="A29" s="264"/>
      <c r="B29" s="83"/>
      <c r="C29" s="83"/>
      <c r="D29" s="83"/>
      <c r="E29" s="83"/>
      <c r="F29" s="83"/>
      <c r="G29" s="83"/>
      <c r="H29" s="83"/>
      <c r="I29" s="83"/>
      <c r="J29" s="83"/>
      <c r="K29" s="280"/>
    </row>
    <row r="30" spans="1:14" ht="14.45" x14ac:dyDescent="0.3">
      <c r="A30" s="281"/>
      <c r="B30" s="68"/>
      <c r="C30" s="69"/>
      <c r="D30" s="69"/>
      <c r="E30" s="69"/>
      <c r="F30" s="69"/>
      <c r="G30" s="69"/>
      <c r="H30" s="69"/>
      <c r="I30" s="69"/>
      <c r="J30" s="69"/>
      <c r="K30" s="278" t="s">
        <v>18</v>
      </c>
    </row>
    <row r="31" spans="1:14" thickBot="1" x14ac:dyDescent="0.35">
      <c r="A31" s="269">
        <f>A28+1</f>
        <v>15</v>
      </c>
      <c r="B31" s="70" t="s">
        <v>159</v>
      </c>
      <c r="C31" s="71">
        <f>C19/C23</f>
        <v>218.47033283090411</v>
      </c>
      <c r="D31" s="71">
        <f t="shared" ref="D31:J31" si="5">D19/D23</f>
        <v>247.57776742876132</v>
      </c>
      <c r="E31" s="71">
        <f t="shared" si="5"/>
        <v>273.1181477895596</v>
      </c>
      <c r="F31" s="71">
        <f t="shared" si="5"/>
        <v>278.78543542576523</v>
      </c>
      <c r="G31" s="71">
        <f t="shared" si="5"/>
        <v>277.06302856893893</v>
      </c>
      <c r="H31" s="71">
        <f t="shared" si="5"/>
        <v>283.43585328845171</v>
      </c>
      <c r="I31" s="71">
        <f t="shared" si="5"/>
        <v>300.95860951569716</v>
      </c>
      <c r="J31" s="71">
        <f t="shared" si="5"/>
        <v>332.37306028516264</v>
      </c>
      <c r="K31" s="276">
        <f>+IFERROR((J31/C31)^(1/6.5)-1,0)</f>
        <v>6.6684291005838059E-2</v>
      </c>
    </row>
    <row r="32" spans="1:14" thickBot="1" x14ac:dyDescent="0.35">
      <c r="A32" s="264"/>
      <c r="B32" s="83"/>
      <c r="C32" s="83"/>
      <c r="D32" s="83"/>
      <c r="E32" s="83"/>
      <c r="F32" s="83"/>
      <c r="G32" s="83"/>
      <c r="H32" s="83"/>
      <c r="I32" s="83"/>
      <c r="J32" s="83"/>
      <c r="K32" s="280"/>
    </row>
    <row r="33" spans="1:11" ht="14.45" x14ac:dyDescent="0.3">
      <c r="A33" s="281"/>
      <c r="B33" s="68"/>
      <c r="C33" s="69"/>
      <c r="D33" s="69"/>
      <c r="E33" s="69"/>
      <c r="F33" s="69"/>
      <c r="G33" s="69"/>
      <c r="H33" s="69"/>
      <c r="I33" s="69"/>
      <c r="J33" s="69"/>
      <c r="K33" s="278" t="s">
        <v>18</v>
      </c>
    </row>
    <row r="34" spans="1:11" thickBot="1" x14ac:dyDescent="0.35">
      <c r="A34" s="269">
        <f>A31+1</f>
        <v>16</v>
      </c>
      <c r="B34" s="70" t="s">
        <v>161</v>
      </c>
      <c r="C34" s="71">
        <f t="shared" ref="C34:J34" si="6">C26+C31</f>
        <v>436.25538044332882</v>
      </c>
      <c r="D34" s="71">
        <f t="shared" si="6"/>
        <v>471.97835600148926</v>
      </c>
      <c r="E34" s="71">
        <f t="shared" si="6"/>
        <v>508.84128024785775</v>
      </c>
      <c r="F34" s="71">
        <f t="shared" si="6"/>
        <v>526.29525742648775</v>
      </c>
      <c r="G34" s="71">
        <f t="shared" si="6"/>
        <v>514.56811931137827</v>
      </c>
      <c r="H34" s="71">
        <f t="shared" si="6"/>
        <v>527.01164447092242</v>
      </c>
      <c r="I34" s="71">
        <f t="shared" si="6"/>
        <v>544.81751180743322</v>
      </c>
      <c r="J34" s="71">
        <f t="shared" si="6"/>
        <v>580.19260107242985</v>
      </c>
      <c r="K34" s="276">
        <f>+IFERROR((J34/C34)^(1/6.5)-1,0)</f>
        <v>4.4842869085574444E-2</v>
      </c>
    </row>
  </sheetData>
  <pageMargins left="0.7" right="0.7" top="0.75" bottom="0.75" header="0.3" footer="0.3"/>
  <pageSetup scale="5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5" zoomScale="70" zoomScaleNormal="70" zoomScaleSheetLayoutView="70" workbookViewId="0">
      <selection activeCell="Q43" sqref="Q43"/>
    </sheetView>
  </sheetViews>
  <sheetFormatPr defaultColWidth="8.85546875" defaultRowHeight="16.5" x14ac:dyDescent="0.3"/>
  <cols>
    <col min="1" max="1" width="5.140625" style="288" bestFit="1" customWidth="1"/>
    <col min="2" max="2" width="36.7109375" style="292" customWidth="1"/>
    <col min="3" max="3" width="1.140625" style="292" customWidth="1"/>
    <col min="4" max="4" width="14.7109375" style="292" bestFit="1" customWidth="1"/>
    <col min="5" max="5" width="14.7109375" style="291" bestFit="1" customWidth="1"/>
    <col min="6" max="6" width="15.85546875" style="292" customWidth="1"/>
    <col min="7" max="7" width="14.5703125" style="292" customWidth="1"/>
    <col min="8" max="8" width="15.7109375" style="292" customWidth="1"/>
    <col min="9" max="9" width="15.5703125" style="292" customWidth="1"/>
    <col min="10" max="10" width="17.7109375" style="292" customWidth="1"/>
    <col min="11" max="11" width="9.5703125" style="292" customWidth="1"/>
    <col min="12" max="16384" width="8.85546875" style="292"/>
  </cols>
  <sheetData>
    <row r="1" spans="1:11" ht="14.45" x14ac:dyDescent="0.3">
      <c r="B1" s="289"/>
      <c r="C1" s="289"/>
      <c r="D1" s="290"/>
      <c r="E1" s="290"/>
      <c r="F1" s="290"/>
      <c r="G1" s="290"/>
      <c r="H1" s="290"/>
      <c r="I1" s="290"/>
      <c r="J1" s="290"/>
      <c r="K1" s="290"/>
    </row>
    <row r="2" spans="1:11" ht="21" x14ac:dyDescent="0.4">
      <c r="B2" s="359" t="s">
        <v>44</v>
      </c>
      <c r="C2" s="359"/>
      <c r="D2" s="359"/>
      <c r="E2" s="359"/>
      <c r="F2" s="359"/>
      <c r="G2" s="359"/>
      <c r="H2" s="359"/>
      <c r="I2" s="359"/>
      <c r="J2" s="359"/>
      <c r="K2" s="293"/>
    </row>
    <row r="3" spans="1:11" ht="21" x14ac:dyDescent="0.4">
      <c r="B3" s="359" t="s">
        <v>45</v>
      </c>
      <c r="C3" s="359"/>
      <c r="D3" s="359"/>
      <c r="E3" s="359"/>
      <c r="F3" s="359"/>
      <c r="G3" s="359"/>
      <c r="H3" s="359"/>
      <c r="I3" s="359"/>
      <c r="J3" s="359"/>
      <c r="K3" s="293"/>
    </row>
    <row r="4" spans="1:11" ht="21" x14ac:dyDescent="0.4">
      <c r="B4" s="372" t="s">
        <v>162</v>
      </c>
      <c r="C4" s="372"/>
      <c r="D4" s="372"/>
      <c r="E4" s="372"/>
      <c r="F4" s="372"/>
      <c r="G4" s="372"/>
      <c r="H4" s="372"/>
      <c r="I4" s="372"/>
      <c r="J4" s="372"/>
      <c r="K4" s="295"/>
    </row>
    <row r="5" spans="1:11" ht="15.6" x14ac:dyDescent="0.3">
      <c r="B5" s="335"/>
      <c r="C5" s="335"/>
      <c r="D5" s="336"/>
      <c r="E5" s="297"/>
      <c r="F5" s="336"/>
      <c r="G5" s="336"/>
      <c r="H5" s="336"/>
      <c r="I5" s="336"/>
      <c r="J5" s="336"/>
      <c r="K5" s="336"/>
    </row>
    <row r="6" spans="1:11" ht="17.45" x14ac:dyDescent="0.3">
      <c r="B6" s="366" t="s">
        <v>68</v>
      </c>
      <c r="C6" s="366"/>
      <c r="D6" s="366"/>
      <c r="E6" s="366"/>
      <c r="F6" s="366"/>
      <c r="G6" s="366"/>
      <c r="H6" s="366"/>
      <c r="I6" s="366"/>
      <c r="J6" s="366"/>
      <c r="K6" s="299"/>
    </row>
    <row r="7" spans="1:11" ht="17.45" x14ac:dyDescent="0.3">
      <c r="B7" s="299"/>
      <c r="C7" s="299"/>
      <c r="D7" s="299"/>
      <c r="E7" s="299"/>
      <c r="F7" s="299"/>
      <c r="G7" s="299"/>
      <c r="H7" s="299"/>
      <c r="I7" s="299"/>
      <c r="J7" s="299"/>
      <c r="K7" s="299"/>
    </row>
    <row r="8" spans="1:11" s="288" customFormat="1" ht="17.45" x14ac:dyDescent="0.3">
      <c r="B8" s="299"/>
      <c r="C8" s="299"/>
      <c r="D8" s="301" t="s">
        <v>145</v>
      </c>
      <c r="E8" s="301" t="s">
        <v>146</v>
      </c>
      <c r="F8" s="301" t="s">
        <v>147</v>
      </c>
      <c r="G8" s="301" t="s">
        <v>148</v>
      </c>
      <c r="H8" s="301" t="s">
        <v>149</v>
      </c>
      <c r="I8" s="301" t="s">
        <v>150</v>
      </c>
      <c r="J8" s="301" t="s">
        <v>151</v>
      </c>
      <c r="K8" s="299"/>
    </row>
    <row r="9" spans="1:11" s="288" customFormat="1" ht="17.45" x14ac:dyDescent="0.3">
      <c r="B9" s="299"/>
      <c r="C9" s="299"/>
      <c r="D9" s="303" t="s">
        <v>145</v>
      </c>
      <c r="E9" s="303" t="s">
        <v>146</v>
      </c>
      <c r="F9" s="303" t="s">
        <v>152</v>
      </c>
      <c r="G9" s="303" t="s">
        <v>153</v>
      </c>
      <c r="H9" s="303"/>
      <c r="I9" s="303" t="s">
        <v>154</v>
      </c>
      <c r="J9" s="303" t="s">
        <v>155</v>
      </c>
      <c r="K9" s="299"/>
    </row>
    <row r="11" spans="1:11" s="306" customFormat="1" ht="17.45" x14ac:dyDescent="0.3">
      <c r="A11" s="304"/>
      <c r="B11" s="367" t="s">
        <v>47</v>
      </c>
      <c r="C11" s="367"/>
      <c r="D11" s="367"/>
      <c r="E11" s="367"/>
      <c r="F11" s="367"/>
      <c r="G11" s="367"/>
      <c r="H11" s="367"/>
      <c r="I11" s="367"/>
      <c r="J11" s="367"/>
      <c r="K11" s="305"/>
    </row>
    <row r="12" spans="1:11" s="306" customFormat="1" ht="17.45" x14ac:dyDescent="0.3">
      <c r="A12" s="304"/>
      <c r="B12" s="337"/>
      <c r="C12" s="337"/>
      <c r="D12" s="337"/>
      <c r="E12" s="307"/>
      <c r="F12" s="338" t="s">
        <v>49</v>
      </c>
      <c r="G12" s="339"/>
      <c r="H12" s="364" t="s">
        <v>50</v>
      </c>
      <c r="I12" s="364"/>
      <c r="J12" s="364"/>
      <c r="K12" s="340"/>
    </row>
    <row r="13" spans="1:11" s="306" customFormat="1" ht="17.45" x14ac:dyDescent="0.3">
      <c r="A13" s="304"/>
      <c r="B13" s="338" t="s">
        <v>51</v>
      </c>
      <c r="C13" s="338"/>
      <c r="D13" s="341" t="s">
        <v>52</v>
      </c>
      <c r="E13" s="310" t="s">
        <v>53</v>
      </c>
      <c r="F13" s="341" t="s">
        <v>54</v>
      </c>
      <c r="G13" s="341" t="s">
        <v>55</v>
      </c>
      <c r="H13" s="310" t="s">
        <v>56</v>
      </c>
      <c r="I13" s="341" t="s">
        <v>54</v>
      </c>
      <c r="J13" s="341" t="s">
        <v>55</v>
      </c>
      <c r="K13" s="341"/>
    </row>
    <row r="14" spans="1:11" ht="17.45" x14ac:dyDescent="0.3">
      <c r="A14" s="312">
        <v>1</v>
      </c>
      <c r="B14" s="330" t="s">
        <v>57</v>
      </c>
      <c r="C14" s="330"/>
      <c r="D14" s="315">
        <v>767045</v>
      </c>
      <c r="E14" s="315">
        <v>763604.00000000012</v>
      </c>
      <c r="F14" s="328">
        <f t="shared" ref="F14:F20" si="0">D14-E14</f>
        <v>3440.9999999998836</v>
      </c>
      <c r="G14" s="333">
        <f t="shared" ref="G14:G20" si="1">F14/E14</f>
        <v>4.5062624082638164E-3</v>
      </c>
      <c r="H14" s="315">
        <v>756330</v>
      </c>
      <c r="I14" s="328">
        <f t="shared" ref="I14:I19" si="2">+D14-H14</f>
        <v>10715</v>
      </c>
      <c r="J14" s="342">
        <f t="shared" ref="J14:J20" si="3">+I14/H14</f>
        <v>1.4167096373276216E-2</v>
      </c>
      <c r="K14" s="342"/>
    </row>
    <row r="15" spans="1:11" ht="17.45" x14ac:dyDescent="0.3">
      <c r="A15" s="312">
        <v>2</v>
      </c>
      <c r="B15" s="330" t="s">
        <v>58</v>
      </c>
      <c r="C15" s="330"/>
      <c r="D15" s="315">
        <v>55610</v>
      </c>
      <c r="E15" s="315">
        <v>55958</v>
      </c>
      <c r="F15" s="328">
        <f t="shared" si="0"/>
        <v>-348</v>
      </c>
      <c r="G15" s="333">
        <f t="shared" si="1"/>
        <v>-6.2189499267307621E-3</v>
      </c>
      <c r="H15" s="315">
        <v>55281</v>
      </c>
      <c r="I15" s="328">
        <f t="shared" si="2"/>
        <v>329</v>
      </c>
      <c r="J15" s="342">
        <f t="shared" si="3"/>
        <v>5.9514118774985983E-3</v>
      </c>
      <c r="K15" s="342"/>
    </row>
    <row r="16" spans="1:11" ht="17.45" x14ac:dyDescent="0.3">
      <c r="A16" s="312">
        <v>3</v>
      </c>
      <c r="B16" s="330" t="s">
        <v>59</v>
      </c>
      <c r="C16" s="330"/>
      <c r="D16" s="315">
        <v>386</v>
      </c>
      <c r="E16" s="315">
        <v>264.50708842088017</v>
      </c>
      <c r="F16" s="328">
        <f t="shared" si="0"/>
        <v>121.49291157911983</v>
      </c>
      <c r="G16" s="333">
        <f t="shared" si="1"/>
        <v>0.45931816914411733</v>
      </c>
      <c r="H16" s="315">
        <v>390</v>
      </c>
      <c r="I16" s="328">
        <f t="shared" si="2"/>
        <v>-4</v>
      </c>
      <c r="J16" s="342">
        <f t="shared" si="3"/>
        <v>-1.0256410256410256E-2</v>
      </c>
      <c r="K16" s="342"/>
    </row>
    <row r="17" spans="1:11" ht="17.45" x14ac:dyDescent="0.3">
      <c r="A17" s="312">
        <v>4</v>
      </c>
      <c r="B17" s="330" t="s">
        <v>60</v>
      </c>
      <c r="C17" s="330"/>
      <c r="D17" s="315">
        <v>2322</v>
      </c>
      <c r="E17" s="315">
        <v>2329</v>
      </c>
      <c r="F17" s="328">
        <f t="shared" si="0"/>
        <v>-7</v>
      </c>
      <c r="G17" s="333">
        <f t="shared" si="1"/>
        <v>-3.0055817947617003E-3</v>
      </c>
      <c r="H17" s="315">
        <v>2354</v>
      </c>
      <c r="I17" s="328">
        <f t="shared" si="2"/>
        <v>-32</v>
      </c>
      <c r="J17" s="342">
        <f t="shared" si="3"/>
        <v>-1.3593882752761258E-2</v>
      </c>
      <c r="K17" s="342"/>
    </row>
    <row r="18" spans="1:11" ht="17.45" x14ac:dyDescent="0.3">
      <c r="A18" s="312">
        <v>5</v>
      </c>
      <c r="B18" s="330" t="s">
        <v>61</v>
      </c>
      <c r="C18" s="330"/>
      <c r="D18" s="315">
        <v>10</v>
      </c>
      <c r="E18" s="315">
        <v>16.204116932268285</v>
      </c>
      <c r="F18" s="328">
        <f t="shared" si="0"/>
        <v>-6.2041169322682848</v>
      </c>
      <c r="G18" s="333">
        <f t="shared" si="1"/>
        <v>-0.38287288089816446</v>
      </c>
      <c r="H18" s="315">
        <v>11</v>
      </c>
      <c r="I18" s="328">
        <f t="shared" si="2"/>
        <v>-1</v>
      </c>
      <c r="J18" s="342">
        <f t="shared" si="3"/>
        <v>-9.0909090909090912E-2</v>
      </c>
      <c r="K18" s="342"/>
    </row>
    <row r="19" spans="1:11" ht="17.45" x14ac:dyDescent="0.3">
      <c r="A19" s="312">
        <v>6</v>
      </c>
      <c r="B19" s="330" t="s">
        <v>69</v>
      </c>
      <c r="C19" s="330"/>
      <c r="D19" s="318">
        <v>226</v>
      </c>
      <c r="E19" s="318">
        <v>214.28879464685161</v>
      </c>
      <c r="F19" s="325">
        <f t="shared" si="0"/>
        <v>11.711205353148387</v>
      </c>
      <c r="G19" s="343">
        <f t="shared" si="1"/>
        <v>5.4651506031607851E-2</v>
      </c>
      <c r="H19" s="325">
        <v>227</v>
      </c>
      <c r="I19" s="325">
        <f t="shared" si="2"/>
        <v>-1</v>
      </c>
      <c r="J19" s="344">
        <f t="shared" si="3"/>
        <v>-4.4052863436123352E-3</v>
      </c>
      <c r="K19" s="345"/>
    </row>
    <row r="20" spans="1:11" ht="17.45" x14ac:dyDescent="0.3">
      <c r="A20" s="312">
        <v>7</v>
      </c>
      <c r="B20" s="330" t="s">
        <v>64</v>
      </c>
      <c r="C20" s="330"/>
      <c r="D20" s="332">
        <f>SUM(D14:D19)</f>
        <v>825599</v>
      </c>
      <c r="E20" s="321">
        <f>SUM(E14:E19)</f>
        <v>822386.00000000012</v>
      </c>
      <c r="F20" s="332">
        <f t="shared" si="0"/>
        <v>3212.9999999998836</v>
      </c>
      <c r="G20" s="333">
        <f t="shared" si="1"/>
        <v>3.9069244855820537E-3</v>
      </c>
      <c r="H20" s="321">
        <f>SUM(H14:H19)</f>
        <v>814593</v>
      </c>
      <c r="I20" s="332">
        <f>SUM(I14:I19)</f>
        <v>11006</v>
      </c>
      <c r="J20" s="342">
        <f t="shared" si="3"/>
        <v>1.3511041710400164E-2</v>
      </c>
      <c r="K20" s="342"/>
    </row>
    <row r="21" spans="1:11" ht="17.45" x14ac:dyDescent="0.3">
      <c r="A21" s="312">
        <v>8</v>
      </c>
      <c r="B21" s="370" t="s">
        <v>65</v>
      </c>
      <c r="C21" s="370"/>
      <c r="D21" s="370"/>
      <c r="E21" s="370"/>
      <c r="F21" s="370"/>
      <c r="G21" s="370"/>
      <c r="H21" s="370"/>
      <c r="I21" s="370"/>
      <c r="J21" s="370"/>
      <c r="K21" s="346"/>
    </row>
    <row r="22" spans="1:11" ht="17.45" x14ac:dyDescent="0.3">
      <c r="A22" s="312">
        <v>9</v>
      </c>
      <c r="B22" s="337"/>
      <c r="C22" s="337"/>
      <c r="D22" s="337"/>
      <c r="E22" s="307"/>
      <c r="F22" s="338" t="s">
        <v>49</v>
      </c>
      <c r="G22" s="339"/>
      <c r="H22" s="364" t="s">
        <v>50</v>
      </c>
      <c r="I22" s="364"/>
      <c r="J22" s="364"/>
      <c r="K22" s="346"/>
    </row>
    <row r="23" spans="1:11" ht="17.45" x14ac:dyDescent="0.3">
      <c r="A23" s="312">
        <v>10</v>
      </c>
      <c r="B23" s="338" t="s">
        <v>51</v>
      </c>
      <c r="C23" s="338"/>
      <c r="D23" s="341" t="s">
        <v>52</v>
      </c>
      <c r="E23" s="310" t="s">
        <v>53</v>
      </c>
      <c r="F23" s="341" t="s">
        <v>54</v>
      </c>
      <c r="G23" s="341" t="s">
        <v>55</v>
      </c>
      <c r="H23" s="310" t="s">
        <v>56</v>
      </c>
      <c r="I23" s="341" t="s">
        <v>54</v>
      </c>
      <c r="J23" s="341" t="s">
        <v>55</v>
      </c>
      <c r="K23" s="346"/>
    </row>
    <row r="24" spans="1:11" ht="17.45" x14ac:dyDescent="0.3">
      <c r="A24" s="312">
        <v>11</v>
      </c>
      <c r="B24" s="330" t="s">
        <v>57</v>
      </c>
      <c r="C24" s="347"/>
      <c r="D24" s="328">
        <v>765401</v>
      </c>
      <c r="E24" s="328">
        <v>761825</v>
      </c>
      <c r="F24" s="328">
        <f t="shared" ref="F24:F30" si="4">D24-E24</f>
        <v>3576</v>
      </c>
      <c r="G24" s="333">
        <f t="shared" ref="G24:G30" si="5">F24/E24</f>
        <v>4.6939914022249207E-3</v>
      </c>
      <c r="H24" s="315">
        <v>754706</v>
      </c>
      <c r="I24" s="328">
        <f t="shared" ref="I24:I29" si="6">+D24-H24</f>
        <v>10695</v>
      </c>
      <c r="J24" s="342">
        <f t="shared" ref="J24:J30" si="7">+I24/H24</f>
        <v>1.4171081189231303E-2</v>
      </c>
      <c r="K24" s="346"/>
    </row>
    <row r="25" spans="1:11" ht="17.45" x14ac:dyDescent="0.3">
      <c r="A25" s="312">
        <v>12</v>
      </c>
      <c r="B25" s="330" t="s">
        <v>58</v>
      </c>
      <c r="C25" s="347"/>
      <c r="D25" s="328">
        <v>55456</v>
      </c>
      <c r="E25" s="328">
        <v>55804</v>
      </c>
      <c r="F25" s="328">
        <f t="shared" si="4"/>
        <v>-348</v>
      </c>
      <c r="G25" s="333">
        <f t="shared" si="5"/>
        <v>-6.2361121066590213E-3</v>
      </c>
      <c r="H25" s="315">
        <v>55098</v>
      </c>
      <c r="I25" s="328">
        <f t="shared" si="6"/>
        <v>358</v>
      </c>
      <c r="J25" s="342">
        <f t="shared" si="7"/>
        <v>6.497513521361937E-3</v>
      </c>
      <c r="K25" s="346"/>
    </row>
    <row r="26" spans="1:11" ht="17.45" x14ac:dyDescent="0.3">
      <c r="A26" s="312">
        <v>13</v>
      </c>
      <c r="B26" s="330" t="s">
        <v>59</v>
      </c>
      <c r="C26" s="347"/>
      <c r="D26" s="328">
        <v>386</v>
      </c>
      <c r="E26" s="328">
        <v>266</v>
      </c>
      <c r="F26" s="328">
        <f t="shared" si="4"/>
        <v>120</v>
      </c>
      <c r="G26" s="333">
        <f t="shared" si="5"/>
        <v>0.45112781954887216</v>
      </c>
      <c r="H26" s="315">
        <v>392</v>
      </c>
      <c r="I26" s="328">
        <f t="shared" si="6"/>
        <v>-6</v>
      </c>
      <c r="J26" s="342">
        <f t="shared" si="7"/>
        <v>-1.5306122448979591E-2</v>
      </c>
      <c r="K26" s="346"/>
    </row>
    <row r="27" spans="1:11" ht="17.45" x14ac:dyDescent="0.3">
      <c r="A27" s="312">
        <v>14</v>
      </c>
      <c r="B27" s="330" t="s">
        <v>60</v>
      </c>
      <c r="C27" s="347"/>
      <c r="D27" s="328">
        <v>2318</v>
      </c>
      <c r="E27" s="328">
        <v>2327</v>
      </c>
      <c r="F27" s="328">
        <f t="shared" si="4"/>
        <v>-9</v>
      </c>
      <c r="G27" s="333">
        <f t="shared" si="5"/>
        <v>-3.867640739149119E-3</v>
      </c>
      <c r="H27" s="315">
        <v>2348</v>
      </c>
      <c r="I27" s="328">
        <f t="shared" si="6"/>
        <v>-30</v>
      </c>
      <c r="J27" s="342">
        <f t="shared" si="7"/>
        <v>-1.2776831345826235E-2</v>
      </c>
      <c r="K27" s="346"/>
    </row>
    <row r="28" spans="1:11" ht="17.45" x14ac:dyDescent="0.3">
      <c r="A28" s="312">
        <v>15</v>
      </c>
      <c r="B28" s="330" t="s">
        <v>61</v>
      </c>
      <c r="C28" s="347"/>
      <c r="D28" s="328">
        <v>10</v>
      </c>
      <c r="E28" s="328">
        <v>16</v>
      </c>
      <c r="F28" s="328">
        <f t="shared" si="4"/>
        <v>-6</v>
      </c>
      <c r="G28" s="333">
        <f t="shared" si="5"/>
        <v>-0.375</v>
      </c>
      <c r="H28" s="315">
        <v>11</v>
      </c>
      <c r="I28" s="328">
        <f t="shared" si="6"/>
        <v>-1</v>
      </c>
      <c r="J28" s="342">
        <f t="shared" si="7"/>
        <v>-9.0909090909090912E-2</v>
      </c>
      <c r="K28" s="346"/>
    </row>
    <row r="29" spans="1:11" ht="17.45" x14ac:dyDescent="0.3">
      <c r="A29" s="312">
        <v>16</v>
      </c>
      <c r="B29" s="330" t="s">
        <v>69</v>
      </c>
      <c r="C29" s="347"/>
      <c r="D29" s="325">
        <v>227</v>
      </c>
      <c r="E29" s="325">
        <v>214</v>
      </c>
      <c r="F29" s="325">
        <f t="shared" si="4"/>
        <v>13</v>
      </c>
      <c r="G29" s="343">
        <f t="shared" si="5"/>
        <v>6.0747663551401869E-2</v>
      </c>
      <c r="H29" s="325">
        <v>227</v>
      </c>
      <c r="I29" s="325">
        <f t="shared" si="6"/>
        <v>0</v>
      </c>
      <c r="J29" s="344">
        <f t="shared" si="7"/>
        <v>0</v>
      </c>
      <c r="K29" s="346"/>
    </row>
    <row r="30" spans="1:11" ht="17.45" x14ac:dyDescent="0.3">
      <c r="A30" s="312">
        <v>17</v>
      </c>
      <c r="B30" s="330" t="s">
        <v>64</v>
      </c>
      <c r="C30" s="347"/>
      <c r="D30" s="332">
        <f>SUM(D24:D29)</f>
        <v>823798</v>
      </c>
      <c r="E30" s="321">
        <f>SUM(E24:E29)</f>
        <v>820452</v>
      </c>
      <c r="F30" s="332">
        <f t="shared" si="4"/>
        <v>3346</v>
      </c>
      <c r="G30" s="333">
        <f t="shared" si="5"/>
        <v>4.0782397995251397E-3</v>
      </c>
      <c r="H30" s="321">
        <f>SUM(H24:H29)</f>
        <v>812782</v>
      </c>
      <c r="I30" s="332">
        <f>SUM(I24:I29)</f>
        <v>11016</v>
      </c>
      <c r="J30" s="342">
        <f t="shared" si="7"/>
        <v>1.3553449756515278E-2</v>
      </c>
      <c r="K30" s="346"/>
    </row>
    <row r="31" spans="1:11" ht="17.45" x14ac:dyDescent="0.3">
      <c r="A31" s="312">
        <v>18</v>
      </c>
      <c r="B31" s="368" t="s">
        <v>66</v>
      </c>
      <c r="C31" s="368"/>
      <c r="D31" s="368"/>
      <c r="E31" s="368"/>
      <c r="F31" s="368"/>
      <c r="G31" s="368"/>
      <c r="H31" s="368"/>
      <c r="I31" s="368"/>
      <c r="J31" s="368"/>
      <c r="K31" s="346"/>
    </row>
    <row r="32" spans="1:11" ht="17.45" x14ac:dyDescent="0.3">
      <c r="A32" s="312">
        <v>19</v>
      </c>
      <c r="B32" s="337"/>
      <c r="C32" s="337"/>
      <c r="D32" s="337"/>
      <c r="E32" s="307"/>
      <c r="F32" s="338" t="s">
        <v>49</v>
      </c>
      <c r="G32" s="339"/>
      <c r="H32" s="364" t="s">
        <v>50</v>
      </c>
      <c r="I32" s="364"/>
      <c r="J32" s="364"/>
      <c r="K32" s="346"/>
    </row>
    <row r="33" spans="1:11" ht="17.45" x14ac:dyDescent="0.3">
      <c r="A33" s="312">
        <v>20</v>
      </c>
      <c r="B33" s="338" t="s">
        <v>51</v>
      </c>
      <c r="C33" s="338"/>
      <c r="D33" s="341" t="s">
        <v>52</v>
      </c>
      <c r="E33" s="310" t="s">
        <v>53</v>
      </c>
      <c r="F33" s="341" t="s">
        <v>54</v>
      </c>
      <c r="G33" s="341" t="s">
        <v>55</v>
      </c>
      <c r="H33" s="310" t="s">
        <v>56</v>
      </c>
      <c r="I33" s="341" t="s">
        <v>54</v>
      </c>
      <c r="J33" s="341" t="s">
        <v>55</v>
      </c>
      <c r="K33" s="346"/>
    </row>
    <row r="34" spans="1:11" ht="17.45" x14ac:dyDescent="0.3">
      <c r="A34" s="312">
        <v>21</v>
      </c>
      <c r="B34" s="330" t="s">
        <v>57</v>
      </c>
      <c r="C34" s="347"/>
      <c r="D34" s="328">
        <v>761010</v>
      </c>
      <c r="E34" s="328">
        <v>758251</v>
      </c>
      <c r="F34" s="328">
        <f t="shared" ref="F34:F40" si="8">D34-E34</f>
        <v>2759</v>
      </c>
      <c r="G34" s="333">
        <f t="shared" ref="G34:G40" si="9">F34/E34</f>
        <v>3.6386368102382985E-3</v>
      </c>
      <c r="H34" s="315">
        <v>749586</v>
      </c>
      <c r="I34" s="328">
        <f t="shared" ref="I34:I39" si="10">+D34-H34</f>
        <v>11424</v>
      </c>
      <c r="J34" s="342">
        <f t="shared" ref="J34:J40" si="11">+I34/H34</f>
        <v>1.5240412707814713E-2</v>
      </c>
      <c r="K34" s="346"/>
    </row>
    <row r="35" spans="1:11" ht="17.45" x14ac:dyDescent="0.3">
      <c r="A35" s="312">
        <v>22</v>
      </c>
      <c r="B35" s="330" t="s">
        <v>58</v>
      </c>
      <c r="C35" s="347"/>
      <c r="D35" s="328">
        <v>55372</v>
      </c>
      <c r="E35" s="328">
        <v>55577</v>
      </c>
      <c r="F35" s="328">
        <f t="shared" si="8"/>
        <v>-205</v>
      </c>
      <c r="G35" s="333">
        <f t="shared" si="9"/>
        <v>-3.6885762095831007E-3</v>
      </c>
      <c r="H35" s="315">
        <v>54992</v>
      </c>
      <c r="I35" s="328">
        <f t="shared" si="10"/>
        <v>380</v>
      </c>
      <c r="J35" s="342">
        <f t="shared" si="11"/>
        <v>6.9100960139656682E-3</v>
      </c>
      <c r="K35" s="346"/>
    </row>
    <row r="36" spans="1:11" ht="17.45" x14ac:dyDescent="0.3">
      <c r="A36" s="312">
        <v>23</v>
      </c>
      <c r="B36" s="330" t="s">
        <v>59</v>
      </c>
      <c r="C36" s="347"/>
      <c r="D36" s="328">
        <v>388</v>
      </c>
      <c r="E36" s="328">
        <v>269</v>
      </c>
      <c r="F36" s="328">
        <f t="shared" si="8"/>
        <v>119</v>
      </c>
      <c r="G36" s="333">
        <f t="shared" si="9"/>
        <v>0.44237918215613381</v>
      </c>
      <c r="H36" s="315">
        <v>399</v>
      </c>
      <c r="I36" s="328">
        <f t="shared" si="10"/>
        <v>-11</v>
      </c>
      <c r="J36" s="342">
        <f t="shared" si="11"/>
        <v>-2.7568922305764409E-2</v>
      </c>
      <c r="K36" s="346"/>
    </row>
    <row r="37" spans="1:11" ht="17.45" x14ac:dyDescent="0.3">
      <c r="A37" s="312">
        <v>24</v>
      </c>
      <c r="B37" s="330" t="s">
        <v>60</v>
      </c>
      <c r="C37" s="347"/>
      <c r="D37" s="328">
        <v>2330</v>
      </c>
      <c r="E37" s="328">
        <v>2341</v>
      </c>
      <c r="F37" s="328">
        <f t="shared" si="8"/>
        <v>-11</v>
      </c>
      <c r="G37" s="333">
        <f t="shared" si="9"/>
        <v>-4.6988466467321657E-3</v>
      </c>
      <c r="H37" s="315">
        <v>2371</v>
      </c>
      <c r="I37" s="328">
        <f t="shared" si="10"/>
        <v>-41</v>
      </c>
      <c r="J37" s="342">
        <f t="shared" si="11"/>
        <v>-1.7292281737663433E-2</v>
      </c>
      <c r="K37" s="346"/>
    </row>
    <row r="38" spans="1:11" ht="17.45" x14ac:dyDescent="0.3">
      <c r="A38" s="312">
        <v>25</v>
      </c>
      <c r="B38" s="330" t="s">
        <v>61</v>
      </c>
      <c r="C38" s="347"/>
      <c r="D38" s="328">
        <v>10</v>
      </c>
      <c r="E38" s="328">
        <v>16</v>
      </c>
      <c r="F38" s="328">
        <f t="shared" si="8"/>
        <v>-6</v>
      </c>
      <c r="G38" s="333">
        <f t="shared" si="9"/>
        <v>-0.375</v>
      </c>
      <c r="H38" s="315">
        <v>11</v>
      </c>
      <c r="I38" s="328">
        <f t="shared" si="10"/>
        <v>-1</v>
      </c>
      <c r="J38" s="342">
        <f t="shared" si="11"/>
        <v>-9.0909090909090912E-2</v>
      </c>
      <c r="K38" s="346"/>
    </row>
    <row r="39" spans="1:11" ht="17.45" x14ac:dyDescent="0.3">
      <c r="A39" s="312">
        <v>26</v>
      </c>
      <c r="B39" s="330" t="s">
        <v>69</v>
      </c>
      <c r="C39" s="347"/>
      <c r="D39" s="325">
        <v>226</v>
      </c>
      <c r="E39" s="325">
        <v>214</v>
      </c>
      <c r="F39" s="325">
        <f t="shared" si="8"/>
        <v>12</v>
      </c>
      <c r="G39" s="343">
        <f t="shared" si="9"/>
        <v>5.6074766355140186E-2</v>
      </c>
      <c r="H39" s="325">
        <v>227</v>
      </c>
      <c r="I39" s="325">
        <f t="shared" si="10"/>
        <v>-1</v>
      </c>
      <c r="J39" s="344">
        <f t="shared" si="11"/>
        <v>-4.4052863436123352E-3</v>
      </c>
      <c r="K39" s="346"/>
    </row>
    <row r="40" spans="1:11" ht="17.45" x14ac:dyDescent="0.3">
      <c r="A40" s="312">
        <v>27</v>
      </c>
      <c r="B40" s="330" t="s">
        <v>64</v>
      </c>
      <c r="C40" s="347"/>
      <c r="D40" s="332">
        <f>SUM(D34:D39)</f>
        <v>819336</v>
      </c>
      <c r="E40" s="321">
        <f>SUM(E34:E39)</f>
        <v>816668</v>
      </c>
      <c r="F40" s="332">
        <f t="shared" si="8"/>
        <v>2668</v>
      </c>
      <c r="G40" s="333">
        <f t="shared" si="9"/>
        <v>3.2669334417413198E-3</v>
      </c>
      <c r="H40" s="321">
        <f>SUM(H34:H39)</f>
        <v>807586</v>
      </c>
      <c r="I40" s="332">
        <f>SUM(I34:I39)</f>
        <v>11750</v>
      </c>
      <c r="J40" s="342">
        <f t="shared" si="11"/>
        <v>1.4549534043433145E-2</v>
      </c>
      <c r="K40" s="346"/>
    </row>
    <row r="41" spans="1:11" ht="17.45" x14ac:dyDescent="0.3">
      <c r="A41" s="312">
        <v>28</v>
      </c>
      <c r="B41" s="368" t="s">
        <v>67</v>
      </c>
      <c r="C41" s="368"/>
      <c r="D41" s="368"/>
      <c r="E41" s="368"/>
      <c r="F41" s="368"/>
      <c r="G41" s="368"/>
      <c r="H41" s="368"/>
      <c r="I41" s="368"/>
      <c r="J41" s="368"/>
      <c r="K41" s="324"/>
    </row>
    <row r="42" spans="1:11" s="306" customFormat="1" ht="17.45" x14ac:dyDescent="0.3">
      <c r="A42" s="312">
        <v>29</v>
      </c>
      <c r="B42" s="339"/>
      <c r="C42" s="339"/>
      <c r="D42" s="339"/>
      <c r="E42" s="307"/>
      <c r="F42" s="338" t="s">
        <v>49</v>
      </c>
      <c r="G42" s="339"/>
      <c r="H42" s="348"/>
      <c r="I42" s="364" t="s">
        <v>50</v>
      </c>
      <c r="J42" s="364"/>
      <c r="K42" s="340"/>
    </row>
    <row r="43" spans="1:11" s="306" customFormat="1" ht="17.45" x14ac:dyDescent="0.3">
      <c r="A43" s="312">
        <v>30</v>
      </c>
      <c r="B43" s="338" t="s">
        <v>51</v>
      </c>
      <c r="C43" s="338"/>
      <c r="D43" s="341" t="s">
        <v>52</v>
      </c>
      <c r="E43" s="310" t="s">
        <v>53</v>
      </c>
      <c r="F43" s="341" t="s">
        <v>54</v>
      </c>
      <c r="G43" s="341" t="s">
        <v>55</v>
      </c>
      <c r="H43" s="310" t="s">
        <v>56</v>
      </c>
      <c r="I43" s="341" t="s">
        <v>54</v>
      </c>
      <c r="J43" s="341" t="s">
        <v>55</v>
      </c>
      <c r="K43" s="341"/>
    </row>
    <row r="44" spans="1:11" ht="17.45" x14ac:dyDescent="0.3">
      <c r="A44" s="312">
        <v>31</v>
      </c>
      <c r="B44" s="330" t="s">
        <v>57</v>
      </c>
      <c r="C44" s="330"/>
      <c r="D44" s="328">
        <v>761010</v>
      </c>
      <c r="E44" s="328">
        <v>758251</v>
      </c>
      <c r="F44" s="328">
        <f t="shared" ref="F44:F50" si="12">D44-E44</f>
        <v>2759</v>
      </c>
      <c r="G44" s="333">
        <f t="shared" ref="G44:G50" si="13">F44/E44</f>
        <v>3.6386368102382985E-3</v>
      </c>
      <c r="H44" s="315">
        <v>749586</v>
      </c>
      <c r="I44" s="328">
        <f t="shared" ref="I44:I49" si="14">+D44-H44</f>
        <v>11424</v>
      </c>
      <c r="J44" s="342">
        <f t="shared" ref="J44:J50" si="15">+I44/H44</f>
        <v>1.5240412707814713E-2</v>
      </c>
      <c r="K44" s="342"/>
    </row>
    <row r="45" spans="1:11" ht="17.45" x14ac:dyDescent="0.3">
      <c r="A45" s="312">
        <v>32</v>
      </c>
      <c r="B45" s="330" t="s">
        <v>58</v>
      </c>
      <c r="C45" s="330"/>
      <c r="D45" s="328">
        <v>55372</v>
      </c>
      <c r="E45" s="328">
        <v>55577</v>
      </c>
      <c r="F45" s="328">
        <f t="shared" si="12"/>
        <v>-205</v>
      </c>
      <c r="G45" s="333">
        <f t="shared" si="13"/>
        <v>-3.6885762095831007E-3</v>
      </c>
      <c r="H45" s="315">
        <v>54992</v>
      </c>
      <c r="I45" s="328">
        <f t="shared" si="14"/>
        <v>380</v>
      </c>
      <c r="J45" s="342">
        <f t="shared" si="15"/>
        <v>6.9100960139656682E-3</v>
      </c>
      <c r="K45" s="342"/>
    </row>
    <row r="46" spans="1:11" ht="17.45" x14ac:dyDescent="0.3">
      <c r="A46" s="312">
        <v>33</v>
      </c>
      <c r="B46" s="330" t="s">
        <v>59</v>
      </c>
      <c r="C46" s="330"/>
      <c r="D46" s="328">
        <v>388</v>
      </c>
      <c r="E46" s="328">
        <v>269</v>
      </c>
      <c r="F46" s="328">
        <f t="shared" si="12"/>
        <v>119</v>
      </c>
      <c r="G46" s="333">
        <f t="shared" si="13"/>
        <v>0.44237918215613381</v>
      </c>
      <c r="H46" s="315">
        <v>399</v>
      </c>
      <c r="I46" s="328">
        <f t="shared" si="14"/>
        <v>-11</v>
      </c>
      <c r="J46" s="342">
        <f t="shared" si="15"/>
        <v>-2.7568922305764409E-2</v>
      </c>
      <c r="K46" s="342"/>
    </row>
    <row r="47" spans="1:11" ht="17.45" x14ac:dyDescent="0.3">
      <c r="A47" s="312">
        <v>34</v>
      </c>
      <c r="B47" s="330" t="s">
        <v>60</v>
      </c>
      <c r="C47" s="330"/>
      <c r="D47" s="328">
        <v>2330</v>
      </c>
      <c r="E47" s="328">
        <v>2341</v>
      </c>
      <c r="F47" s="328">
        <f t="shared" si="12"/>
        <v>-11</v>
      </c>
      <c r="G47" s="333">
        <f t="shared" si="13"/>
        <v>-4.6988466467321657E-3</v>
      </c>
      <c r="H47" s="315">
        <v>2371</v>
      </c>
      <c r="I47" s="328">
        <f t="shared" si="14"/>
        <v>-41</v>
      </c>
      <c r="J47" s="342">
        <f t="shared" si="15"/>
        <v>-1.7292281737663433E-2</v>
      </c>
      <c r="K47" s="342"/>
    </row>
    <row r="48" spans="1:11" ht="17.45" x14ac:dyDescent="0.3">
      <c r="A48" s="312">
        <v>35</v>
      </c>
      <c r="B48" s="330" t="s">
        <v>61</v>
      </c>
      <c r="C48" s="330"/>
      <c r="D48" s="328">
        <v>10</v>
      </c>
      <c r="E48" s="328">
        <v>16</v>
      </c>
      <c r="F48" s="328">
        <f t="shared" si="12"/>
        <v>-6</v>
      </c>
      <c r="G48" s="333">
        <f t="shared" si="13"/>
        <v>-0.375</v>
      </c>
      <c r="H48" s="315">
        <v>11</v>
      </c>
      <c r="I48" s="328">
        <f t="shared" si="14"/>
        <v>-1</v>
      </c>
      <c r="J48" s="342">
        <f t="shared" si="15"/>
        <v>-9.0909090909090912E-2</v>
      </c>
      <c r="K48" s="342"/>
    </row>
    <row r="49" spans="1:11" ht="17.45" x14ac:dyDescent="0.3">
      <c r="A49" s="312">
        <v>36</v>
      </c>
      <c r="B49" s="330" t="s">
        <v>69</v>
      </c>
      <c r="C49" s="330"/>
      <c r="D49" s="325">
        <v>226</v>
      </c>
      <c r="E49" s="325">
        <v>214</v>
      </c>
      <c r="F49" s="325">
        <f t="shared" si="12"/>
        <v>12</v>
      </c>
      <c r="G49" s="343">
        <f t="shared" si="13"/>
        <v>5.6074766355140186E-2</v>
      </c>
      <c r="H49" s="325">
        <v>227</v>
      </c>
      <c r="I49" s="325">
        <f t="shared" si="14"/>
        <v>-1</v>
      </c>
      <c r="J49" s="344">
        <f t="shared" si="15"/>
        <v>-4.4052863436123352E-3</v>
      </c>
      <c r="K49" s="345"/>
    </row>
    <row r="50" spans="1:11" ht="17.45" x14ac:dyDescent="0.3">
      <c r="A50" s="312">
        <v>37</v>
      </c>
      <c r="B50" s="330" t="s">
        <v>64</v>
      </c>
      <c r="C50" s="330"/>
      <c r="D50" s="332">
        <f>SUM(D44:D49)</f>
        <v>819336</v>
      </c>
      <c r="E50" s="321">
        <f>SUM(E44:E49)</f>
        <v>816668</v>
      </c>
      <c r="F50" s="332">
        <f t="shared" si="12"/>
        <v>2668</v>
      </c>
      <c r="G50" s="333">
        <f t="shared" si="13"/>
        <v>3.2669334417413198E-3</v>
      </c>
      <c r="H50" s="321">
        <f>SUM(H44:H49)</f>
        <v>807586</v>
      </c>
      <c r="I50" s="332">
        <f>SUM(I44:I49)</f>
        <v>11750</v>
      </c>
      <c r="J50" s="342">
        <f t="shared" si="15"/>
        <v>1.4549534043433145E-2</v>
      </c>
      <c r="K50" s="342"/>
    </row>
    <row r="51" spans="1:11" ht="14.45" x14ac:dyDescent="0.3">
      <c r="H51" s="291"/>
    </row>
    <row r="52" spans="1:11" ht="14.45" x14ac:dyDescent="0.3">
      <c r="H52" s="291"/>
    </row>
    <row r="53" spans="1:11" ht="14.45" x14ac:dyDescent="0.3">
      <c r="H53" s="291"/>
    </row>
    <row r="54" spans="1:11" ht="14.45" x14ac:dyDescent="0.3">
      <c r="H54" s="291"/>
    </row>
    <row r="55" spans="1:11" ht="14.45" x14ac:dyDescent="0.3">
      <c r="H55" s="291"/>
    </row>
    <row r="56" spans="1:11" ht="14.45" x14ac:dyDescent="0.3">
      <c r="H56" s="291"/>
    </row>
    <row r="59" spans="1:11" ht="14.45" x14ac:dyDescent="0.3">
      <c r="B59" s="304"/>
      <c r="D59" s="288"/>
      <c r="E59" s="302"/>
      <c r="F59" s="288"/>
      <c r="G59" s="288"/>
    </row>
    <row r="60" spans="1:11" ht="14.45" x14ac:dyDescent="0.3">
      <c r="B60" s="304"/>
      <c r="D60" s="349"/>
      <c r="E60" s="350"/>
      <c r="F60" s="349"/>
      <c r="G60" s="349"/>
    </row>
    <row r="61" spans="1:11" ht="14.45" x14ac:dyDescent="0.3">
      <c r="C61" s="351"/>
    </row>
    <row r="64" spans="1:11" ht="14.45" x14ac:dyDescent="0.3">
      <c r="B64" s="334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3" orientation="portrait" r:id="rId1"/>
  <headerFooter alignWithMargins="0">
    <oddFooter xml:space="preserve">&amp;L
&amp;C&amp;14 10b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2" zoomScale="70" zoomScaleNormal="70" zoomScaleSheetLayoutView="70" workbookViewId="0">
      <selection activeCell="U43" sqref="U43"/>
    </sheetView>
  </sheetViews>
  <sheetFormatPr defaultColWidth="8.85546875" defaultRowHeight="16.5" x14ac:dyDescent="0.3"/>
  <cols>
    <col min="1" max="1" width="3.5703125" style="194" customWidth="1"/>
    <col min="2" max="2" width="41.140625" style="198" customWidth="1"/>
    <col min="3" max="3" width="1.140625" style="198" customWidth="1"/>
    <col min="4" max="4" width="15.5703125" style="198" bestFit="1" customWidth="1"/>
    <col min="5" max="5" width="15.5703125" style="197" customWidth="1"/>
    <col min="6" max="7" width="15.5703125" style="198" customWidth="1"/>
    <col min="8" max="8" width="15.5703125" style="197" bestFit="1" customWidth="1"/>
    <col min="9" max="9" width="15.5703125" style="198" bestFit="1" customWidth="1"/>
    <col min="10" max="10" width="13.7109375" style="198" customWidth="1"/>
    <col min="11" max="11" width="12.42578125" style="198" customWidth="1"/>
    <col min="12" max="16384" width="8.85546875" style="198"/>
  </cols>
  <sheetData>
    <row r="1" spans="1:14" ht="14.45" x14ac:dyDescent="0.3">
      <c r="B1" s="195"/>
      <c r="C1" s="195"/>
      <c r="D1" s="196"/>
      <c r="E1" s="196"/>
      <c r="F1" s="196"/>
      <c r="G1" s="196"/>
      <c r="I1" s="197"/>
      <c r="J1" s="197"/>
    </row>
    <row r="2" spans="1:14" ht="21" x14ac:dyDescent="0.4">
      <c r="B2" s="374" t="s">
        <v>44</v>
      </c>
      <c r="C2" s="374"/>
      <c r="D2" s="374"/>
      <c r="E2" s="374"/>
      <c r="F2" s="374"/>
      <c r="G2" s="374"/>
      <c r="H2" s="374"/>
      <c r="I2" s="374"/>
      <c r="J2" s="374"/>
      <c r="K2" s="199"/>
      <c r="L2" s="200"/>
      <c r="M2" s="200"/>
      <c r="N2" s="200"/>
    </row>
    <row r="3" spans="1:14" ht="21" x14ac:dyDescent="0.4">
      <c r="B3" s="374" t="s">
        <v>45</v>
      </c>
      <c r="C3" s="374"/>
      <c r="D3" s="374"/>
      <c r="E3" s="374"/>
      <c r="F3" s="374"/>
      <c r="G3" s="374"/>
      <c r="H3" s="374"/>
      <c r="I3" s="374"/>
      <c r="J3" s="374"/>
      <c r="K3" s="199"/>
    </row>
    <row r="4" spans="1:14" ht="21" x14ac:dyDescent="0.4">
      <c r="B4" s="375" t="s">
        <v>144</v>
      </c>
      <c r="C4" s="375"/>
      <c r="D4" s="375"/>
      <c r="E4" s="375"/>
      <c r="F4" s="375"/>
      <c r="G4" s="375"/>
      <c r="H4" s="375"/>
      <c r="I4" s="375"/>
      <c r="J4" s="375"/>
      <c r="K4" s="201"/>
    </row>
    <row r="5" spans="1:14" ht="15.6" x14ac:dyDescent="0.3">
      <c r="B5" s="202"/>
      <c r="C5" s="202"/>
      <c r="D5" s="203"/>
      <c r="E5" s="203"/>
      <c r="F5" s="203"/>
      <c r="G5" s="203"/>
      <c r="H5" s="203"/>
      <c r="I5" s="203"/>
      <c r="J5" s="203"/>
      <c r="K5" s="204"/>
    </row>
    <row r="6" spans="1:14" ht="17.45" x14ac:dyDescent="0.3">
      <c r="B6" s="376" t="s">
        <v>46</v>
      </c>
      <c r="C6" s="376"/>
      <c r="D6" s="376"/>
      <c r="E6" s="376"/>
      <c r="F6" s="376"/>
      <c r="G6" s="376"/>
      <c r="H6" s="376"/>
      <c r="I6" s="376"/>
      <c r="J6" s="376"/>
      <c r="K6" s="205"/>
    </row>
    <row r="7" spans="1:14" ht="17.45" x14ac:dyDescent="0.3">
      <c r="B7" s="206"/>
      <c r="C7" s="206"/>
      <c r="D7" s="206"/>
      <c r="E7" s="206"/>
      <c r="F7" s="206"/>
      <c r="G7" s="206"/>
      <c r="H7" s="206"/>
      <c r="I7" s="206"/>
      <c r="J7" s="206"/>
      <c r="K7" s="205"/>
    </row>
    <row r="8" spans="1:14" s="194" customFormat="1" ht="17.45" x14ac:dyDescent="0.3">
      <c r="B8" s="206"/>
      <c r="C8" s="206"/>
      <c r="D8" s="207" t="s">
        <v>145</v>
      </c>
      <c r="E8" s="207" t="s">
        <v>146</v>
      </c>
      <c r="F8" s="207" t="s">
        <v>147</v>
      </c>
      <c r="G8" s="207" t="s">
        <v>148</v>
      </c>
      <c r="H8" s="207" t="s">
        <v>149</v>
      </c>
      <c r="I8" s="207" t="s">
        <v>150</v>
      </c>
      <c r="J8" s="207" t="s">
        <v>151</v>
      </c>
      <c r="K8" s="205"/>
    </row>
    <row r="9" spans="1:14" s="194" customFormat="1" ht="13.9" x14ac:dyDescent="0.25">
      <c r="B9" s="208"/>
      <c r="C9" s="208"/>
      <c r="D9" s="209" t="s">
        <v>145</v>
      </c>
      <c r="E9" s="209" t="s">
        <v>146</v>
      </c>
      <c r="F9" s="209" t="s">
        <v>152</v>
      </c>
      <c r="G9" s="209" t="s">
        <v>153</v>
      </c>
      <c r="H9" s="209"/>
      <c r="I9" s="209" t="s">
        <v>154</v>
      </c>
      <c r="J9" s="209" t="s">
        <v>155</v>
      </c>
      <c r="K9" s="204"/>
    </row>
    <row r="10" spans="1:14" s="194" customFormat="1" ht="13.9" x14ac:dyDescent="0.25">
      <c r="B10" s="208"/>
      <c r="C10" s="208"/>
      <c r="D10" s="209"/>
      <c r="E10" s="209"/>
      <c r="F10" s="209"/>
      <c r="G10" s="209"/>
      <c r="H10" s="209"/>
      <c r="I10" s="209"/>
      <c r="J10" s="209"/>
      <c r="K10" s="204"/>
    </row>
    <row r="11" spans="1:14" s="212" customFormat="1" ht="17.45" x14ac:dyDescent="0.3">
      <c r="A11" s="210"/>
      <c r="B11" s="377" t="s">
        <v>47</v>
      </c>
      <c r="C11" s="377"/>
      <c r="D11" s="377"/>
      <c r="E11" s="377"/>
      <c r="F11" s="377"/>
      <c r="G11" s="377"/>
      <c r="H11" s="377"/>
      <c r="I11" s="377"/>
      <c r="J11" s="377"/>
      <c r="K11" s="211"/>
    </row>
    <row r="12" spans="1:14" s="212" customFormat="1" ht="17.45" x14ac:dyDescent="0.3">
      <c r="A12" s="210"/>
      <c r="B12" s="213"/>
      <c r="C12" s="213" t="s">
        <v>48</v>
      </c>
      <c r="D12" s="213"/>
      <c r="E12" s="213"/>
      <c r="F12" s="214" t="s">
        <v>49</v>
      </c>
      <c r="G12" s="213"/>
      <c r="H12" s="373" t="s">
        <v>50</v>
      </c>
      <c r="I12" s="373"/>
      <c r="J12" s="373"/>
      <c r="K12" s="215"/>
    </row>
    <row r="13" spans="1:14" s="212" customFormat="1" ht="17.45" x14ac:dyDescent="0.3">
      <c r="A13" s="210"/>
      <c r="B13" s="214" t="s">
        <v>51</v>
      </c>
      <c r="C13" s="216"/>
      <c r="D13" s="216" t="s">
        <v>52</v>
      </c>
      <c r="E13" s="216" t="s">
        <v>53</v>
      </c>
      <c r="F13" s="216" t="s">
        <v>54</v>
      </c>
      <c r="G13" s="216" t="s">
        <v>55</v>
      </c>
      <c r="H13" s="216" t="s">
        <v>56</v>
      </c>
      <c r="I13" s="216" t="s">
        <v>54</v>
      </c>
      <c r="J13" s="216" t="s">
        <v>55</v>
      </c>
      <c r="K13" s="217"/>
    </row>
    <row r="14" spans="1:14" ht="17.45" x14ac:dyDescent="0.3">
      <c r="A14" s="218">
        <v>1</v>
      </c>
      <c r="B14" s="219" t="s">
        <v>57</v>
      </c>
      <c r="C14" s="220"/>
      <c r="D14" s="78">
        <v>1009698</v>
      </c>
      <c r="E14" s="78">
        <v>1008940</v>
      </c>
      <c r="F14" s="78">
        <f>D14-E14</f>
        <v>758</v>
      </c>
      <c r="G14" s="221">
        <f>F14/E14</f>
        <v>7.5128352528396134E-4</v>
      </c>
      <c r="H14" s="78">
        <v>997073</v>
      </c>
      <c r="I14" s="78">
        <f t="shared" ref="I14:I19" si="0">+D14-H14</f>
        <v>12625</v>
      </c>
      <c r="J14" s="221">
        <f>+I14/H14</f>
        <v>1.2662061855049731E-2</v>
      </c>
      <c r="K14" s="217"/>
    </row>
    <row r="15" spans="1:14" ht="17.45" x14ac:dyDescent="0.3">
      <c r="A15" s="218">
        <v>2</v>
      </c>
      <c r="B15" s="219" t="s">
        <v>71</v>
      </c>
      <c r="C15" s="220"/>
      <c r="D15" s="78">
        <v>128979</v>
      </c>
      <c r="E15" s="78">
        <v>129118</v>
      </c>
      <c r="F15" s="78">
        <f t="shared" ref="F15:F19" si="1">D15-E15</f>
        <v>-139</v>
      </c>
      <c r="G15" s="221">
        <f t="shared" ref="G15:G20" si="2">F15/E15</f>
        <v>-1.0765346427299061E-3</v>
      </c>
      <c r="H15" s="78">
        <v>126648</v>
      </c>
      <c r="I15" s="78">
        <f t="shared" si="0"/>
        <v>2331</v>
      </c>
      <c r="J15" s="221">
        <f t="shared" ref="J15:J18" si="3">+I15/H15</f>
        <v>1.8405343945423536E-2</v>
      </c>
      <c r="K15" s="217"/>
    </row>
    <row r="16" spans="1:14" ht="17.45" x14ac:dyDescent="0.3">
      <c r="A16" s="218">
        <v>3</v>
      </c>
      <c r="B16" s="219" t="s">
        <v>72</v>
      </c>
      <c r="C16" s="220"/>
      <c r="D16" s="78">
        <v>3366</v>
      </c>
      <c r="E16" s="78">
        <v>3351</v>
      </c>
      <c r="F16" s="78">
        <f t="shared" si="1"/>
        <v>15</v>
      </c>
      <c r="G16" s="221">
        <f t="shared" si="2"/>
        <v>4.4762757385854966E-3</v>
      </c>
      <c r="H16" s="78">
        <v>3391</v>
      </c>
      <c r="I16" s="78">
        <f t="shared" si="0"/>
        <v>-25</v>
      </c>
      <c r="J16" s="221">
        <f t="shared" si="3"/>
        <v>-7.3724565025066356E-3</v>
      </c>
      <c r="K16" s="217"/>
    </row>
    <row r="17" spans="1:11" ht="17.45" x14ac:dyDescent="0.3">
      <c r="A17" s="218">
        <v>4</v>
      </c>
      <c r="B17" s="219" t="s">
        <v>62</v>
      </c>
      <c r="C17" s="220"/>
      <c r="D17" s="78">
        <v>6992</v>
      </c>
      <c r="E17" s="78">
        <v>7066</v>
      </c>
      <c r="F17" s="78">
        <f t="shared" si="1"/>
        <v>-74</v>
      </c>
      <c r="G17" s="221">
        <f t="shared" si="2"/>
        <v>-1.0472686102462497E-2</v>
      </c>
      <c r="H17" s="78">
        <v>6708</v>
      </c>
      <c r="I17" s="78">
        <f t="shared" si="0"/>
        <v>284</v>
      </c>
      <c r="J17" s="221">
        <f t="shared" si="3"/>
        <v>4.2337507453786526E-2</v>
      </c>
      <c r="K17" s="217"/>
    </row>
    <row r="18" spans="1:11" ht="17.45" x14ac:dyDescent="0.3">
      <c r="A18" s="218">
        <v>5</v>
      </c>
      <c r="B18" s="219" t="s">
        <v>73</v>
      </c>
      <c r="C18" s="222"/>
      <c r="D18" s="78">
        <v>8</v>
      </c>
      <c r="E18" s="78">
        <v>8</v>
      </c>
      <c r="F18" s="78">
        <f t="shared" si="1"/>
        <v>0</v>
      </c>
      <c r="G18" s="221">
        <f t="shared" si="2"/>
        <v>0</v>
      </c>
      <c r="H18" s="78">
        <v>8</v>
      </c>
      <c r="I18" s="78">
        <f t="shared" si="0"/>
        <v>0</v>
      </c>
      <c r="J18" s="221">
        <f t="shared" si="3"/>
        <v>0</v>
      </c>
      <c r="K18" s="217"/>
    </row>
    <row r="19" spans="1:11" ht="17.45" x14ac:dyDescent="0.3">
      <c r="A19" s="218">
        <v>6</v>
      </c>
      <c r="B19" s="219" t="s">
        <v>63</v>
      </c>
      <c r="C19" s="222"/>
      <c r="D19" s="79">
        <v>16</v>
      </c>
      <c r="E19" s="79">
        <v>16</v>
      </c>
      <c r="F19" s="79">
        <f t="shared" si="1"/>
        <v>0</v>
      </c>
      <c r="G19" s="223">
        <f t="shared" si="2"/>
        <v>0</v>
      </c>
      <c r="H19" s="79">
        <v>16</v>
      </c>
      <c r="I19" s="79">
        <f t="shared" si="0"/>
        <v>0</v>
      </c>
      <c r="J19" s="223">
        <f>+I19/H19</f>
        <v>0</v>
      </c>
      <c r="K19" s="224"/>
    </row>
    <row r="20" spans="1:11" ht="17.45" x14ac:dyDescent="0.3">
      <c r="A20" s="218">
        <v>7</v>
      </c>
      <c r="B20" s="219" t="s">
        <v>64</v>
      </c>
      <c r="C20" s="220"/>
      <c r="D20" s="225">
        <f>SUM(D14:D19)</f>
        <v>1149059</v>
      </c>
      <c r="E20" s="225">
        <f>SUM(E14:E19)</f>
        <v>1148499</v>
      </c>
      <c r="F20" s="225">
        <f>SUM(F14:F19)</f>
        <v>560</v>
      </c>
      <c r="G20" s="221">
        <f t="shared" si="2"/>
        <v>4.8759293651975315E-4</v>
      </c>
      <c r="H20" s="225">
        <f>SUM(H14:H19)</f>
        <v>1133844</v>
      </c>
      <c r="I20" s="225">
        <f>SUM(I14:I19)</f>
        <v>15215</v>
      </c>
      <c r="J20" s="221">
        <f>+I20/H20</f>
        <v>1.341895357738807E-2</v>
      </c>
      <c r="K20" s="226"/>
    </row>
    <row r="21" spans="1:11" ht="17.45" x14ac:dyDescent="0.3">
      <c r="A21" s="218">
        <v>8</v>
      </c>
      <c r="B21" s="227"/>
      <c r="C21" s="227"/>
      <c r="D21" s="227" t="s">
        <v>89</v>
      </c>
      <c r="E21" s="227"/>
      <c r="F21" s="227"/>
      <c r="G21" s="227"/>
      <c r="H21" s="227"/>
      <c r="I21" s="227"/>
      <c r="J21" s="227"/>
      <c r="K21" s="224"/>
    </row>
    <row r="22" spans="1:11" ht="17.45" x14ac:dyDescent="0.3">
      <c r="A22" s="218">
        <v>9</v>
      </c>
      <c r="B22" s="378" t="s">
        <v>65</v>
      </c>
      <c r="C22" s="378"/>
      <c r="D22" s="378"/>
      <c r="E22" s="378"/>
      <c r="F22" s="378"/>
      <c r="G22" s="378"/>
      <c r="H22" s="378"/>
      <c r="I22" s="378"/>
      <c r="J22" s="378"/>
      <c r="K22" s="228"/>
    </row>
    <row r="23" spans="1:11" s="212" customFormat="1" ht="17.45" x14ac:dyDescent="0.3">
      <c r="A23" s="218">
        <v>10</v>
      </c>
      <c r="B23" s="213"/>
      <c r="C23" s="213"/>
      <c r="D23" s="213"/>
      <c r="E23" s="213"/>
      <c r="F23" s="214" t="s">
        <v>49</v>
      </c>
      <c r="G23" s="213"/>
      <c r="H23" s="373" t="s">
        <v>50</v>
      </c>
      <c r="I23" s="373"/>
      <c r="J23" s="373"/>
      <c r="K23" s="224"/>
    </row>
    <row r="24" spans="1:11" s="212" customFormat="1" ht="17.45" x14ac:dyDescent="0.3">
      <c r="A24" s="218">
        <v>11</v>
      </c>
      <c r="B24" s="214" t="s">
        <v>51</v>
      </c>
      <c r="C24" s="216"/>
      <c r="D24" s="216" t="s">
        <v>52</v>
      </c>
      <c r="E24" s="216" t="s">
        <v>53</v>
      </c>
      <c r="F24" s="216" t="s">
        <v>54</v>
      </c>
      <c r="G24" s="216" t="s">
        <v>55</v>
      </c>
      <c r="H24" s="216" t="s">
        <v>56</v>
      </c>
      <c r="I24" s="216" t="s">
        <v>54</v>
      </c>
      <c r="J24" s="216" t="s">
        <v>55</v>
      </c>
      <c r="K24" s="224"/>
    </row>
    <row r="25" spans="1:11" ht="17.45" x14ac:dyDescent="0.3">
      <c r="A25" s="218">
        <v>12</v>
      </c>
      <c r="B25" s="219" t="s">
        <v>57</v>
      </c>
      <c r="C25" s="220"/>
      <c r="D25" s="78">
        <v>1008592</v>
      </c>
      <c r="E25" s="78">
        <v>1008275</v>
      </c>
      <c r="F25" s="78">
        <f>D25-E25</f>
        <v>317</v>
      </c>
      <c r="G25" s="221">
        <f>F25/E25</f>
        <v>3.1439835362376338E-4</v>
      </c>
      <c r="H25" s="78">
        <v>996464</v>
      </c>
      <c r="I25" s="78">
        <f t="shared" ref="I25:I30" si="4">+D25-H25</f>
        <v>12128</v>
      </c>
      <c r="J25" s="221">
        <f t="shared" ref="J25:J30" si="5">+I25/H25</f>
        <v>1.2171036786075564E-2</v>
      </c>
      <c r="K25" s="224"/>
    </row>
    <row r="26" spans="1:11" ht="17.45" x14ac:dyDescent="0.3">
      <c r="A26" s="218">
        <v>13</v>
      </c>
      <c r="B26" s="219" t="s">
        <v>71</v>
      </c>
      <c r="C26" s="220"/>
      <c r="D26" s="78">
        <v>128763</v>
      </c>
      <c r="E26" s="78">
        <v>128835</v>
      </c>
      <c r="F26" s="78">
        <f t="shared" ref="F26:F30" si="6">D26-E26</f>
        <v>-72</v>
      </c>
      <c r="G26" s="221">
        <f t="shared" ref="G26:G31" si="7">F26/E26</f>
        <v>-5.5885434858539992E-4</v>
      </c>
      <c r="H26" s="78">
        <v>126467</v>
      </c>
      <c r="I26" s="78">
        <f t="shared" si="4"/>
        <v>2296</v>
      </c>
      <c r="J26" s="221">
        <f t="shared" si="5"/>
        <v>1.8154933698118877E-2</v>
      </c>
      <c r="K26" s="224"/>
    </row>
    <row r="27" spans="1:11" ht="17.45" x14ac:dyDescent="0.3">
      <c r="A27" s="218">
        <v>14</v>
      </c>
      <c r="B27" s="219" t="s">
        <v>72</v>
      </c>
      <c r="C27" s="220"/>
      <c r="D27" s="78">
        <v>3364</v>
      </c>
      <c r="E27" s="78">
        <v>3353</v>
      </c>
      <c r="F27" s="78">
        <f t="shared" si="6"/>
        <v>11</v>
      </c>
      <c r="G27" s="221">
        <f t="shared" si="7"/>
        <v>3.2806441992245749E-3</v>
      </c>
      <c r="H27" s="78">
        <v>3407</v>
      </c>
      <c r="I27" s="78">
        <f t="shared" si="4"/>
        <v>-43</v>
      </c>
      <c r="J27" s="221">
        <f t="shared" si="5"/>
        <v>-1.2621074258878779E-2</v>
      </c>
    </row>
    <row r="28" spans="1:11" ht="17.45" x14ac:dyDescent="0.3">
      <c r="A28" s="218">
        <v>15</v>
      </c>
      <c r="B28" s="219" t="s">
        <v>62</v>
      </c>
      <c r="C28" s="220"/>
      <c r="D28" s="78">
        <v>6960</v>
      </c>
      <c r="E28" s="78">
        <v>7048</v>
      </c>
      <c r="F28" s="78">
        <f t="shared" si="6"/>
        <v>-88</v>
      </c>
      <c r="G28" s="221">
        <f t="shared" si="7"/>
        <v>-1.2485811577752554E-2</v>
      </c>
      <c r="H28" s="78">
        <v>6678</v>
      </c>
      <c r="I28" s="78">
        <f t="shared" si="4"/>
        <v>282</v>
      </c>
      <c r="J28" s="221">
        <f t="shared" si="5"/>
        <v>4.2228212039532795E-2</v>
      </c>
    </row>
    <row r="29" spans="1:11" ht="17.45" x14ac:dyDescent="0.3">
      <c r="A29" s="218">
        <v>16</v>
      </c>
      <c r="B29" s="219" t="s">
        <v>73</v>
      </c>
      <c r="C29" s="222"/>
      <c r="D29" s="78">
        <v>8</v>
      </c>
      <c r="E29" s="78">
        <v>8</v>
      </c>
      <c r="F29" s="78">
        <f t="shared" si="6"/>
        <v>0</v>
      </c>
      <c r="G29" s="221">
        <f t="shared" si="7"/>
        <v>0</v>
      </c>
      <c r="H29" s="78">
        <v>8</v>
      </c>
      <c r="I29" s="78">
        <f t="shared" si="4"/>
        <v>0</v>
      </c>
      <c r="J29" s="221">
        <f t="shared" si="5"/>
        <v>0</v>
      </c>
      <c r="K29" s="226"/>
    </row>
    <row r="30" spans="1:11" ht="17.45" x14ac:dyDescent="0.3">
      <c r="A30" s="218">
        <v>17</v>
      </c>
      <c r="B30" s="219" t="s">
        <v>63</v>
      </c>
      <c r="C30" s="222"/>
      <c r="D30" s="79">
        <v>16</v>
      </c>
      <c r="E30" s="79">
        <v>16</v>
      </c>
      <c r="F30" s="79">
        <f t="shared" si="6"/>
        <v>0</v>
      </c>
      <c r="G30" s="223">
        <f t="shared" si="7"/>
        <v>0</v>
      </c>
      <c r="H30" s="79">
        <v>16</v>
      </c>
      <c r="I30" s="79">
        <f t="shared" si="4"/>
        <v>0</v>
      </c>
      <c r="J30" s="223">
        <f t="shared" si="5"/>
        <v>0</v>
      </c>
      <c r="K30" s="224"/>
    </row>
    <row r="31" spans="1:11" ht="17.45" x14ac:dyDescent="0.3">
      <c r="A31" s="218">
        <v>18</v>
      </c>
      <c r="B31" s="219" t="s">
        <v>64</v>
      </c>
      <c r="C31" s="220"/>
      <c r="D31" s="78">
        <f>SUM(D25:D30)</f>
        <v>1147703</v>
      </c>
      <c r="E31" s="78">
        <f>SUM(E25:E30)</f>
        <v>1147535</v>
      </c>
      <c r="F31" s="225">
        <f>SUM(F25:F30)</f>
        <v>168</v>
      </c>
      <c r="G31" s="221">
        <f t="shared" si="7"/>
        <v>1.4640076337540904E-4</v>
      </c>
      <c r="H31" s="225">
        <f>SUM(H25:H30)</f>
        <v>1133040</v>
      </c>
      <c r="I31" s="225">
        <f>SUM(I25:I30)</f>
        <v>14663</v>
      </c>
      <c r="J31" s="221">
        <f>+I31/H31</f>
        <v>1.2941290687001342E-2</v>
      </c>
      <c r="K31" s="226"/>
    </row>
    <row r="32" spans="1:11" ht="17.45" x14ac:dyDescent="0.3">
      <c r="A32" s="218">
        <v>19</v>
      </c>
      <c r="B32" s="227"/>
      <c r="C32" s="229"/>
      <c r="D32" s="79"/>
      <c r="E32" s="79"/>
      <c r="F32" s="230"/>
      <c r="G32" s="223"/>
      <c r="H32" s="230"/>
      <c r="I32" s="230"/>
      <c r="J32" s="223"/>
      <c r="K32" s="226"/>
    </row>
    <row r="33" spans="1:11" ht="17.45" x14ac:dyDescent="0.3">
      <c r="A33" s="218">
        <v>20</v>
      </c>
      <c r="B33" s="379" t="s">
        <v>66</v>
      </c>
      <c r="C33" s="378"/>
      <c r="D33" s="378"/>
      <c r="E33" s="378"/>
      <c r="F33" s="378"/>
      <c r="G33" s="378"/>
      <c r="H33" s="378"/>
      <c r="I33" s="378"/>
      <c r="J33" s="378"/>
      <c r="K33" s="228"/>
    </row>
    <row r="34" spans="1:11" s="212" customFormat="1" ht="17.45" x14ac:dyDescent="0.3">
      <c r="A34" s="218">
        <v>21</v>
      </c>
      <c r="B34" s="213"/>
      <c r="C34" s="213"/>
      <c r="D34" s="213"/>
      <c r="E34" s="213"/>
      <c r="F34" s="214" t="s">
        <v>49</v>
      </c>
      <c r="G34" s="213"/>
      <c r="H34" s="373" t="s">
        <v>50</v>
      </c>
      <c r="I34" s="373"/>
      <c r="J34" s="373"/>
      <c r="K34" s="224"/>
    </row>
    <row r="35" spans="1:11" s="212" customFormat="1" ht="17.45" x14ac:dyDescent="0.3">
      <c r="A35" s="218">
        <v>22</v>
      </c>
      <c r="B35" s="214" t="s">
        <v>51</v>
      </c>
      <c r="C35" s="216"/>
      <c r="D35" s="216" t="s">
        <v>52</v>
      </c>
      <c r="E35" s="216" t="s">
        <v>53</v>
      </c>
      <c r="F35" s="216" t="s">
        <v>54</v>
      </c>
      <c r="G35" s="216" t="s">
        <v>55</v>
      </c>
      <c r="H35" s="216" t="s">
        <v>56</v>
      </c>
      <c r="I35" s="216" t="s">
        <v>54</v>
      </c>
      <c r="J35" s="216" t="s">
        <v>55</v>
      </c>
      <c r="K35" s="224"/>
    </row>
    <row r="36" spans="1:11" ht="17.45" x14ac:dyDescent="0.3">
      <c r="A36" s="218">
        <v>23</v>
      </c>
      <c r="B36" s="219" t="s">
        <v>57</v>
      </c>
      <c r="C36" s="220"/>
      <c r="D36" s="78">
        <v>1007319</v>
      </c>
      <c r="E36" s="78">
        <v>1007143</v>
      </c>
      <c r="F36" s="78">
        <f>D36-E36</f>
        <v>176</v>
      </c>
      <c r="G36" s="221">
        <f>F36/E36</f>
        <v>1.7475174826216337E-4</v>
      </c>
      <c r="H36" s="78">
        <v>995527</v>
      </c>
      <c r="I36" s="78">
        <f t="shared" ref="I36:I41" si="8">+D36-H36</f>
        <v>11792</v>
      </c>
      <c r="J36" s="221">
        <f t="shared" ref="J36:J41" si="9">+I36/H36</f>
        <v>1.1844982607202015E-2</v>
      </c>
      <c r="K36" s="224"/>
    </row>
    <row r="37" spans="1:11" ht="17.45" x14ac:dyDescent="0.3">
      <c r="A37" s="218">
        <v>24</v>
      </c>
      <c r="B37" s="219" t="s">
        <v>71</v>
      </c>
      <c r="C37" s="220"/>
      <c r="D37" s="78">
        <v>128424</v>
      </c>
      <c r="E37" s="78">
        <v>128465</v>
      </c>
      <c r="F37" s="78">
        <f t="shared" ref="F37:F41" si="10">D37-E37</f>
        <v>-41</v>
      </c>
      <c r="G37" s="221">
        <f t="shared" ref="G37:G42" si="11">F37/E37</f>
        <v>-3.1915307671350173E-4</v>
      </c>
      <c r="H37" s="78">
        <v>126221</v>
      </c>
      <c r="I37" s="78">
        <f t="shared" si="8"/>
        <v>2203</v>
      </c>
      <c r="J37" s="221">
        <f t="shared" si="9"/>
        <v>1.7453514074520088E-2</v>
      </c>
      <c r="K37" s="224"/>
    </row>
    <row r="38" spans="1:11" ht="17.45" x14ac:dyDescent="0.3">
      <c r="A38" s="218">
        <v>25</v>
      </c>
      <c r="B38" s="219" t="s">
        <v>72</v>
      </c>
      <c r="C38" s="220"/>
      <c r="D38" s="78">
        <v>3369</v>
      </c>
      <c r="E38" s="78">
        <v>3357</v>
      </c>
      <c r="F38" s="78">
        <f t="shared" si="10"/>
        <v>12</v>
      </c>
      <c r="G38" s="221">
        <f t="shared" si="11"/>
        <v>3.5746201966041107E-3</v>
      </c>
      <c r="H38" s="78">
        <v>3411</v>
      </c>
      <c r="I38" s="78">
        <f t="shared" si="8"/>
        <v>-42</v>
      </c>
      <c r="J38" s="221">
        <f t="shared" si="9"/>
        <v>-1.2313104661389622E-2</v>
      </c>
    </row>
    <row r="39" spans="1:11" ht="17.45" x14ac:dyDescent="0.3">
      <c r="A39" s="218">
        <v>26</v>
      </c>
      <c r="B39" s="219" t="s">
        <v>62</v>
      </c>
      <c r="C39" s="220"/>
      <c r="D39" s="78">
        <v>6917</v>
      </c>
      <c r="E39" s="78">
        <v>7018</v>
      </c>
      <c r="F39" s="78">
        <f t="shared" si="10"/>
        <v>-101</v>
      </c>
      <c r="G39" s="221">
        <f t="shared" si="11"/>
        <v>-1.4391564548304361E-2</v>
      </c>
      <c r="H39" s="78">
        <v>6651</v>
      </c>
      <c r="I39" s="78">
        <f t="shared" si="8"/>
        <v>266</v>
      </c>
      <c r="J39" s="221">
        <f t="shared" si="9"/>
        <v>3.9993985866786951E-2</v>
      </c>
    </row>
    <row r="40" spans="1:11" ht="17.45" x14ac:dyDescent="0.3">
      <c r="A40" s="218">
        <v>27</v>
      </c>
      <c r="B40" s="219" t="s">
        <v>73</v>
      </c>
      <c r="C40" s="222"/>
      <c r="D40" s="78">
        <v>8</v>
      </c>
      <c r="E40" s="78">
        <v>8</v>
      </c>
      <c r="F40" s="78">
        <f t="shared" si="10"/>
        <v>0</v>
      </c>
      <c r="G40" s="221">
        <f t="shared" si="11"/>
        <v>0</v>
      </c>
      <c r="H40" s="78">
        <v>8</v>
      </c>
      <c r="I40" s="78">
        <f t="shared" si="8"/>
        <v>0</v>
      </c>
      <c r="J40" s="221">
        <f t="shared" si="9"/>
        <v>0</v>
      </c>
      <c r="K40" s="226"/>
    </row>
    <row r="41" spans="1:11" ht="17.45" x14ac:dyDescent="0.3">
      <c r="A41" s="218">
        <v>28</v>
      </c>
      <c r="B41" s="219" t="s">
        <v>63</v>
      </c>
      <c r="C41" s="222"/>
      <c r="D41" s="79">
        <v>16</v>
      </c>
      <c r="E41" s="79">
        <v>16</v>
      </c>
      <c r="F41" s="79">
        <f t="shared" si="10"/>
        <v>0</v>
      </c>
      <c r="G41" s="223">
        <f t="shared" si="11"/>
        <v>0</v>
      </c>
      <c r="H41" s="79">
        <v>16</v>
      </c>
      <c r="I41" s="79">
        <f t="shared" si="8"/>
        <v>0</v>
      </c>
      <c r="J41" s="223">
        <f t="shared" si="9"/>
        <v>0</v>
      </c>
      <c r="K41" s="224"/>
    </row>
    <row r="42" spans="1:11" ht="17.45" x14ac:dyDescent="0.3">
      <c r="A42" s="218">
        <v>29</v>
      </c>
      <c r="B42" s="219" t="s">
        <v>64</v>
      </c>
      <c r="C42" s="220"/>
      <c r="D42" s="78">
        <f>SUM(D36:D41)</f>
        <v>1146053</v>
      </c>
      <c r="E42" s="78">
        <f>SUM(E36:E41)</f>
        <v>1146007</v>
      </c>
      <c r="F42" s="225">
        <f>SUM(F36:F41)</f>
        <v>46</v>
      </c>
      <c r="G42" s="221">
        <f t="shared" si="11"/>
        <v>4.0139370876443166E-5</v>
      </c>
      <c r="H42" s="225">
        <f>SUM(H36:H41)</f>
        <v>1131834</v>
      </c>
      <c r="I42" s="225">
        <f>SUM(I36:I41)</f>
        <v>14219</v>
      </c>
      <c r="J42" s="221">
        <f>+I42/H42</f>
        <v>1.2562796311119829E-2</v>
      </c>
      <c r="K42" s="226"/>
    </row>
    <row r="43" spans="1:11" ht="17.45" x14ac:dyDescent="0.3">
      <c r="A43" s="218">
        <v>30</v>
      </c>
      <c r="B43" s="227"/>
      <c r="C43" s="229"/>
      <c r="D43" s="79"/>
      <c r="E43" s="79"/>
      <c r="F43" s="230"/>
      <c r="G43" s="223"/>
      <c r="H43" s="230"/>
      <c r="I43" s="230"/>
      <c r="J43" s="223"/>
      <c r="K43" s="226"/>
    </row>
    <row r="44" spans="1:11" ht="17.45" x14ac:dyDescent="0.3">
      <c r="A44" s="218">
        <v>31</v>
      </c>
      <c r="B44" s="379" t="s">
        <v>67</v>
      </c>
      <c r="C44" s="378"/>
      <c r="D44" s="378"/>
      <c r="E44" s="378"/>
      <c r="F44" s="378"/>
      <c r="G44" s="378"/>
      <c r="H44" s="378"/>
      <c r="I44" s="378"/>
      <c r="J44" s="378"/>
      <c r="K44" s="226"/>
    </row>
    <row r="45" spans="1:11" ht="17.45" x14ac:dyDescent="0.3">
      <c r="A45" s="218">
        <v>32</v>
      </c>
      <c r="B45" s="213"/>
      <c r="C45" s="213"/>
      <c r="D45" s="213"/>
      <c r="E45" s="213"/>
      <c r="F45" s="214" t="s">
        <v>49</v>
      </c>
      <c r="G45" s="213"/>
      <c r="H45" s="373" t="s">
        <v>50</v>
      </c>
      <c r="I45" s="373"/>
      <c r="J45" s="373"/>
      <c r="K45" s="226"/>
    </row>
    <row r="46" spans="1:11" ht="17.45" x14ac:dyDescent="0.3">
      <c r="A46" s="218">
        <v>33</v>
      </c>
      <c r="B46" s="214" t="s">
        <v>51</v>
      </c>
      <c r="C46" s="216"/>
      <c r="D46" s="216" t="s">
        <v>52</v>
      </c>
      <c r="E46" s="216" t="s">
        <v>53</v>
      </c>
      <c r="F46" s="216" t="s">
        <v>54</v>
      </c>
      <c r="G46" s="216" t="s">
        <v>55</v>
      </c>
      <c r="H46" s="216" t="s">
        <v>56</v>
      </c>
      <c r="I46" s="216" t="s">
        <v>54</v>
      </c>
      <c r="J46" s="216" t="s">
        <v>55</v>
      </c>
      <c r="K46" s="226"/>
    </row>
    <row r="47" spans="1:11" ht="17.45" x14ac:dyDescent="0.3">
      <c r="A47" s="218">
        <v>34</v>
      </c>
      <c r="B47" s="219" t="s">
        <v>57</v>
      </c>
      <c r="C47" s="220"/>
      <c r="D47" s="78">
        <v>1003974</v>
      </c>
      <c r="E47" s="78">
        <v>1001636</v>
      </c>
      <c r="F47" s="78">
        <f>D47-E47</f>
        <v>2338</v>
      </c>
      <c r="G47" s="221">
        <f>F47/E47</f>
        <v>2.3341812794268578E-3</v>
      </c>
      <c r="H47" s="78">
        <v>992188</v>
      </c>
      <c r="I47" s="78">
        <f t="shared" ref="I47:I52" si="12">+D47-H47</f>
        <v>11786</v>
      </c>
      <c r="J47" s="221">
        <f t="shared" ref="J47:J52" si="13">+I47/H47</f>
        <v>1.1878797163440799E-2</v>
      </c>
      <c r="K47" s="226"/>
    </row>
    <row r="48" spans="1:11" ht="17.45" x14ac:dyDescent="0.3">
      <c r="A48" s="218">
        <v>35</v>
      </c>
      <c r="B48" s="219" t="s">
        <v>71</v>
      </c>
      <c r="C48" s="220"/>
      <c r="D48" s="78">
        <v>127931</v>
      </c>
      <c r="E48" s="78">
        <v>128085</v>
      </c>
      <c r="F48" s="78">
        <f t="shared" ref="F48:F52" si="14">D48-E48</f>
        <v>-154</v>
      </c>
      <c r="G48" s="221">
        <f t="shared" ref="G48:G53" si="15">F48/E48</f>
        <v>-1.2023265800054652E-3</v>
      </c>
      <c r="H48" s="78">
        <v>125984</v>
      </c>
      <c r="I48" s="78">
        <f t="shared" si="12"/>
        <v>1947</v>
      </c>
      <c r="J48" s="221">
        <f t="shared" si="13"/>
        <v>1.5454343408686818E-2</v>
      </c>
    </row>
    <row r="49" spans="1:10" ht="17.45" x14ac:dyDescent="0.3">
      <c r="A49" s="218">
        <v>36</v>
      </c>
      <c r="B49" s="219" t="s">
        <v>72</v>
      </c>
      <c r="C49" s="220"/>
      <c r="D49" s="78">
        <v>3378</v>
      </c>
      <c r="E49" s="78">
        <v>3366</v>
      </c>
      <c r="F49" s="78">
        <f t="shared" si="14"/>
        <v>12</v>
      </c>
      <c r="G49" s="221">
        <f t="shared" si="15"/>
        <v>3.5650623885918001E-3</v>
      </c>
      <c r="H49" s="78">
        <v>3420</v>
      </c>
      <c r="I49" s="78">
        <f t="shared" si="12"/>
        <v>-42</v>
      </c>
      <c r="J49" s="221">
        <f t="shared" si="13"/>
        <v>-1.2280701754385965E-2</v>
      </c>
    </row>
    <row r="50" spans="1:10" ht="17.45" x14ac:dyDescent="0.3">
      <c r="A50" s="218">
        <v>37</v>
      </c>
      <c r="B50" s="219" t="s">
        <v>62</v>
      </c>
      <c r="C50" s="220"/>
      <c r="D50" s="78">
        <v>6848</v>
      </c>
      <c r="E50" s="78">
        <v>6564</v>
      </c>
      <c r="F50" s="78">
        <f t="shared" si="14"/>
        <v>284</v>
      </c>
      <c r="G50" s="221">
        <f t="shared" si="15"/>
        <v>4.3266301035953685E-2</v>
      </c>
      <c r="H50" s="78">
        <v>6581</v>
      </c>
      <c r="I50" s="78">
        <f t="shared" si="12"/>
        <v>267</v>
      </c>
      <c r="J50" s="221">
        <f t="shared" si="13"/>
        <v>4.0571341741376693E-2</v>
      </c>
    </row>
    <row r="51" spans="1:10" ht="17.45" x14ac:dyDescent="0.3">
      <c r="A51" s="218">
        <v>38</v>
      </c>
      <c r="B51" s="219" t="s">
        <v>73</v>
      </c>
      <c r="C51" s="222"/>
      <c r="D51" s="78">
        <v>8</v>
      </c>
      <c r="E51" s="78">
        <v>8</v>
      </c>
      <c r="F51" s="78">
        <f t="shared" si="14"/>
        <v>0</v>
      </c>
      <c r="G51" s="221">
        <f t="shared" si="15"/>
        <v>0</v>
      </c>
      <c r="H51" s="78">
        <v>8</v>
      </c>
      <c r="I51" s="78">
        <f t="shared" si="12"/>
        <v>0</v>
      </c>
      <c r="J51" s="221">
        <f t="shared" si="13"/>
        <v>0</v>
      </c>
    </row>
    <row r="52" spans="1:10" ht="17.45" x14ac:dyDescent="0.3">
      <c r="A52" s="218">
        <v>39</v>
      </c>
      <c r="B52" s="219" t="s">
        <v>63</v>
      </c>
      <c r="C52" s="222"/>
      <c r="D52" s="79">
        <v>16</v>
      </c>
      <c r="E52" s="79">
        <v>16</v>
      </c>
      <c r="F52" s="79">
        <f t="shared" si="14"/>
        <v>0</v>
      </c>
      <c r="G52" s="223">
        <f t="shared" si="15"/>
        <v>0</v>
      </c>
      <c r="H52" s="79">
        <v>16</v>
      </c>
      <c r="I52" s="79">
        <f t="shared" si="12"/>
        <v>0</v>
      </c>
      <c r="J52" s="223">
        <f t="shared" si="13"/>
        <v>0</v>
      </c>
    </row>
    <row r="53" spans="1:10" ht="17.45" x14ac:dyDescent="0.3">
      <c r="A53" s="218">
        <v>40</v>
      </c>
      <c r="B53" s="219" t="s">
        <v>64</v>
      </c>
      <c r="C53" s="220"/>
      <c r="D53" s="78">
        <f>SUM(D47:D52)</f>
        <v>1142155</v>
      </c>
      <c r="E53" s="78">
        <f t="shared" ref="E53:F53" si="16">SUM(E47:E52)</f>
        <v>1139675</v>
      </c>
      <c r="F53" s="225">
        <f t="shared" si="16"/>
        <v>2480</v>
      </c>
      <c r="G53" s="221">
        <f t="shared" si="15"/>
        <v>2.1760589641783841E-3</v>
      </c>
      <c r="H53" s="225">
        <f>SUM(H47:H52)</f>
        <v>1128197</v>
      </c>
      <c r="I53" s="225">
        <f>SUM(I47:I52)</f>
        <v>13958</v>
      </c>
      <c r="J53" s="221">
        <f>+I53/H53</f>
        <v>1.2371952770659734E-2</v>
      </c>
    </row>
    <row r="54" spans="1:10" ht="17.45" x14ac:dyDescent="0.3">
      <c r="A54" s="231"/>
      <c r="B54" s="232"/>
      <c r="C54" s="233"/>
      <c r="D54" s="80"/>
      <c r="E54" s="78"/>
      <c r="F54" s="234"/>
      <c r="G54" s="235"/>
      <c r="H54" s="225"/>
      <c r="I54" s="234"/>
      <c r="J54" s="235"/>
    </row>
    <row r="55" spans="1:10" ht="17.45" x14ac:dyDescent="0.3">
      <c r="B55" s="232"/>
      <c r="C55" s="233"/>
      <c r="D55" s="80"/>
      <c r="E55" s="78"/>
      <c r="F55" s="234"/>
      <c r="G55" s="235"/>
      <c r="H55" s="225"/>
      <c r="I55" s="234"/>
      <c r="J55" s="235"/>
    </row>
    <row r="56" spans="1:10" ht="17.45" x14ac:dyDescent="0.3">
      <c r="B56" s="232"/>
      <c r="C56" s="233"/>
      <c r="D56" s="80"/>
      <c r="E56" s="78"/>
      <c r="F56" s="234"/>
      <c r="G56" s="235"/>
      <c r="H56" s="225"/>
      <c r="I56" s="234"/>
      <c r="J56" s="235"/>
    </row>
    <row r="57" spans="1:10" ht="17.45" x14ac:dyDescent="0.3">
      <c r="B57" s="232"/>
      <c r="C57" s="233"/>
      <c r="D57" s="80"/>
      <c r="E57" s="78"/>
      <c r="F57" s="234"/>
      <c r="G57" s="235"/>
      <c r="H57" s="225"/>
      <c r="I57" s="234"/>
      <c r="J57" s="235"/>
    </row>
    <row r="58" spans="1:10" ht="17.45" x14ac:dyDescent="0.3">
      <c r="B58" s="232"/>
      <c r="C58" s="233"/>
      <c r="D58" s="80"/>
      <c r="E58" s="78"/>
      <c r="F58" s="234"/>
      <c r="G58" s="235"/>
      <c r="H58" s="225"/>
      <c r="I58" s="234"/>
      <c r="J58" s="235"/>
    </row>
    <row r="59" spans="1:10" ht="17.45" x14ac:dyDescent="0.3">
      <c r="B59" s="232"/>
      <c r="C59" s="233"/>
      <c r="D59" s="80"/>
      <c r="E59" s="78"/>
      <c r="F59" s="234"/>
      <c r="G59" s="235"/>
      <c r="H59" s="225"/>
      <c r="I59" s="234"/>
      <c r="J59" s="235"/>
    </row>
    <row r="61" spans="1:10" ht="14.45" x14ac:dyDescent="0.3">
      <c r="B61" s="236"/>
      <c r="H61" s="197" t="s">
        <v>89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6" orientation="portrait" r:id="rId1"/>
  <headerFooter alignWithMargins="0">
    <oddFooter xml:space="preserve">&amp;L
&amp;C&amp;14 10a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I25" sqref="I25"/>
    </sheetView>
  </sheetViews>
  <sheetFormatPr defaultColWidth="8.85546875" defaultRowHeight="16.5" x14ac:dyDescent="0.3"/>
  <cols>
    <col min="1" max="1" width="5.140625" style="194" bestFit="1" customWidth="1"/>
    <col min="2" max="2" width="36.7109375" style="198" customWidth="1"/>
    <col min="3" max="3" width="1.140625" style="198" customWidth="1"/>
    <col min="4" max="4" width="14.7109375" style="198" bestFit="1" customWidth="1"/>
    <col min="5" max="5" width="14.7109375" style="197" bestFit="1" customWidth="1"/>
    <col min="6" max="6" width="15.85546875" style="198" customWidth="1"/>
    <col min="7" max="7" width="14.5703125" style="198" customWidth="1"/>
    <col min="8" max="8" width="15.7109375" style="198" customWidth="1"/>
    <col min="9" max="9" width="15.5703125" style="198" customWidth="1"/>
    <col min="10" max="10" width="17.7109375" style="198" customWidth="1"/>
    <col min="11" max="11" width="9.5703125" style="198" customWidth="1"/>
    <col min="12" max="16384" width="8.85546875" style="198"/>
  </cols>
  <sheetData>
    <row r="1" spans="1:11" ht="14.45" x14ac:dyDescent="0.3">
      <c r="B1" s="195"/>
      <c r="C1" s="195"/>
      <c r="D1" s="196"/>
      <c r="E1" s="196"/>
      <c r="F1" s="196"/>
      <c r="G1" s="196"/>
      <c r="H1" s="196"/>
      <c r="I1" s="196"/>
      <c r="J1" s="196"/>
      <c r="K1" s="196"/>
    </row>
    <row r="2" spans="1:11" ht="21" x14ac:dyDescent="0.4">
      <c r="B2" s="374" t="s">
        <v>44</v>
      </c>
      <c r="C2" s="374"/>
      <c r="D2" s="374"/>
      <c r="E2" s="374"/>
      <c r="F2" s="374"/>
      <c r="G2" s="374"/>
      <c r="H2" s="374"/>
      <c r="I2" s="374"/>
      <c r="J2" s="374"/>
      <c r="K2" s="199"/>
    </row>
    <row r="3" spans="1:11" ht="20.25" x14ac:dyDescent="0.3">
      <c r="B3" s="374" t="s">
        <v>45</v>
      </c>
      <c r="C3" s="374"/>
      <c r="D3" s="374"/>
      <c r="E3" s="374"/>
      <c r="F3" s="374"/>
      <c r="G3" s="374"/>
      <c r="H3" s="374"/>
      <c r="I3" s="374"/>
      <c r="J3" s="374"/>
      <c r="K3" s="199"/>
    </row>
    <row r="4" spans="1:11" ht="20.25" x14ac:dyDescent="0.3">
      <c r="B4" s="375" t="s">
        <v>144</v>
      </c>
      <c r="C4" s="375"/>
      <c r="D4" s="375"/>
      <c r="E4" s="375"/>
      <c r="F4" s="375"/>
      <c r="G4" s="375"/>
      <c r="H4" s="375"/>
      <c r="I4" s="375"/>
      <c r="J4" s="375"/>
      <c r="K4" s="201"/>
    </row>
    <row r="5" spans="1:11" x14ac:dyDescent="0.3">
      <c r="B5" s="237"/>
      <c r="C5" s="237"/>
      <c r="D5" s="238"/>
      <c r="E5" s="203"/>
      <c r="F5" s="238"/>
      <c r="G5" s="238"/>
      <c r="H5" s="238"/>
      <c r="I5" s="238"/>
      <c r="J5" s="238"/>
      <c r="K5" s="238"/>
    </row>
    <row r="6" spans="1:11" ht="17.45" x14ac:dyDescent="0.3">
      <c r="B6" s="381" t="s">
        <v>68</v>
      </c>
      <c r="C6" s="381"/>
      <c r="D6" s="381"/>
      <c r="E6" s="381"/>
      <c r="F6" s="381"/>
      <c r="G6" s="381"/>
      <c r="H6" s="381"/>
      <c r="I6" s="381"/>
      <c r="J6" s="381"/>
      <c r="K6" s="205"/>
    </row>
    <row r="7" spans="1:11" ht="17.45" x14ac:dyDescent="0.3"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1" s="194" customFormat="1" ht="17.45" x14ac:dyDescent="0.3">
      <c r="B8" s="205"/>
      <c r="C8" s="205"/>
      <c r="D8" s="207" t="s">
        <v>145</v>
      </c>
      <c r="E8" s="207" t="s">
        <v>146</v>
      </c>
      <c r="F8" s="207" t="s">
        <v>147</v>
      </c>
      <c r="G8" s="207" t="s">
        <v>148</v>
      </c>
      <c r="H8" s="207" t="s">
        <v>149</v>
      </c>
      <c r="I8" s="207" t="s">
        <v>150</v>
      </c>
      <c r="J8" s="207" t="s">
        <v>151</v>
      </c>
      <c r="K8" s="205"/>
    </row>
    <row r="9" spans="1:11" s="194" customFormat="1" ht="17.45" x14ac:dyDescent="0.3">
      <c r="B9" s="205"/>
      <c r="C9" s="205"/>
      <c r="D9" s="209" t="s">
        <v>145</v>
      </c>
      <c r="E9" s="209" t="s">
        <v>146</v>
      </c>
      <c r="F9" s="209" t="s">
        <v>152</v>
      </c>
      <c r="G9" s="209" t="s">
        <v>153</v>
      </c>
      <c r="H9" s="209"/>
      <c r="I9" s="209" t="s">
        <v>154</v>
      </c>
      <c r="J9" s="209" t="s">
        <v>155</v>
      </c>
      <c r="K9" s="205"/>
    </row>
    <row r="11" spans="1:11" s="212" customFormat="1" ht="17.45" x14ac:dyDescent="0.3">
      <c r="A11" s="210"/>
      <c r="B11" s="382" t="s">
        <v>47</v>
      </c>
      <c r="C11" s="382"/>
      <c r="D11" s="382"/>
      <c r="E11" s="382"/>
      <c r="F11" s="382"/>
      <c r="G11" s="382"/>
      <c r="H11" s="382"/>
      <c r="I11" s="382"/>
      <c r="J11" s="382"/>
      <c r="K11" s="211"/>
    </row>
    <row r="12" spans="1:11" s="212" customFormat="1" ht="17.45" x14ac:dyDescent="0.3">
      <c r="A12" s="210"/>
      <c r="B12" s="239"/>
      <c r="C12" s="239"/>
      <c r="D12" s="239"/>
      <c r="E12" s="213"/>
      <c r="F12" s="240" t="s">
        <v>49</v>
      </c>
      <c r="G12" s="241"/>
      <c r="H12" s="380" t="s">
        <v>50</v>
      </c>
      <c r="I12" s="380"/>
      <c r="J12" s="380"/>
      <c r="K12" s="242"/>
    </row>
    <row r="13" spans="1:11" s="212" customFormat="1" ht="17.45" x14ac:dyDescent="0.3">
      <c r="A13" s="210"/>
      <c r="B13" s="240" t="s">
        <v>51</v>
      </c>
      <c r="C13" s="240"/>
      <c r="D13" s="243" t="s">
        <v>52</v>
      </c>
      <c r="E13" s="216" t="s">
        <v>53</v>
      </c>
      <c r="F13" s="243" t="s">
        <v>54</v>
      </c>
      <c r="G13" s="243" t="s">
        <v>55</v>
      </c>
      <c r="H13" s="216" t="s">
        <v>56</v>
      </c>
      <c r="I13" s="243" t="s">
        <v>54</v>
      </c>
      <c r="J13" s="243" t="s">
        <v>55</v>
      </c>
      <c r="K13" s="243"/>
    </row>
    <row r="14" spans="1:11" ht="17.45" x14ac:dyDescent="0.3">
      <c r="A14" s="218">
        <v>1</v>
      </c>
      <c r="B14" s="232" t="s">
        <v>57</v>
      </c>
      <c r="C14" s="232"/>
      <c r="D14" s="78">
        <v>771263</v>
      </c>
      <c r="E14" s="80">
        <v>769986</v>
      </c>
      <c r="F14" s="80">
        <f t="shared" ref="F14:F20" si="0">D14-E14</f>
        <v>1277</v>
      </c>
      <c r="G14" s="235">
        <f t="shared" ref="G14:G20" si="1">F14/E14</f>
        <v>1.6584717124726942E-3</v>
      </c>
      <c r="H14" s="78">
        <v>760084</v>
      </c>
      <c r="I14" s="80">
        <f t="shared" ref="I14:I19" si="2">+D14-H14</f>
        <v>11179</v>
      </c>
      <c r="J14" s="244">
        <f t="shared" ref="J14:J20" si="3">+I14/H14</f>
        <v>1.4707584951136979E-2</v>
      </c>
      <c r="K14" s="244"/>
    </row>
    <row r="15" spans="1:11" ht="17.45" x14ac:dyDescent="0.3">
      <c r="A15" s="218">
        <v>2</v>
      </c>
      <c r="B15" s="232" t="s">
        <v>58</v>
      </c>
      <c r="C15" s="232"/>
      <c r="D15" s="78">
        <v>55654</v>
      </c>
      <c r="E15" s="80">
        <v>56307</v>
      </c>
      <c r="F15" s="80">
        <f t="shared" si="0"/>
        <v>-653</v>
      </c>
      <c r="G15" s="235">
        <f t="shared" si="1"/>
        <v>-1.1597137123270641E-2</v>
      </c>
      <c r="H15" s="78">
        <v>55305</v>
      </c>
      <c r="I15" s="80">
        <f t="shared" si="2"/>
        <v>349</v>
      </c>
      <c r="J15" s="244">
        <f t="shared" si="3"/>
        <v>6.3104601753910137E-3</v>
      </c>
      <c r="K15" s="244"/>
    </row>
    <row r="16" spans="1:11" ht="17.45" x14ac:dyDescent="0.3">
      <c r="A16" s="218">
        <v>3</v>
      </c>
      <c r="B16" s="232" t="s">
        <v>59</v>
      </c>
      <c r="C16" s="232"/>
      <c r="D16" s="78">
        <v>384</v>
      </c>
      <c r="E16" s="80">
        <v>250</v>
      </c>
      <c r="F16" s="80">
        <f t="shared" si="0"/>
        <v>134</v>
      </c>
      <c r="G16" s="235">
        <f t="shared" si="1"/>
        <v>0.53600000000000003</v>
      </c>
      <c r="H16" s="78">
        <v>390</v>
      </c>
      <c r="I16" s="80">
        <f t="shared" si="2"/>
        <v>-6</v>
      </c>
      <c r="J16" s="244">
        <f t="shared" si="3"/>
        <v>-1.5384615384615385E-2</v>
      </c>
      <c r="K16" s="244"/>
    </row>
    <row r="17" spans="1:11" ht="17.45" x14ac:dyDescent="0.3">
      <c r="A17" s="218">
        <v>4</v>
      </c>
      <c r="B17" s="232" t="s">
        <v>60</v>
      </c>
      <c r="C17" s="232"/>
      <c r="D17" s="78">
        <v>2307</v>
      </c>
      <c r="E17" s="80">
        <v>2313</v>
      </c>
      <c r="F17" s="80">
        <f t="shared" si="0"/>
        <v>-6</v>
      </c>
      <c r="G17" s="235">
        <f t="shared" si="1"/>
        <v>-2.5940337224383916E-3</v>
      </c>
      <c r="H17" s="78">
        <v>2323</v>
      </c>
      <c r="I17" s="80">
        <f t="shared" si="2"/>
        <v>-16</v>
      </c>
      <c r="J17" s="244">
        <f t="shared" si="3"/>
        <v>-6.8876452862677573E-3</v>
      </c>
      <c r="K17" s="244"/>
    </row>
    <row r="18" spans="1:11" ht="17.45" x14ac:dyDescent="0.3">
      <c r="A18" s="218">
        <v>5</v>
      </c>
      <c r="B18" s="232" t="s">
        <v>61</v>
      </c>
      <c r="C18" s="232"/>
      <c r="D18" s="78">
        <v>10</v>
      </c>
      <c r="E18" s="80">
        <v>11</v>
      </c>
      <c r="F18" s="80">
        <f t="shared" si="0"/>
        <v>-1</v>
      </c>
      <c r="G18" s="235">
        <f t="shared" si="1"/>
        <v>-9.0909090909090912E-2</v>
      </c>
      <c r="H18" s="78">
        <v>11</v>
      </c>
      <c r="I18" s="80">
        <f t="shared" si="2"/>
        <v>-1</v>
      </c>
      <c r="J18" s="244">
        <f t="shared" si="3"/>
        <v>-9.0909090909090912E-2</v>
      </c>
      <c r="K18" s="244"/>
    </row>
    <row r="19" spans="1:11" ht="17.45" x14ac:dyDescent="0.3">
      <c r="A19" s="218">
        <v>6</v>
      </c>
      <c r="B19" s="232" t="s">
        <v>69</v>
      </c>
      <c r="C19" s="232"/>
      <c r="D19" s="79">
        <v>237</v>
      </c>
      <c r="E19" s="245">
        <v>238</v>
      </c>
      <c r="F19" s="245">
        <f t="shared" si="0"/>
        <v>-1</v>
      </c>
      <c r="G19" s="246">
        <f t="shared" si="1"/>
        <v>-4.2016806722689074E-3</v>
      </c>
      <c r="H19" s="245">
        <v>224</v>
      </c>
      <c r="I19" s="245">
        <f t="shared" si="2"/>
        <v>13</v>
      </c>
      <c r="J19" s="247">
        <f t="shared" si="3"/>
        <v>5.8035714285714288E-2</v>
      </c>
      <c r="K19" s="248"/>
    </row>
    <row r="20" spans="1:11" ht="17.45" x14ac:dyDescent="0.3">
      <c r="A20" s="218">
        <v>7</v>
      </c>
      <c r="B20" s="232" t="s">
        <v>64</v>
      </c>
      <c r="C20" s="232"/>
      <c r="D20" s="234">
        <f>SUM(D14:D19)</f>
        <v>829855</v>
      </c>
      <c r="E20" s="225">
        <f>SUM(E14:E19)</f>
        <v>829105</v>
      </c>
      <c r="F20" s="234">
        <f t="shared" si="0"/>
        <v>750</v>
      </c>
      <c r="G20" s="235">
        <f t="shared" si="1"/>
        <v>9.0458988909727955E-4</v>
      </c>
      <c r="H20" s="225">
        <f>SUM(H14:H19)</f>
        <v>818337</v>
      </c>
      <c r="I20" s="234">
        <f>SUM(I14:I19)</f>
        <v>11518</v>
      </c>
      <c r="J20" s="244">
        <f t="shared" si="3"/>
        <v>1.407488601884065E-2</v>
      </c>
      <c r="K20" s="244"/>
    </row>
    <row r="21" spans="1:11" ht="17.45" x14ac:dyDescent="0.3">
      <c r="A21" s="218">
        <v>8</v>
      </c>
      <c r="B21" s="383" t="s">
        <v>65</v>
      </c>
      <c r="C21" s="383"/>
      <c r="D21" s="383"/>
      <c r="E21" s="383"/>
      <c r="F21" s="383"/>
      <c r="G21" s="383"/>
      <c r="H21" s="383"/>
      <c r="I21" s="383"/>
      <c r="J21" s="383"/>
      <c r="K21" s="249"/>
    </row>
    <row r="22" spans="1:11" ht="17.45" x14ac:dyDescent="0.3">
      <c r="A22" s="218">
        <v>9</v>
      </c>
      <c r="B22" s="239"/>
      <c r="C22" s="239"/>
      <c r="D22" s="239"/>
      <c r="E22" s="213"/>
      <c r="F22" s="240" t="s">
        <v>49</v>
      </c>
      <c r="G22" s="241"/>
      <c r="H22" s="380" t="s">
        <v>50</v>
      </c>
      <c r="I22" s="380"/>
      <c r="J22" s="380"/>
      <c r="K22" s="249"/>
    </row>
    <row r="23" spans="1:11" ht="17.45" x14ac:dyDescent="0.3">
      <c r="A23" s="218">
        <v>10</v>
      </c>
      <c r="B23" s="240" t="s">
        <v>51</v>
      </c>
      <c r="C23" s="240"/>
      <c r="D23" s="243" t="s">
        <v>52</v>
      </c>
      <c r="E23" s="216" t="s">
        <v>53</v>
      </c>
      <c r="F23" s="243" t="s">
        <v>54</v>
      </c>
      <c r="G23" s="243" t="s">
        <v>55</v>
      </c>
      <c r="H23" s="216" t="s">
        <v>56</v>
      </c>
      <c r="I23" s="243" t="s">
        <v>54</v>
      </c>
      <c r="J23" s="243" t="s">
        <v>55</v>
      </c>
      <c r="K23" s="249"/>
    </row>
    <row r="24" spans="1:11" ht="17.45" x14ac:dyDescent="0.3">
      <c r="A24" s="218">
        <v>11</v>
      </c>
      <c r="B24" s="232" t="s">
        <v>57</v>
      </c>
      <c r="C24" s="250"/>
      <c r="D24" s="80">
        <v>770836</v>
      </c>
      <c r="E24" s="80">
        <v>769854</v>
      </c>
      <c r="F24" s="80">
        <f t="shared" ref="F24:F30" si="4">D24-E24</f>
        <v>982</v>
      </c>
      <c r="G24" s="235">
        <f t="shared" ref="G24:G30" si="5">F24/E24</f>
        <v>1.2755665359925389E-3</v>
      </c>
      <c r="H24" s="78">
        <v>759726</v>
      </c>
      <c r="I24" s="80">
        <f t="shared" ref="I24:I29" si="6">+D24-H24</f>
        <v>11110</v>
      </c>
      <c r="J24" s="244">
        <f t="shared" ref="J24:J30" si="7">+I24/H24</f>
        <v>1.4623693278892654E-2</v>
      </c>
      <c r="K24" s="249"/>
    </row>
    <row r="25" spans="1:11" ht="17.45" x14ac:dyDescent="0.3">
      <c r="A25" s="218">
        <v>12</v>
      </c>
      <c r="B25" s="232" t="s">
        <v>58</v>
      </c>
      <c r="C25" s="250"/>
      <c r="D25" s="80">
        <v>55710</v>
      </c>
      <c r="E25" s="80">
        <v>56294</v>
      </c>
      <c r="F25" s="80">
        <f t="shared" si="4"/>
        <v>-584</v>
      </c>
      <c r="G25" s="235">
        <f t="shared" si="5"/>
        <v>-1.0374107364905674E-2</v>
      </c>
      <c r="H25" s="78">
        <v>55359</v>
      </c>
      <c r="I25" s="80">
        <f t="shared" si="6"/>
        <v>351</v>
      </c>
      <c r="J25" s="244">
        <f t="shared" si="7"/>
        <v>6.3404324500081289E-3</v>
      </c>
      <c r="K25" s="249"/>
    </row>
    <row r="26" spans="1:11" ht="17.45" x14ac:dyDescent="0.3">
      <c r="A26" s="218">
        <v>13</v>
      </c>
      <c r="B26" s="232" t="s">
        <v>59</v>
      </c>
      <c r="C26" s="250"/>
      <c r="D26" s="80">
        <v>385</v>
      </c>
      <c r="E26" s="80">
        <v>251</v>
      </c>
      <c r="F26" s="80">
        <f t="shared" si="4"/>
        <v>134</v>
      </c>
      <c r="G26" s="235">
        <f t="shared" si="5"/>
        <v>0.53386454183266929</v>
      </c>
      <c r="H26" s="78">
        <v>389</v>
      </c>
      <c r="I26" s="80">
        <f t="shared" si="6"/>
        <v>-4</v>
      </c>
      <c r="J26" s="244">
        <f t="shared" si="7"/>
        <v>-1.0282776349614395E-2</v>
      </c>
      <c r="K26" s="249"/>
    </row>
    <row r="27" spans="1:11" ht="17.45" x14ac:dyDescent="0.3">
      <c r="A27" s="218">
        <v>14</v>
      </c>
      <c r="B27" s="232" t="s">
        <v>60</v>
      </c>
      <c r="C27" s="250"/>
      <c r="D27" s="80">
        <v>2313</v>
      </c>
      <c r="E27" s="80">
        <v>2318</v>
      </c>
      <c r="F27" s="80">
        <f t="shared" si="4"/>
        <v>-5</v>
      </c>
      <c r="G27" s="235">
        <f t="shared" si="5"/>
        <v>-2.1570319240724763E-3</v>
      </c>
      <c r="H27" s="78">
        <v>2336</v>
      </c>
      <c r="I27" s="80">
        <f t="shared" si="6"/>
        <v>-23</v>
      </c>
      <c r="J27" s="244">
        <f t="shared" si="7"/>
        <v>-9.8458904109589036E-3</v>
      </c>
      <c r="K27" s="249"/>
    </row>
    <row r="28" spans="1:11" ht="17.45" x14ac:dyDescent="0.3">
      <c r="A28" s="218">
        <v>15</v>
      </c>
      <c r="B28" s="232" t="s">
        <v>61</v>
      </c>
      <c r="C28" s="250"/>
      <c r="D28" s="80">
        <v>10</v>
      </c>
      <c r="E28" s="80">
        <v>11</v>
      </c>
      <c r="F28" s="80">
        <f t="shared" si="4"/>
        <v>-1</v>
      </c>
      <c r="G28" s="235">
        <f t="shared" si="5"/>
        <v>-9.0909090909090912E-2</v>
      </c>
      <c r="H28" s="78">
        <v>11</v>
      </c>
      <c r="I28" s="80">
        <f t="shared" si="6"/>
        <v>-1</v>
      </c>
      <c r="J28" s="244">
        <f t="shared" si="7"/>
        <v>-9.0909090909090912E-2</v>
      </c>
      <c r="K28" s="249"/>
    </row>
    <row r="29" spans="1:11" ht="17.45" x14ac:dyDescent="0.3">
      <c r="A29" s="218">
        <v>16</v>
      </c>
      <c r="B29" s="232" t="s">
        <v>69</v>
      </c>
      <c r="C29" s="250"/>
      <c r="D29" s="245">
        <v>233</v>
      </c>
      <c r="E29" s="245">
        <v>237</v>
      </c>
      <c r="F29" s="245">
        <f t="shared" si="4"/>
        <v>-4</v>
      </c>
      <c r="G29" s="246">
        <f t="shared" si="5"/>
        <v>-1.6877637130801686E-2</v>
      </c>
      <c r="H29" s="245">
        <v>225</v>
      </c>
      <c r="I29" s="245">
        <f t="shared" si="6"/>
        <v>8</v>
      </c>
      <c r="J29" s="247">
        <f t="shared" si="7"/>
        <v>3.5555555555555556E-2</v>
      </c>
      <c r="K29" s="249"/>
    </row>
    <row r="30" spans="1:11" ht="17.45" x14ac:dyDescent="0.3">
      <c r="A30" s="218">
        <v>17</v>
      </c>
      <c r="B30" s="232" t="s">
        <v>64</v>
      </c>
      <c r="C30" s="250"/>
      <c r="D30" s="234">
        <f>SUM(D24:D29)</f>
        <v>829487</v>
      </c>
      <c r="E30" s="225">
        <f>SUM(E24:E29)</f>
        <v>828965</v>
      </c>
      <c r="F30" s="234">
        <f t="shared" si="4"/>
        <v>522</v>
      </c>
      <c r="G30" s="235">
        <f t="shared" si="5"/>
        <v>6.2970089207626373E-4</v>
      </c>
      <c r="H30" s="225">
        <f>SUM(H24:H29)</f>
        <v>818046</v>
      </c>
      <c r="I30" s="234">
        <f>SUM(I24:I29)</f>
        <v>11441</v>
      </c>
      <c r="J30" s="244">
        <f t="shared" si="7"/>
        <v>1.3985766081613992E-2</v>
      </c>
      <c r="K30" s="249"/>
    </row>
    <row r="31" spans="1:11" ht="17.45" x14ac:dyDescent="0.3">
      <c r="A31" s="218">
        <v>18</v>
      </c>
      <c r="B31" s="384" t="s">
        <v>66</v>
      </c>
      <c r="C31" s="384"/>
      <c r="D31" s="384"/>
      <c r="E31" s="384"/>
      <c r="F31" s="384"/>
      <c r="G31" s="384"/>
      <c r="H31" s="384"/>
      <c r="I31" s="384"/>
      <c r="J31" s="384"/>
      <c r="K31" s="249"/>
    </row>
    <row r="32" spans="1:11" ht="17.45" x14ac:dyDescent="0.3">
      <c r="A32" s="218">
        <v>19</v>
      </c>
      <c r="B32" s="239"/>
      <c r="C32" s="239"/>
      <c r="D32" s="239"/>
      <c r="E32" s="213"/>
      <c r="F32" s="240" t="s">
        <v>49</v>
      </c>
      <c r="G32" s="241"/>
      <c r="H32" s="380" t="s">
        <v>50</v>
      </c>
      <c r="I32" s="380"/>
      <c r="J32" s="380"/>
      <c r="K32" s="249"/>
    </row>
    <row r="33" spans="1:11" ht="17.45" x14ac:dyDescent="0.3">
      <c r="A33" s="218">
        <v>20</v>
      </c>
      <c r="B33" s="240" t="s">
        <v>51</v>
      </c>
      <c r="C33" s="240"/>
      <c r="D33" s="243" t="s">
        <v>52</v>
      </c>
      <c r="E33" s="216" t="s">
        <v>53</v>
      </c>
      <c r="F33" s="243" t="s">
        <v>54</v>
      </c>
      <c r="G33" s="243" t="s">
        <v>55</v>
      </c>
      <c r="H33" s="216" t="s">
        <v>56</v>
      </c>
      <c r="I33" s="243" t="s">
        <v>54</v>
      </c>
      <c r="J33" s="243" t="s">
        <v>55</v>
      </c>
      <c r="K33" s="249"/>
    </row>
    <row r="34" spans="1:11" ht="17.45" x14ac:dyDescent="0.3">
      <c r="A34" s="218">
        <v>21</v>
      </c>
      <c r="B34" s="232" t="s">
        <v>57</v>
      </c>
      <c r="C34" s="250"/>
      <c r="D34" s="80">
        <v>769942</v>
      </c>
      <c r="E34" s="80">
        <v>769126</v>
      </c>
      <c r="F34" s="80">
        <f t="shared" ref="F34:F40" si="8">D34-E34</f>
        <v>816</v>
      </c>
      <c r="G34" s="235">
        <f t="shared" ref="G34:G40" si="9">F34/E34</f>
        <v>1.0609445006409873E-3</v>
      </c>
      <c r="H34" s="78">
        <v>758888</v>
      </c>
      <c r="I34" s="80">
        <f t="shared" ref="I34:I39" si="10">+D34-H34</f>
        <v>11054</v>
      </c>
      <c r="J34" s="244">
        <f t="shared" ref="J34:J40" si="11">+I34/H34</f>
        <v>1.4566049272092851E-2</v>
      </c>
      <c r="K34" s="249"/>
    </row>
    <row r="35" spans="1:11" ht="17.45" x14ac:dyDescent="0.3">
      <c r="A35" s="218">
        <v>22</v>
      </c>
      <c r="B35" s="232" t="s">
        <v>58</v>
      </c>
      <c r="C35" s="250"/>
      <c r="D35" s="80">
        <v>55716</v>
      </c>
      <c r="E35" s="80">
        <v>56243</v>
      </c>
      <c r="F35" s="80">
        <f t="shared" si="8"/>
        <v>-527</v>
      </c>
      <c r="G35" s="235">
        <f t="shared" si="9"/>
        <v>-9.3700549401703331E-3</v>
      </c>
      <c r="H35" s="78">
        <v>55399</v>
      </c>
      <c r="I35" s="80">
        <f t="shared" si="10"/>
        <v>317</v>
      </c>
      <c r="J35" s="244">
        <f t="shared" si="11"/>
        <v>5.7221249481037564E-3</v>
      </c>
      <c r="K35" s="249"/>
    </row>
    <row r="36" spans="1:11" ht="17.45" x14ac:dyDescent="0.3">
      <c r="A36" s="218">
        <v>23</v>
      </c>
      <c r="B36" s="232" t="s">
        <v>59</v>
      </c>
      <c r="C36" s="250"/>
      <c r="D36" s="80">
        <v>386</v>
      </c>
      <c r="E36" s="80">
        <v>253</v>
      </c>
      <c r="F36" s="80">
        <f t="shared" si="8"/>
        <v>133</v>
      </c>
      <c r="G36" s="235">
        <f t="shared" si="9"/>
        <v>0.52569169960474305</v>
      </c>
      <c r="H36" s="78">
        <v>390</v>
      </c>
      <c r="I36" s="80">
        <f t="shared" si="10"/>
        <v>-4</v>
      </c>
      <c r="J36" s="244">
        <f t="shared" si="11"/>
        <v>-1.0256410256410256E-2</v>
      </c>
      <c r="K36" s="249"/>
    </row>
    <row r="37" spans="1:11" ht="17.45" x14ac:dyDescent="0.3">
      <c r="A37" s="218">
        <v>24</v>
      </c>
      <c r="B37" s="232" t="s">
        <v>60</v>
      </c>
      <c r="C37" s="250"/>
      <c r="D37" s="80">
        <v>2318</v>
      </c>
      <c r="E37" s="80">
        <v>2325</v>
      </c>
      <c r="F37" s="80">
        <f t="shared" si="8"/>
        <v>-7</v>
      </c>
      <c r="G37" s="235">
        <f t="shared" si="9"/>
        <v>-3.010752688172043E-3</v>
      </c>
      <c r="H37" s="78">
        <v>2345</v>
      </c>
      <c r="I37" s="80">
        <f t="shared" si="10"/>
        <v>-27</v>
      </c>
      <c r="J37" s="244">
        <f t="shared" si="11"/>
        <v>-1.1513859275053304E-2</v>
      </c>
      <c r="K37" s="249"/>
    </row>
    <row r="38" spans="1:11" ht="17.45" x14ac:dyDescent="0.3">
      <c r="A38" s="218">
        <v>25</v>
      </c>
      <c r="B38" s="232" t="s">
        <v>61</v>
      </c>
      <c r="C38" s="250"/>
      <c r="D38" s="80">
        <v>10</v>
      </c>
      <c r="E38" s="80">
        <v>11</v>
      </c>
      <c r="F38" s="80">
        <f t="shared" si="8"/>
        <v>-1</v>
      </c>
      <c r="G38" s="235">
        <f t="shared" si="9"/>
        <v>-9.0909090909090912E-2</v>
      </c>
      <c r="H38" s="78">
        <v>11</v>
      </c>
      <c r="I38" s="80">
        <f t="shared" si="10"/>
        <v>-1</v>
      </c>
      <c r="J38" s="244">
        <f t="shared" si="11"/>
        <v>-9.0909090909090912E-2</v>
      </c>
      <c r="K38" s="249"/>
    </row>
    <row r="39" spans="1:11" ht="17.45" x14ac:dyDescent="0.3">
      <c r="A39" s="218">
        <v>26</v>
      </c>
      <c r="B39" s="232" t="s">
        <v>69</v>
      </c>
      <c r="C39" s="250"/>
      <c r="D39" s="245">
        <v>232</v>
      </c>
      <c r="E39" s="245">
        <v>236</v>
      </c>
      <c r="F39" s="245">
        <f t="shared" si="8"/>
        <v>-4</v>
      </c>
      <c r="G39" s="246">
        <f t="shared" si="9"/>
        <v>-1.6949152542372881E-2</v>
      </c>
      <c r="H39" s="245">
        <v>226</v>
      </c>
      <c r="I39" s="245">
        <f t="shared" si="10"/>
        <v>6</v>
      </c>
      <c r="J39" s="247">
        <f t="shared" si="11"/>
        <v>2.6548672566371681E-2</v>
      </c>
      <c r="K39" s="249"/>
    </row>
    <row r="40" spans="1:11" ht="17.45" x14ac:dyDescent="0.3">
      <c r="A40" s="218">
        <v>27</v>
      </c>
      <c r="B40" s="232" t="s">
        <v>64</v>
      </c>
      <c r="C40" s="250"/>
      <c r="D40" s="234">
        <f>SUM(D34:D39)</f>
        <v>828604</v>
      </c>
      <c r="E40" s="225">
        <f>SUM(E34:E39)</f>
        <v>828194</v>
      </c>
      <c r="F40" s="234">
        <f t="shared" si="8"/>
        <v>410</v>
      </c>
      <c r="G40" s="235">
        <f t="shared" si="9"/>
        <v>4.9505309142543902E-4</v>
      </c>
      <c r="H40" s="225">
        <f>SUM(H34:H39)</f>
        <v>817259</v>
      </c>
      <c r="I40" s="234">
        <f>SUM(I34:I39)</f>
        <v>11345</v>
      </c>
      <c r="J40" s="244">
        <f t="shared" si="11"/>
        <v>1.3881768203225661E-2</v>
      </c>
      <c r="K40" s="249"/>
    </row>
    <row r="41" spans="1:11" ht="17.45" x14ac:dyDescent="0.3">
      <c r="A41" s="218">
        <v>28</v>
      </c>
      <c r="B41" s="384" t="s">
        <v>67</v>
      </c>
      <c r="C41" s="384"/>
      <c r="D41" s="384"/>
      <c r="E41" s="384"/>
      <c r="F41" s="384"/>
      <c r="G41" s="384"/>
      <c r="H41" s="384"/>
      <c r="I41" s="384"/>
      <c r="J41" s="384"/>
      <c r="K41" s="228"/>
    </row>
    <row r="42" spans="1:11" s="212" customFormat="1" ht="17.45" x14ac:dyDescent="0.3">
      <c r="A42" s="218">
        <v>29</v>
      </c>
      <c r="B42" s="241"/>
      <c r="C42" s="241"/>
      <c r="D42" s="241"/>
      <c r="E42" s="213"/>
      <c r="F42" s="240" t="s">
        <v>49</v>
      </c>
      <c r="G42" s="241"/>
      <c r="H42" s="251"/>
      <c r="I42" s="380" t="s">
        <v>50</v>
      </c>
      <c r="J42" s="380"/>
      <c r="K42" s="242"/>
    </row>
    <row r="43" spans="1:11" s="212" customFormat="1" ht="17.45" x14ac:dyDescent="0.3">
      <c r="A43" s="218">
        <v>30</v>
      </c>
      <c r="B43" s="240" t="s">
        <v>51</v>
      </c>
      <c r="C43" s="240"/>
      <c r="D43" s="243" t="s">
        <v>52</v>
      </c>
      <c r="E43" s="216" t="s">
        <v>53</v>
      </c>
      <c r="F43" s="243" t="s">
        <v>54</v>
      </c>
      <c r="G43" s="243" t="s">
        <v>55</v>
      </c>
      <c r="H43" s="216" t="s">
        <v>56</v>
      </c>
      <c r="I43" s="243" t="s">
        <v>54</v>
      </c>
      <c r="J43" s="243" t="s">
        <v>55</v>
      </c>
      <c r="K43" s="243"/>
    </row>
    <row r="44" spans="1:11" ht="17.45" x14ac:dyDescent="0.3">
      <c r="A44" s="218">
        <v>31</v>
      </c>
      <c r="B44" s="232" t="s">
        <v>57</v>
      </c>
      <c r="C44" s="232"/>
      <c r="D44" s="80">
        <v>766537</v>
      </c>
      <c r="E44" s="80">
        <v>764467</v>
      </c>
      <c r="F44" s="80">
        <f t="shared" ref="F44:F50" si="12">D44-E44</f>
        <v>2070</v>
      </c>
      <c r="G44" s="235">
        <f t="shared" ref="G44:G50" si="13">F44/E44</f>
        <v>2.7077689422826622E-3</v>
      </c>
      <c r="H44" s="78">
        <v>755776</v>
      </c>
      <c r="I44" s="80">
        <f t="shared" ref="I44:I49" si="14">+D44-H44</f>
        <v>10761</v>
      </c>
      <c r="J44" s="244">
        <f t="shared" ref="J44:J50" si="15">+I44/H44</f>
        <v>1.4238345753239056E-2</v>
      </c>
      <c r="K44" s="244"/>
    </row>
    <row r="45" spans="1:11" ht="17.45" x14ac:dyDescent="0.3">
      <c r="A45" s="218">
        <v>32</v>
      </c>
      <c r="B45" s="232" t="s">
        <v>58</v>
      </c>
      <c r="C45" s="232"/>
      <c r="D45" s="80">
        <v>55531</v>
      </c>
      <c r="E45" s="80">
        <v>55952</v>
      </c>
      <c r="F45" s="80">
        <f t="shared" si="12"/>
        <v>-421</v>
      </c>
      <c r="G45" s="235">
        <f t="shared" si="13"/>
        <v>-7.5243065484701171E-3</v>
      </c>
      <c r="H45" s="78">
        <v>55218</v>
      </c>
      <c r="I45" s="80">
        <f t="shared" si="14"/>
        <v>313</v>
      </c>
      <c r="J45" s="244">
        <f t="shared" si="15"/>
        <v>5.6684414502517298E-3</v>
      </c>
      <c r="K45" s="244"/>
    </row>
    <row r="46" spans="1:11" ht="17.45" x14ac:dyDescent="0.3">
      <c r="A46" s="218">
        <v>33</v>
      </c>
      <c r="B46" s="232" t="s">
        <v>59</v>
      </c>
      <c r="C46" s="232"/>
      <c r="D46" s="80">
        <v>386</v>
      </c>
      <c r="E46" s="80">
        <v>260</v>
      </c>
      <c r="F46" s="80">
        <f t="shared" si="12"/>
        <v>126</v>
      </c>
      <c r="G46" s="235">
        <f t="shared" si="13"/>
        <v>0.48461538461538461</v>
      </c>
      <c r="H46" s="78">
        <v>392</v>
      </c>
      <c r="I46" s="80">
        <f t="shared" si="14"/>
        <v>-6</v>
      </c>
      <c r="J46" s="244">
        <f t="shared" si="15"/>
        <v>-1.5306122448979591E-2</v>
      </c>
      <c r="K46" s="244"/>
    </row>
    <row r="47" spans="1:11" ht="17.45" x14ac:dyDescent="0.3">
      <c r="A47" s="218">
        <v>34</v>
      </c>
      <c r="B47" s="232" t="s">
        <v>60</v>
      </c>
      <c r="C47" s="232"/>
      <c r="D47" s="80">
        <v>2316</v>
      </c>
      <c r="E47" s="80">
        <v>2327</v>
      </c>
      <c r="F47" s="80">
        <f t="shared" si="12"/>
        <v>-11</v>
      </c>
      <c r="G47" s="235">
        <f t="shared" si="13"/>
        <v>-4.727116458960034E-3</v>
      </c>
      <c r="H47" s="78">
        <v>2353</v>
      </c>
      <c r="I47" s="80">
        <f t="shared" si="14"/>
        <v>-37</v>
      </c>
      <c r="J47" s="244">
        <f t="shared" si="15"/>
        <v>-1.572460688482788E-2</v>
      </c>
      <c r="K47" s="244"/>
    </row>
    <row r="48" spans="1:11" ht="17.45" x14ac:dyDescent="0.3">
      <c r="A48" s="218">
        <v>35</v>
      </c>
      <c r="B48" s="232" t="s">
        <v>61</v>
      </c>
      <c r="C48" s="232"/>
      <c r="D48" s="80">
        <v>10</v>
      </c>
      <c r="E48" s="80">
        <v>14</v>
      </c>
      <c r="F48" s="80">
        <f t="shared" si="12"/>
        <v>-4</v>
      </c>
      <c r="G48" s="235">
        <f t="shared" si="13"/>
        <v>-0.2857142857142857</v>
      </c>
      <c r="H48" s="78">
        <v>11</v>
      </c>
      <c r="I48" s="80">
        <f t="shared" si="14"/>
        <v>-1</v>
      </c>
      <c r="J48" s="244">
        <f t="shared" si="15"/>
        <v>-9.0909090909090912E-2</v>
      </c>
      <c r="K48" s="244"/>
    </row>
    <row r="49" spans="1:11" ht="17.45" x14ac:dyDescent="0.3">
      <c r="A49" s="218">
        <v>36</v>
      </c>
      <c r="B49" s="232" t="s">
        <v>69</v>
      </c>
      <c r="C49" s="232"/>
      <c r="D49" s="245">
        <v>229</v>
      </c>
      <c r="E49" s="245">
        <v>225</v>
      </c>
      <c r="F49" s="245">
        <f t="shared" si="12"/>
        <v>4</v>
      </c>
      <c r="G49" s="246">
        <f t="shared" si="13"/>
        <v>1.7777777777777778E-2</v>
      </c>
      <c r="H49" s="245">
        <v>227</v>
      </c>
      <c r="I49" s="245">
        <f t="shared" si="14"/>
        <v>2</v>
      </c>
      <c r="J49" s="247">
        <f t="shared" si="15"/>
        <v>8.8105726872246704E-3</v>
      </c>
      <c r="K49" s="248"/>
    </row>
    <row r="50" spans="1:11" ht="17.45" x14ac:dyDescent="0.3">
      <c r="A50" s="218">
        <v>37</v>
      </c>
      <c r="B50" s="232" t="s">
        <v>64</v>
      </c>
      <c r="C50" s="232"/>
      <c r="D50" s="234">
        <f>SUM(D44:D49)</f>
        <v>825009</v>
      </c>
      <c r="E50" s="225">
        <f>SUM(E44:E49)</f>
        <v>823245</v>
      </c>
      <c r="F50" s="234">
        <f t="shared" si="12"/>
        <v>1764</v>
      </c>
      <c r="G50" s="235">
        <f t="shared" si="13"/>
        <v>2.1427400105679356E-3</v>
      </c>
      <c r="H50" s="225">
        <f>SUM(H44:H49)</f>
        <v>813977</v>
      </c>
      <c r="I50" s="234">
        <f>SUM(I44:I49)</f>
        <v>11032</v>
      </c>
      <c r="J50" s="244">
        <f t="shared" si="15"/>
        <v>1.3553208505891444E-2</v>
      </c>
      <c r="K50" s="244"/>
    </row>
    <row r="51" spans="1:11" ht="14.45" x14ac:dyDescent="0.3">
      <c r="H51" s="197"/>
    </row>
    <row r="52" spans="1:11" ht="14.45" x14ac:dyDescent="0.3">
      <c r="H52" s="197"/>
    </row>
    <row r="53" spans="1:11" ht="14.45" x14ac:dyDescent="0.3">
      <c r="H53" s="197"/>
    </row>
    <row r="54" spans="1:11" ht="14.45" x14ac:dyDescent="0.3">
      <c r="H54" s="197"/>
    </row>
    <row r="55" spans="1:11" ht="14.45" x14ac:dyDescent="0.3">
      <c r="H55" s="197"/>
    </row>
    <row r="56" spans="1:11" ht="14.45" x14ac:dyDescent="0.3">
      <c r="H56" s="197"/>
    </row>
    <row r="59" spans="1:11" ht="14.45" x14ac:dyDescent="0.3">
      <c r="B59" s="210"/>
      <c r="D59" s="194"/>
      <c r="E59" s="208"/>
      <c r="F59" s="194"/>
      <c r="G59" s="194"/>
    </row>
    <row r="60" spans="1:11" ht="14.45" x14ac:dyDescent="0.3">
      <c r="B60" s="210"/>
      <c r="D60" s="252"/>
      <c r="E60" s="253"/>
      <c r="F60" s="252"/>
      <c r="G60" s="252"/>
    </row>
    <row r="61" spans="1:11" ht="14.45" x14ac:dyDescent="0.3">
      <c r="C61" s="254"/>
    </row>
    <row r="64" spans="1:11" ht="14.45" x14ac:dyDescent="0.3">
      <c r="B64" s="236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3" orientation="portrait" r:id="rId1"/>
  <headerFooter alignWithMargins="0">
    <oddFooter xml:space="preserve">&amp;L
&amp;C&amp;14 10b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Normal="100" workbookViewId="0">
      <selection activeCell="E23" sqref="E23"/>
    </sheetView>
  </sheetViews>
  <sheetFormatPr defaultColWidth="9.140625" defaultRowHeight="15" x14ac:dyDescent="0.25"/>
  <cols>
    <col min="1" max="1" width="5" style="65" bestFit="1" customWidth="1"/>
    <col min="2" max="2" width="47.7109375" style="65" customWidth="1"/>
    <col min="3" max="5" width="15.28515625" style="65" bestFit="1" customWidth="1"/>
    <col min="6" max="6" width="14.42578125" style="65" customWidth="1"/>
    <col min="7" max="10" width="14" style="65" customWidth="1"/>
    <col min="11" max="11" width="13.7109375" style="65" customWidth="1"/>
    <col min="12" max="16384" width="9.140625" style="65"/>
  </cols>
  <sheetData>
    <row r="1" spans="1:11" ht="14.4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4.45" x14ac:dyDescent="0.3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4.45" x14ac:dyDescent="0.3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thickBot="1" x14ac:dyDescent="0.3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45" x14ac:dyDescent="0.3">
      <c r="A5" s="283"/>
      <c r="B5" s="284"/>
      <c r="C5" s="268" t="s">
        <v>39</v>
      </c>
      <c r="D5" s="268" t="s">
        <v>40</v>
      </c>
      <c r="E5" s="268" t="s">
        <v>41</v>
      </c>
      <c r="F5" s="268" t="s">
        <v>42</v>
      </c>
      <c r="G5" s="268" t="s">
        <v>43</v>
      </c>
      <c r="H5" s="268" t="s">
        <v>70</v>
      </c>
      <c r="I5" s="268" t="s">
        <v>124</v>
      </c>
      <c r="J5" s="268" t="s">
        <v>123</v>
      </c>
      <c r="K5" s="270"/>
    </row>
    <row r="6" spans="1:11" ht="14.45" x14ac:dyDescent="0.3">
      <c r="A6" s="285"/>
      <c r="B6" s="66"/>
      <c r="C6" s="56" t="s">
        <v>3</v>
      </c>
      <c r="D6" s="56" t="s">
        <v>3</v>
      </c>
      <c r="E6" s="56" t="s">
        <v>3</v>
      </c>
      <c r="F6" s="56" t="s">
        <v>3</v>
      </c>
      <c r="G6" s="56" t="s">
        <v>3</v>
      </c>
      <c r="H6" s="56" t="s">
        <v>3</v>
      </c>
      <c r="I6" s="56" t="s">
        <v>3</v>
      </c>
      <c r="J6" s="56" t="s">
        <v>3</v>
      </c>
      <c r="K6" s="271" t="s">
        <v>4</v>
      </c>
    </row>
    <row r="7" spans="1:11" ht="14.45" x14ac:dyDescent="0.3">
      <c r="A7" s="262" t="s">
        <v>5</v>
      </c>
      <c r="B7" s="66"/>
      <c r="C7" s="51" t="s">
        <v>6</v>
      </c>
      <c r="D7" s="51" t="s">
        <v>6</v>
      </c>
      <c r="E7" s="51" t="s">
        <v>6</v>
      </c>
      <c r="F7" s="51" t="s">
        <v>6</v>
      </c>
      <c r="G7" s="51" t="s">
        <v>6</v>
      </c>
      <c r="H7" s="51" t="s">
        <v>6</v>
      </c>
      <c r="I7" s="51" t="s">
        <v>6</v>
      </c>
      <c r="J7" s="51" t="s">
        <v>6</v>
      </c>
      <c r="K7" s="271" t="s">
        <v>7</v>
      </c>
    </row>
    <row r="8" spans="1:11" ht="14.45" x14ac:dyDescent="0.3">
      <c r="A8" s="263" t="s">
        <v>8</v>
      </c>
      <c r="B8" s="57" t="s">
        <v>21</v>
      </c>
      <c r="C8" s="52" t="s">
        <v>9</v>
      </c>
      <c r="D8" s="52" t="s">
        <v>9</v>
      </c>
      <c r="E8" s="52" t="s">
        <v>9</v>
      </c>
      <c r="F8" s="52" t="s">
        <v>9</v>
      </c>
      <c r="G8" s="52" t="s">
        <v>9</v>
      </c>
      <c r="H8" s="52" t="s">
        <v>9</v>
      </c>
      <c r="I8" s="52" t="s">
        <v>9</v>
      </c>
      <c r="J8" s="52" t="s">
        <v>9</v>
      </c>
      <c r="K8" s="272" t="s">
        <v>10</v>
      </c>
    </row>
    <row r="9" spans="1:11" ht="14.45" x14ac:dyDescent="0.3">
      <c r="A9" s="264"/>
      <c r="B9" s="66"/>
      <c r="C9" s="66"/>
      <c r="D9" s="66"/>
      <c r="E9" s="66"/>
      <c r="F9" s="66"/>
      <c r="G9" s="260"/>
      <c r="H9" s="66"/>
      <c r="I9" s="66"/>
      <c r="J9" s="66"/>
      <c r="K9" s="275"/>
    </row>
    <row r="10" spans="1:11" ht="14.45" x14ac:dyDescent="0.3">
      <c r="A10" s="264">
        <v>1</v>
      </c>
      <c r="B10" s="123" t="s">
        <v>11</v>
      </c>
      <c r="C10" s="66"/>
      <c r="D10" s="76"/>
      <c r="E10" s="66"/>
      <c r="F10" s="66"/>
      <c r="G10" s="66"/>
      <c r="H10" s="66"/>
      <c r="I10" s="66"/>
      <c r="J10" s="66"/>
      <c r="K10" s="275"/>
    </row>
    <row r="11" spans="1:11" ht="14.45" x14ac:dyDescent="0.3">
      <c r="A11" s="264">
        <f t="shared" ref="A11:A19" si="0">A10+1</f>
        <v>2</v>
      </c>
      <c r="B11" s="98" t="s">
        <v>12</v>
      </c>
      <c r="C11" s="59">
        <v>49692</v>
      </c>
      <c r="D11" s="59">
        <f>'Sum Gas UG-130652 12ME 12-2012'!E29</f>
        <v>15004.7299999999</v>
      </c>
      <c r="E11" s="59">
        <f>'Sum Gas UG-140537 12ME 12-2013'!E29</f>
        <v>27893.159999999902</v>
      </c>
      <c r="F11" s="59">
        <f>'Sum Gas UG-15052912ME 12-2014'!E29</f>
        <v>334.94</v>
      </c>
      <c r="G11" s="59">
        <f>'Sum Gas UG-160376 12ME 12-2015'!E29</f>
        <v>0</v>
      </c>
      <c r="H11" s="59">
        <f>'Sum Gas UG-170222 12ME 12-2016'!E29</f>
        <v>0</v>
      </c>
      <c r="I11" s="59">
        <f>'Sum Gas UG-180256 12ME 12-2017'!E29</f>
        <v>0</v>
      </c>
      <c r="J11" s="59">
        <f>'[2]CBR Model'!CV30</f>
        <v>0</v>
      </c>
      <c r="K11" s="275"/>
    </row>
    <row r="12" spans="1:11" ht="14.45" x14ac:dyDescent="0.3">
      <c r="A12" s="264">
        <f t="shared" si="0"/>
        <v>3</v>
      </c>
      <c r="B12" s="98" t="s">
        <v>13</v>
      </c>
      <c r="C12" s="54">
        <v>52286164</v>
      </c>
      <c r="D12" s="54">
        <f>'Sum Gas UG-130652 12ME 12-2012'!E30</f>
        <v>51578669.069999903</v>
      </c>
      <c r="E12" s="54">
        <f>'Sum Gas UG-140537 12ME 12-2013'!E30</f>
        <v>50241924.590000004</v>
      </c>
      <c r="F12" s="54">
        <f>'Sum Gas UG-15052912ME 12-2014'!E30</f>
        <v>51905731.789999999</v>
      </c>
      <c r="G12" s="54">
        <f>'Sum Gas UG-160376 12ME 12-2015'!E30</f>
        <v>49550744.18</v>
      </c>
      <c r="H12" s="54">
        <f>'Sum Gas UG-170222 12ME 12-2016'!E30</f>
        <v>59765033.689999998</v>
      </c>
      <c r="I12" s="54">
        <f>'Sum Gas UG-180256 12ME 12-2017'!E30</f>
        <v>59084501.780000001</v>
      </c>
      <c r="J12" s="54">
        <f>'[2]CBR Model'!CV31</f>
        <v>63327890.579999886</v>
      </c>
      <c r="K12" s="275"/>
    </row>
    <row r="13" spans="1:11" ht="14.45" x14ac:dyDescent="0.3">
      <c r="A13" s="264">
        <f t="shared" si="0"/>
        <v>4</v>
      </c>
      <c r="B13" s="98" t="s">
        <v>14</v>
      </c>
      <c r="C13" s="54">
        <v>30371781.553854682</v>
      </c>
      <c r="D13" s="54">
        <f>'Sum Gas UG-130652 12ME 12-2012'!E31</f>
        <v>30792302.218545437</v>
      </c>
      <c r="E13" s="54">
        <f>'Sum Gas UG-140537 12ME 12-2013'!E31</f>
        <v>31660511.002574448</v>
      </c>
      <c r="F13" s="54">
        <f>'Sum Gas UG-15052912ME 12-2014'!E31</f>
        <v>31631336.912505738</v>
      </c>
      <c r="G13" s="54">
        <f>'Sum Gas UG-160376 12ME 12-2015'!E31</f>
        <v>28464952.678000219</v>
      </c>
      <c r="H13" s="54">
        <f>'Sum Gas UG-170222 12ME 12-2016'!E31</f>
        <v>26126571.956570297</v>
      </c>
      <c r="I13" s="54">
        <f>'Sum Gas UG-180256 12ME 12-2017'!E31</f>
        <v>28760695.616511144</v>
      </c>
      <c r="J13" s="54">
        <f>'[2]CBR Model'!CV32</f>
        <v>29528124.18977787</v>
      </c>
      <c r="K13" s="275"/>
    </row>
    <row r="14" spans="1:11" ht="14.45" x14ac:dyDescent="0.3">
      <c r="A14" s="264">
        <f t="shared" si="0"/>
        <v>5</v>
      </c>
      <c r="B14" s="98" t="s">
        <v>15</v>
      </c>
      <c r="C14" s="54">
        <v>1080045</v>
      </c>
      <c r="D14" s="54">
        <f>'Sum Gas UG-130652 12ME 12-2012'!E32</f>
        <v>1216995.1655560001</v>
      </c>
      <c r="E14" s="54">
        <f>'Sum Gas UG-140537 12ME 12-2013'!E32</f>
        <v>1823917.7472270001</v>
      </c>
      <c r="F14" s="54">
        <f>'Sum Gas UG-15052912ME 12-2014'!E32</f>
        <v>3027682.0502300002</v>
      </c>
      <c r="G14" s="54">
        <f>'Sum Gas UG-160376 12ME 12-2015'!E32</f>
        <v>1664689.8482449995</v>
      </c>
      <c r="H14" s="54">
        <f>'Sum Gas UG-170222 12ME 12-2016'!E32</f>
        <v>2243672.16536</v>
      </c>
      <c r="I14" s="54">
        <f>'Sum Gas UG-180256 12ME 12-2017'!E32</f>
        <v>1692256.5791999996</v>
      </c>
      <c r="J14" s="54">
        <f>'[2]CBR Model'!CV33</f>
        <v>1628212.21</v>
      </c>
      <c r="K14" s="275"/>
    </row>
    <row r="15" spans="1:11" ht="14.45" x14ac:dyDescent="0.3">
      <c r="A15" s="264">
        <f t="shared" si="0"/>
        <v>6</v>
      </c>
      <c r="B15" s="98" t="s">
        <v>16</v>
      </c>
      <c r="C15" s="61">
        <v>46383523.277082354</v>
      </c>
      <c r="D15" s="61">
        <f>'Sum Gas UG-130652 12ME 12-2012'!E34</f>
        <v>45907620.182091698</v>
      </c>
      <c r="E15" s="61">
        <f>'Sum Gas UG-140537 12ME 12-2013'!E34</f>
        <v>48006092.965356037</v>
      </c>
      <c r="F15" s="61">
        <f>'Sum Gas UG-15052912ME 12-2014'!E34</f>
        <v>48861723.036314279</v>
      </c>
      <c r="G15" s="61">
        <f>'Sum Gas UG-160376 12ME 12-2015'!E34</f>
        <v>47159453.191689149</v>
      </c>
      <c r="H15" s="61">
        <f>'Sum Gas UG-170222 12ME 12-2016'!E34</f>
        <v>52634913.079035677</v>
      </c>
      <c r="I15" s="61">
        <f>'Sum Gas UG-180256 12ME 12-2017'!E34</f>
        <v>63712641.98739361</v>
      </c>
      <c r="J15" s="61">
        <f>'[2]CBR Model'!CV35</f>
        <v>58586449.393295467</v>
      </c>
      <c r="K15" s="275"/>
    </row>
    <row r="16" spans="1:11" ht="14.45" x14ac:dyDescent="0.3">
      <c r="A16" s="264">
        <f t="shared" si="0"/>
        <v>7</v>
      </c>
      <c r="B16" s="255" t="s">
        <v>156</v>
      </c>
      <c r="C16" s="2">
        <f>SUM(C11:C15)</f>
        <v>130171205.83093703</v>
      </c>
      <c r="D16" s="2">
        <f t="shared" ref="D16:J16" si="1">SUM(D11:D15)</f>
        <v>129510591.36619303</v>
      </c>
      <c r="E16" s="2">
        <f t="shared" si="1"/>
        <v>131760339.46515748</v>
      </c>
      <c r="F16" s="2">
        <f t="shared" si="1"/>
        <v>135426808.72905001</v>
      </c>
      <c r="G16" s="2">
        <f t="shared" si="1"/>
        <v>126839839.89793436</v>
      </c>
      <c r="H16" s="2">
        <f t="shared" si="1"/>
        <v>140770190.89096597</v>
      </c>
      <c r="I16" s="2">
        <f t="shared" si="1"/>
        <v>153250095.96310475</v>
      </c>
      <c r="J16" s="2">
        <f t="shared" si="1"/>
        <v>153070676.37307322</v>
      </c>
      <c r="K16" s="286">
        <f>+IFERROR((J16/C16)^(1/6.5)-1,0)</f>
        <v>2.5244013422129452E-2</v>
      </c>
    </row>
    <row r="17" spans="1:11" ht="14.45" x14ac:dyDescent="0.3">
      <c r="A17" s="264">
        <f t="shared" si="0"/>
        <v>8</v>
      </c>
      <c r="B17" s="98" t="s">
        <v>75</v>
      </c>
      <c r="C17" s="54">
        <v>102889642</v>
      </c>
      <c r="D17" s="54">
        <f>'Sum Gas UG-130652 12ME 12-2012'!E35</f>
        <v>106110894.61497299</v>
      </c>
      <c r="E17" s="54">
        <f>'Sum Gas UG-140537 12ME 12-2013'!E35</f>
        <v>111068604.664087</v>
      </c>
      <c r="F17" s="54">
        <f>'Sum Gas UG-15052912ME 12-2014'!E35</f>
        <v>112188311.09626999</v>
      </c>
      <c r="G17" s="54">
        <f>'Sum Gas UG-160376 12ME 12-2015'!E35</f>
        <v>117082009.46159101</v>
      </c>
      <c r="H17" s="54">
        <f>'Sum Gas UG-170222 12ME 12-2016'!E35</f>
        <v>124027465.78486399</v>
      </c>
      <c r="I17" s="54">
        <f>'Sum Gas UG-180256 12ME 12-2017'!E35</f>
        <v>130682950.311012</v>
      </c>
      <c r="J17" s="54">
        <f>'[2]CBR Model'!CV36</f>
        <v>124089220.05999999</v>
      </c>
      <c r="K17" s="275"/>
    </row>
    <row r="18" spans="1:11" ht="14.45" x14ac:dyDescent="0.3">
      <c r="A18" s="264">
        <f t="shared" si="0"/>
        <v>9</v>
      </c>
      <c r="B18" s="98" t="s">
        <v>76</v>
      </c>
      <c r="C18" s="61">
        <v>12487218</v>
      </c>
      <c r="D18" s="61">
        <f>'Sum Gas UG-130652 12ME 12-2012'!E36</f>
        <v>11340567.025946001</v>
      </c>
      <c r="E18" s="61">
        <f>'Sum Gas UG-140537 12ME 12-2013'!E36</f>
        <v>12058227.209931999</v>
      </c>
      <c r="F18" s="61">
        <f>'Sum Gas UG-15052912ME 12-2014'!E36</f>
        <v>11788164.304105001</v>
      </c>
      <c r="G18" s="61">
        <f>'Sum Gas UG-160376 12ME 12-2015'!E36</f>
        <v>11211688.963727999</v>
      </c>
      <c r="H18" s="61">
        <f>'Sum Gas UG-170222 12ME 12-2016'!E36</f>
        <v>11987329.286844</v>
      </c>
      <c r="I18" s="61">
        <f>'Sum Gas UG-180256 12ME 12-2017'!E36</f>
        <v>17346426.279853001</v>
      </c>
      <c r="J18" s="61">
        <f>'[2]CBR Model'!CV37</f>
        <v>20235269.129999999</v>
      </c>
      <c r="K18" s="275"/>
    </row>
    <row r="19" spans="1:11" ht="14.45" x14ac:dyDescent="0.3">
      <c r="A19" s="264">
        <f t="shared" si="0"/>
        <v>10</v>
      </c>
      <c r="B19" s="255" t="s">
        <v>158</v>
      </c>
      <c r="C19" s="2">
        <f>SUM(C17:C18)</f>
        <v>115376860</v>
      </c>
      <c r="D19" s="2">
        <f t="shared" ref="D19:J19" si="2">SUM(D17:D18)</f>
        <v>117451461.640919</v>
      </c>
      <c r="E19" s="2">
        <f t="shared" si="2"/>
        <v>123126831.874019</v>
      </c>
      <c r="F19" s="2">
        <f t="shared" si="2"/>
        <v>123976475.40037499</v>
      </c>
      <c r="G19" s="2">
        <f t="shared" si="2"/>
        <v>128293698.425319</v>
      </c>
      <c r="H19" s="2">
        <f t="shared" si="2"/>
        <v>136014795.07170799</v>
      </c>
      <c r="I19" s="2">
        <f t="shared" si="2"/>
        <v>148029376.59086502</v>
      </c>
      <c r="J19" s="2">
        <f t="shared" si="2"/>
        <v>144324489.19</v>
      </c>
      <c r="K19" s="286">
        <f>+IFERROR((J19/C19)^(1/6.5)-1,0)</f>
        <v>3.5039979468399984E-2</v>
      </c>
    </row>
    <row r="20" spans="1:11" ht="14.45" x14ac:dyDescent="0.3">
      <c r="A20" s="264"/>
      <c r="B20" s="66"/>
      <c r="C20" s="257"/>
      <c r="D20" s="257"/>
      <c r="E20" s="257"/>
      <c r="F20" s="257"/>
      <c r="G20" s="257"/>
      <c r="H20" s="257"/>
      <c r="I20" s="257"/>
      <c r="J20" s="257"/>
      <c r="K20" s="275"/>
    </row>
    <row r="21" spans="1:11" ht="14.45" x14ac:dyDescent="0.3">
      <c r="A21" s="264">
        <f>A19+1</f>
        <v>11</v>
      </c>
      <c r="B21" s="256" t="s">
        <v>116</v>
      </c>
      <c r="C21" s="259">
        <f>C16+C19</f>
        <v>245548065.83093703</v>
      </c>
      <c r="D21" s="259">
        <f t="shared" ref="D21:J21" si="3">D16+D19</f>
        <v>246962053.00711203</v>
      </c>
      <c r="E21" s="259">
        <f t="shared" si="3"/>
        <v>254887171.33917648</v>
      </c>
      <c r="F21" s="259">
        <f t="shared" si="3"/>
        <v>259403284.12942499</v>
      </c>
      <c r="G21" s="259">
        <f t="shared" si="3"/>
        <v>255133538.32325336</v>
      </c>
      <c r="H21" s="259">
        <f t="shared" si="3"/>
        <v>276784985.96267396</v>
      </c>
      <c r="I21" s="259">
        <f t="shared" si="3"/>
        <v>301279472.55396974</v>
      </c>
      <c r="J21" s="259">
        <f t="shared" si="3"/>
        <v>297395165.56307322</v>
      </c>
      <c r="K21" s="286">
        <f>+IFERROR((J21/C21)^(1/6.5)-1,0)</f>
        <v>2.9910765946339568E-2</v>
      </c>
    </row>
    <row r="22" spans="1:11" ht="14.45" x14ac:dyDescent="0.3">
      <c r="A22" s="264"/>
      <c r="B22" s="66"/>
      <c r="C22" s="9"/>
      <c r="D22" s="66"/>
      <c r="E22" s="66"/>
      <c r="F22" s="66"/>
      <c r="G22" s="66"/>
      <c r="H22" s="66"/>
      <c r="I22" s="66"/>
      <c r="J22" s="66"/>
      <c r="K22" s="275"/>
    </row>
    <row r="23" spans="1:11" ht="14.45" x14ac:dyDescent="0.3">
      <c r="A23" s="264">
        <f>A21+1</f>
        <v>12</v>
      </c>
      <c r="B23" s="98" t="s">
        <v>17</v>
      </c>
      <c r="C23" s="62">
        <f>'Gas Cust Counts 12-2011'!D39</f>
        <v>756711</v>
      </c>
      <c r="D23" s="62">
        <f>'Gas Cust Counts 12-2012'!C39</f>
        <v>763655</v>
      </c>
      <c r="E23" s="62">
        <f>'Gas Cust Counts 12-2013'!C39</f>
        <v>773385</v>
      </c>
      <c r="F23" s="62">
        <f>'Gas Cust Counts 12-2014'!C53</f>
        <v>784612</v>
      </c>
      <c r="G23" s="62">
        <f>'Gas Cust Counts 12-2015'!C41</f>
        <v>795013</v>
      </c>
      <c r="H23" s="62">
        <f>'Gas Cust Counts 12-2016'!D67</f>
        <v>807586</v>
      </c>
      <c r="I23" s="62">
        <f>'Gas Cust Counts 12-2017'!D50</f>
        <v>819336</v>
      </c>
      <c r="J23" s="62">
        <f>'Gas Cust Counts 6-2018'!D50</f>
        <v>825009</v>
      </c>
      <c r="K23" s="277"/>
    </row>
    <row r="24" spans="1:11" thickBot="1" x14ac:dyDescent="0.35">
      <c r="A24" s="264"/>
      <c r="B24" s="98"/>
      <c r="C24" s="62"/>
      <c r="D24" s="62"/>
      <c r="E24" s="62"/>
      <c r="F24" s="62"/>
      <c r="G24" s="62"/>
      <c r="H24" s="62"/>
      <c r="I24" s="62"/>
      <c r="J24" s="62"/>
      <c r="K24" s="277"/>
    </row>
    <row r="25" spans="1:11" ht="14.45" x14ac:dyDescent="0.3">
      <c r="A25" s="63"/>
      <c r="B25" s="68"/>
      <c r="C25" s="69"/>
      <c r="D25" s="69"/>
      <c r="E25" s="69"/>
      <c r="F25" s="69"/>
      <c r="G25" s="69"/>
      <c r="H25" s="69"/>
      <c r="I25" s="69"/>
      <c r="J25" s="69"/>
      <c r="K25" s="278" t="s">
        <v>18</v>
      </c>
    </row>
    <row r="26" spans="1:11" thickBot="1" x14ac:dyDescent="0.35">
      <c r="A26" s="64">
        <f>A23+1</f>
        <v>13</v>
      </c>
      <c r="B26" s="70" t="s">
        <v>157</v>
      </c>
      <c r="C26" s="71">
        <f>C16/C23</f>
        <v>172.02235177093635</v>
      </c>
      <c r="D26" s="71">
        <f t="shared" ref="D26:J26" si="4">D16/D23</f>
        <v>169.59306410118839</v>
      </c>
      <c r="E26" s="71">
        <f t="shared" si="4"/>
        <v>170.36836693905039</v>
      </c>
      <c r="F26" s="71">
        <f t="shared" si="4"/>
        <v>172.60354000327553</v>
      </c>
      <c r="G26" s="71">
        <f t="shared" si="4"/>
        <v>159.54435952359819</v>
      </c>
      <c r="H26" s="71">
        <f t="shared" si="4"/>
        <v>174.30984550371846</v>
      </c>
      <c r="I26" s="71">
        <f t="shared" si="4"/>
        <v>187.04181918419886</v>
      </c>
      <c r="J26" s="71">
        <f t="shared" si="4"/>
        <v>185.5381897325644</v>
      </c>
      <c r="K26" s="276">
        <f>+IFERROR((J26/C26)^(1/6.5)-1,0)</f>
        <v>1.1704321899364212E-2</v>
      </c>
    </row>
    <row r="27" spans="1:11" ht="26.45" x14ac:dyDescent="0.3">
      <c r="A27" s="63"/>
      <c r="B27" s="68"/>
      <c r="C27" s="69"/>
      <c r="D27" s="69"/>
      <c r="E27" s="69"/>
      <c r="F27" s="69"/>
      <c r="G27" s="69"/>
      <c r="H27" s="69"/>
      <c r="I27" s="69"/>
      <c r="J27" s="69"/>
      <c r="K27" s="278" t="s">
        <v>19</v>
      </c>
    </row>
    <row r="28" spans="1:11" thickBot="1" x14ac:dyDescent="0.35">
      <c r="A28" s="64">
        <f>+A26+1</f>
        <v>14</v>
      </c>
      <c r="B28" s="70" t="s">
        <v>20</v>
      </c>
      <c r="C28" s="71">
        <f>C26</f>
        <v>172.02235177093635</v>
      </c>
      <c r="D28" s="71">
        <f>C28*(1+$K$28)</f>
        <v>175.77473651237915</v>
      </c>
      <c r="E28" s="71">
        <f>D28*(1+$K$28)</f>
        <v>179.60897335677751</v>
      </c>
      <c r="F28" s="71">
        <f>E28*(1+$K$28)</f>
        <v>183.52684777316509</v>
      </c>
      <c r="G28" s="71">
        <f>F28*$K$28+F28</f>
        <v>187.53018417764662</v>
      </c>
      <c r="H28" s="71">
        <f>G28*$K$28+G28</f>
        <v>191.62084678296421</v>
      </c>
      <c r="I28" s="71">
        <f>H28*$K$28+H28</f>
        <v>195.80074046659553</v>
      </c>
      <c r="J28" s="71">
        <f>I28*$K$28+I28</f>
        <v>200.07181165778817</v>
      </c>
      <c r="K28" s="276">
        <f>'Combined ERF'!G20</f>
        <v>2.1813355664614065E-2</v>
      </c>
    </row>
    <row r="29" spans="1:11" thickBot="1" x14ac:dyDescent="0.35">
      <c r="A29" s="265"/>
      <c r="B29" s="83"/>
      <c r="C29" s="83"/>
      <c r="D29" s="83"/>
      <c r="E29" s="83"/>
      <c r="F29" s="83"/>
      <c r="G29" s="83"/>
      <c r="H29" s="87"/>
      <c r="I29" s="87"/>
      <c r="J29" s="87"/>
      <c r="K29" s="287"/>
    </row>
    <row r="30" spans="1:11" ht="14.45" x14ac:dyDescent="0.3">
      <c r="A30" s="63"/>
      <c r="B30" s="68"/>
      <c r="C30" s="69"/>
      <c r="D30" s="69"/>
      <c r="E30" s="69"/>
      <c r="F30" s="69"/>
      <c r="G30" s="69"/>
      <c r="H30" s="69"/>
      <c r="I30" s="69"/>
      <c r="J30" s="69"/>
      <c r="K30" s="278" t="s">
        <v>18</v>
      </c>
    </row>
    <row r="31" spans="1:11" thickBot="1" x14ac:dyDescent="0.35">
      <c r="A31" s="64">
        <f>A28+1</f>
        <v>15</v>
      </c>
      <c r="B31" s="70" t="s">
        <v>159</v>
      </c>
      <c r="C31" s="71">
        <f t="shared" ref="C31:J31" si="5">C19/C23</f>
        <v>152.47149836595477</v>
      </c>
      <c r="D31" s="71">
        <f t="shared" si="5"/>
        <v>153.80173198750614</v>
      </c>
      <c r="E31" s="71">
        <f t="shared" si="5"/>
        <v>159.20509432432618</v>
      </c>
      <c r="F31" s="71">
        <f t="shared" si="5"/>
        <v>158.009914964817</v>
      </c>
      <c r="G31" s="71">
        <f t="shared" si="5"/>
        <v>161.37308248458706</v>
      </c>
      <c r="H31" s="71">
        <f t="shared" si="5"/>
        <v>168.42143755799134</v>
      </c>
      <c r="I31" s="71">
        <f t="shared" si="5"/>
        <v>180.66992856516131</v>
      </c>
      <c r="J31" s="71">
        <f t="shared" si="5"/>
        <v>174.93686637357897</v>
      </c>
      <c r="K31" s="276">
        <f>+IFERROR((J31/C31)^(1/6.5)-1,0)</f>
        <v>2.1370919369278818E-2</v>
      </c>
    </row>
    <row r="32" spans="1:11" thickBot="1" x14ac:dyDescent="0.35">
      <c r="A32" s="265"/>
      <c r="B32" s="83"/>
      <c r="C32" s="77"/>
      <c r="D32" s="83"/>
      <c r="E32" s="83"/>
      <c r="F32" s="83"/>
      <c r="G32" s="83"/>
      <c r="H32" s="83"/>
      <c r="I32" s="83"/>
      <c r="J32" s="83"/>
      <c r="K32" s="280"/>
    </row>
    <row r="33" spans="1:11" ht="14.45" x14ac:dyDescent="0.3">
      <c r="A33" s="63"/>
      <c r="B33" s="68"/>
      <c r="C33" s="69"/>
      <c r="D33" s="69"/>
      <c r="E33" s="69"/>
      <c r="F33" s="69"/>
      <c r="G33" s="69"/>
      <c r="H33" s="69"/>
      <c r="I33" s="69"/>
      <c r="J33" s="69"/>
      <c r="K33" s="278" t="s">
        <v>18</v>
      </c>
    </row>
    <row r="34" spans="1:11" thickBot="1" x14ac:dyDescent="0.35">
      <c r="A34" s="64">
        <f>A31+1</f>
        <v>16</v>
      </c>
      <c r="B34" s="70" t="s">
        <v>161</v>
      </c>
      <c r="C34" s="71">
        <f t="shared" ref="C34:J34" si="6">C26+C31</f>
        <v>324.49385013689113</v>
      </c>
      <c r="D34" s="71">
        <f t="shared" si="6"/>
        <v>323.39479608869453</v>
      </c>
      <c r="E34" s="71">
        <f t="shared" si="6"/>
        <v>329.57346126337654</v>
      </c>
      <c r="F34" s="71">
        <f t="shared" si="6"/>
        <v>330.61345496809253</v>
      </c>
      <c r="G34" s="71">
        <f t="shared" si="6"/>
        <v>320.91744200818528</v>
      </c>
      <c r="H34" s="71">
        <f t="shared" si="6"/>
        <v>342.7312830617098</v>
      </c>
      <c r="I34" s="71">
        <f t="shared" si="6"/>
        <v>367.71174774936014</v>
      </c>
      <c r="J34" s="71">
        <f t="shared" si="6"/>
        <v>360.47505610614337</v>
      </c>
      <c r="K34" s="276">
        <f>+IFERROR((J34/C34)^(1/6.5)-1,0)</f>
        <v>1.6309443837329685E-2</v>
      </c>
    </row>
  </sheetData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zoomScale="88" zoomScaleNormal="88" workbookViewId="0">
      <pane ySplit="10" topLeftCell="A11" activePane="bottomLeft" state="frozen"/>
      <selection activeCell="B37" sqref="B37"/>
      <selection pane="bottomLeft" activeCell="D49" sqref="D49"/>
    </sheetView>
  </sheetViews>
  <sheetFormatPr defaultColWidth="16.42578125" defaultRowHeight="15" customHeight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16384" width="16.42578125" style="88"/>
  </cols>
  <sheetData>
    <row r="1" spans="1:5" s="91" customFormat="1" ht="15" customHeight="1" x14ac:dyDescent="0.25"/>
    <row r="2" spans="1:5" ht="15" customHeight="1" thickBot="1" x14ac:dyDescent="0.3"/>
    <row r="3" spans="1:5" s="134" customFormat="1" ht="15" customHeight="1" thickBot="1" x14ac:dyDescent="0.3">
      <c r="E3" s="146" t="s">
        <v>122</v>
      </c>
    </row>
    <row r="4" spans="1:5" s="134" customFormat="1" ht="15" customHeight="1" x14ac:dyDescent="0.25">
      <c r="A4" s="143" t="s">
        <v>85</v>
      </c>
      <c r="B4" s="136"/>
      <c r="C4" s="136"/>
    </row>
    <row r="5" spans="1:5" s="134" customFormat="1" ht="15" customHeight="1" x14ac:dyDescent="0.25">
      <c r="A5" s="137" t="s">
        <v>121</v>
      </c>
      <c r="B5" s="136"/>
      <c r="C5" s="140"/>
      <c r="D5" s="136"/>
      <c r="E5" s="136"/>
    </row>
    <row r="6" spans="1:5" s="134" customFormat="1" ht="15" customHeight="1" x14ac:dyDescent="0.25">
      <c r="A6" s="137" t="s">
        <v>119</v>
      </c>
      <c r="B6" s="136"/>
      <c r="C6" s="139"/>
      <c r="D6" s="107"/>
      <c r="E6" s="136"/>
    </row>
    <row r="7" spans="1:5" s="134" customFormat="1" ht="15" customHeight="1" x14ac:dyDescent="0.25">
      <c r="A7" s="136" t="s">
        <v>136</v>
      </c>
      <c r="B7" s="136"/>
      <c r="C7" s="136"/>
      <c r="D7" s="107"/>
      <c r="E7" s="136"/>
    </row>
    <row r="8" spans="1:5" s="134" customFormat="1" ht="15" customHeight="1" x14ac:dyDescent="0.25">
      <c r="A8" s="136" t="s">
        <v>118</v>
      </c>
      <c r="B8" s="136"/>
      <c r="C8" s="136"/>
      <c r="D8" s="107"/>
      <c r="E8" s="136"/>
    </row>
    <row r="9" spans="1:5" s="134" customFormat="1" ht="15" customHeight="1" x14ac:dyDescent="0.25">
      <c r="E9" s="102"/>
    </row>
    <row r="10" spans="1:5" s="134" customFormat="1" ht="15" customHeight="1" x14ac:dyDescent="0.25">
      <c r="C10" s="102" t="s">
        <v>115</v>
      </c>
      <c r="D10" s="102"/>
      <c r="E10" s="102" t="s">
        <v>117</v>
      </c>
    </row>
    <row r="11" spans="1:5" ht="15" customHeight="1" x14ac:dyDescent="0.25">
      <c r="A11" s="102" t="s">
        <v>5</v>
      </c>
      <c r="B11" s="134"/>
      <c r="C11" s="102" t="s">
        <v>6</v>
      </c>
      <c r="D11" s="102" t="s">
        <v>116</v>
      </c>
      <c r="E11" s="102" t="s">
        <v>6</v>
      </c>
    </row>
    <row r="12" spans="1:5" ht="15" customHeight="1" x14ac:dyDescent="0.25">
      <c r="A12" s="133" t="s">
        <v>8</v>
      </c>
      <c r="B12" s="126"/>
      <c r="C12" s="133" t="s">
        <v>9</v>
      </c>
      <c r="D12" s="133" t="s">
        <v>114</v>
      </c>
      <c r="E12" s="133" t="s">
        <v>9</v>
      </c>
    </row>
    <row r="14" spans="1:5" ht="15" customHeight="1" x14ac:dyDescent="0.25">
      <c r="A14" s="95">
        <v>1</v>
      </c>
      <c r="B14" s="123" t="s">
        <v>113</v>
      </c>
    </row>
    <row r="15" spans="1:5" ht="15" customHeight="1" x14ac:dyDescent="0.25">
      <c r="A15" s="95">
        <f t="shared" ref="A15:A59" si="0">+A14+1</f>
        <v>2</v>
      </c>
      <c r="B15" s="105" t="s">
        <v>112</v>
      </c>
      <c r="C15" s="100">
        <v>2109858519.5599999</v>
      </c>
      <c r="D15" s="100">
        <v>-84858337.470008194</v>
      </c>
      <c r="E15" s="108">
        <f>SUM(C15:D15)</f>
        <v>2025000182.0899918</v>
      </c>
    </row>
    <row r="16" spans="1:5" ht="15" customHeight="1" x14ac:dyDescent="0.25">
      <c r="A16" s="95">
        <f t="shared" si="0"/>
        <v>3</v>
      </c>
      <c r="B16" s="105" t="s">
        <v>111</v>
      </c>
      <c r="C16" s="92">
        <v>356031.19</v>
      </c>
      <c r="D16" s="92">
        <v>413</v>
      </c>
      <c r="E16" s="96">
        <f>SUM(C16:D16)</f>
        <v>356444.19</v>
      </c>
    </row>
    <row r="17" spans="1:5" ht="15" customHeight="1" x14ac:dyDescent="0.25">
      <c r="A17" s="95">
        <f t="shared" si="0"/>
        <v>4</v>
      </c>
      <c r="B17" s="105" t="s">
        <v>100</v>
      </c>
      <c r="C17" s="92">
        <v>83564695.549999893</v>
      </c>
      <c r="D17" s="92">
        <v>0</v>
      </c>
      <c r="E17" s="96">
        <f>SUM(C17:D17)</f>
        <v>83564695.549999893</v>
      </c>
    </row>
    <row r="18" spans="1:5" ht="15" customHeight="1" x14ac:dyDescent="0.25">
      <c r="A18" s="95">
        <f t="shared" si="0"/>
        <v>5</v>
      </c>
      <c r="B18" s="105" t="s">
        <v>110</v>
      </c>
      <c r="C18" s="97">
        <v>28441192.739999998</v>
      </c>
      <c r="D18" s="97">
        <v>-5649112.0700000003</v>
      </c>
      <c r="E18" s="110">
        <f>SUM(C18:D18)</f>
        <v>22792080.669999998</v>
      </c>
    </row>
    <row r="19" spans="1:5" ht="15" customHeight="1" x14ac:dyDescent="0.25">
      <c r="A19" s="95">
        <f t="shared" si="0"/>
        <v>6</v>
      </c>
      <c r="B19" s="105" t="s">
        <v>109</v>
      </c>
      <c r="C19" s="121">
        <f>SUM(C15:C18)</f>
        <v>2222220439.0399995</v>
      </c>
      <c r="D19" s="121">
        <f>SUM(D15:D18)</f>
        <v>-90507036.540008187</v>
      </c>
      <c r="E19" s="121">
        <f>SUM(E15:E18)</f>
        <v>2131713402.4999919</v>
      </c>
    </row>
    <row r="20" spans="1:5" ht="15" customHeight="1" x14ac:dyDescent="0.25">
      <c r="A20" s="95">
        <f t="shared" si="0"/>
        <v>7</v>
      </c>
      <c r="C20" s="119"/>
      <c r="D20" s="119"/>
    </row>
    <row r="21" spans="1:5" ht="15" customHeight="1" x14ac:dyDescent="0.25">
      <c r="A21" s="95">
        <f t="shared" si="0"/>
        <v>8</v>
      </c>
      <c r="B21" s="98" t="s">
        <v>108</v>
      </c>
      <c r="C21" s="119"/>
      <c r="D21" s="119"/>
      <c r="E21" s="118"/>
    </row>
    <row r="22" spans="1:5" ht="15" customHeight="1" x14ac:dyDescent="0.25">
      <c r="A22" s="95">
        <f t="shared" si="0"/>
        <v>9</v>
      </c>
      <c r="C22" s="119"/>
      <c r="D22" s="119"/>
    </row>
    <row r="23" spans="1:5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</row>
    <row r="24" spans="1:5" ht="15" customHeight="1" x14ac:dyDescent="0.25">
      <c r="A24" s="95">
        <f t="shared" si="0"/>
        <v>11</v>
      </c>
      <c r="B24" s="105" t="s">
        <v>104</v>
      </c>
      <c r="C24" s="100">
        <v>204955671.91999999</v>
      </c>
      <c r="D24" s="100">
        <v>0</v>
      </c>
      <c r="E24" s="108">
        <f>SUM(C24:D24)</f>
        <v>204955671.91999999</v>
      </c>
    </row>
    <row r="25" spans="1:5" ht="15" customHeight="1" x14ac:dyDescent="0.25">
      <c r="A25" s="95">
        <f t="shared" si="0"/>
        <v>12</v>
      </c>
      <c r="B25" s="105" t="s">
        <v>102</v>
      </c>
      <c r="C25" s="92">
        <v>593961365.50999999</v>
      </c>
      <c r="D25" s="92">
        <v>-1056071.0918681715</v>
      </c>
      <c r="E25" s="96">
        <f>SUM(C25:D25)</f>
        <v>592905294.41813183</v>
      </c>
    </row>
    <row r="26" spans="1:5" ht="15" customHeight="1" x14ac:dyDescent="0.25">
      <c r="A26" s="95">
        <f t="shared" si="0"/>
        <v>13</v>
      </c>
      <c r="B26" s="105" t="s">
        <v>101</v>
      </c>
      <c r="C26" s="92">
        <v>87085889.730000004</v>
      </c>
      <c r="D26" s="92">
        <v>0</v>
      </c>
      <c r="E26" s="96">
        <f>SUM(C26:D26)</f>
        <v>87085889.730000004</v>
      </c>
    </row>
    <row r="27" spans="1:5" ht="15" customHeight="1" x14ac:dyDescent="0.25">
      <c r="A27" s="95">
        <f t="shared" si="0"/>
        <v>14</v>
      </c>
      <c r="B27" s="88" t="s">
        <v>106</v>
      </c>
      <c r="C27" s="97">
        <v>-73554902.599999994</v>
      </c>
      <c r="D27" s="97">
        <v>73554902.599999994</v>
      </c>
      <c r="E27" s="110">
        <f>SUM(C27:D27)</f>
        <v>0</v>
      </c>
    </row>
    <row r="28" spans="1:5" ht="15" customHeight="1" x14ac:dyDescent="0.25">
      <c r="A28" s="95">
        <f t="shared" si="0"/>
        <v>15</v>
      </c>
      <c r="B28" s="105" t="s">
        <v>105</v>
      </c>
      <c r="C28" s="121">
        <f>SUM(C24:C27)</f>
        <v>812448024.55999994</v>
      </c>
      <c r="D28" s="121">
        <f>SUM(D24:D27)</f>
        <v>72498831.508131817</v>
      </c>
      <c r="E28" s="121">
        <f>SUM(E24:E27)</f>
        <v>884946856.0681318</v>
      </c>
    </row>
    <row r="29" spans="1:5" ht="15" customHeight="1" x14ac:dyDescent="0.25">
      <c r="A29" s="95">
        <f t="shared" si="0"/>
        <v>16</v>
      </c>
      <c r="B29" s="105"/>
      <c r="C29" s="100"/>
      <c r="D29" s="100"/>
      <c r="E29" s="119"/>
    </row>
    <row r="30" spans="1:5" ht="15" customHeight="1" x14ac:dyDescent="0.25">
      <c r="A30" s="95">
        <f t="shared" si="0"/>
        <v>17</v>
      </c>
      <c r="B30" s="98" t="s">
        <v>103</v>
      </c>
      <c r="C30" s="100">
        <v>114593255.67</v>
      </c>
      <c r="D30" s="100">
        <v>0</v>
      </c>
      <c r="E30" s="108">
        <f t="shared" ref="E30:E44" si="1">SUM(C30:D30)</f>
        <v>114593255.67</v>
      </c>
    </row>
    <row r="31" spans="1:5" ht="15" customHeight="1" x14ac:dyDescent="0.25">
      <c r="A31" s="95">
        <f t="shared" si="0"/>
        <v>18</v>
      </c>
      <c r="B31" s="105" t="s">
        <v>12</v>
      </c>
      <c r="C31" s="92">
        <v>19058039.77</v>
      </c>
      <c r="D31" s="92">
        <v>0</v>
      </c>
      <c r="E31" s="96">
        <f t="shared" si="1"/>
        <v>19058039.77</v>
      </c>
    </row>
    <row r="32" spans="1:5" ht="15" customHeight="1" x14ac:dyDescent="0.25">
      <c r="A32" s="95">
        <f t="shared" si="0"/>
        <v>19</v>
      </c>
      <c r="B32" s="105" t="s">
        <v>13</v>
      </c>
      <c r="C32" s="92">
        <v>74862781.4799999</v>
      </c>
      <c r="D32" s="92">
        <v>0</v>
      </c>
      <c r="E32" s="96">
        <f t="shared" si="1"/>
        <v>74862781.4799999</v>
      </c>
    </row>
    <row r="33" spans="1:5" ht="15" customHeight="1" x14ac:dyDescent="0.25">
      <c r="A33" s="95">
        <f t="shared" si="0"/>
        <v>20</v>
      </c>
      <c r="B33" s="105" t="s">
        <v>14</v>
      </c>
      <c r="C33" s="92">
        <v>52429419.543150999</v>
      </c>
      <c r="D33" s="92">
        <v>-3208574.9980029245</v>
      </c>
      <c r="E33" s="96">
        <f t="shared" si="1"/>
        <v>49220844.545148075</v>
      </c>
    </row>
    <row r="34" spans="1:5" ht="15" customHeight="1" x14ac:dyDescent="0.25">
      <c r="A34" s="95">
        <f t="shared" si="0"/>
        <v>21</v>
      </c>
      <c r="B34" s="105" t="s">
        <v>15</v>
      </c>
      <c r="C34" s="92">
        <v>15066696.944444001</v>
      </c>
      <c r="D34" s="92">
        <v>-13034564.76</v>
      </c>
      <c r="E34" s="96">
        <f t="shared" si="1"/>
        <v>2032132.1844440009</v>
      </c>
    </row>
    <row r="35" spans="1:5" ht="15" customHeight="1" x14ac:dyDescent="0.25">
      <c r="A35" s="95">
        <f t="shared" si="0"/>
        <v>22</v>
      </c>
      <c r="B35" s="105" t="s">
        <v>99</v>
      </c>
      <c r="C35" s="92">
        <v>85025495.650000006</v>
      </c>
      <c r="D35" s="92">
        <v>-85025495.650000006</v>
      </c>
      <c r="E35" s="96">
        <f t="shared" si="1"/>
        <v>0</v>
      </c>
    </row>
    <row r="36" spans="1:5" ht="15" customHeight="1" x14ac:dyDescent="0.25">
      <c r="A36" s="95">
        <f t="shared" si="0"/>
        <v>23</v>
      </c>
      <c r="B36" s="105" t="s">
        <v>16</v>
      </c>
      <c r="C36" s="92">
        <v>101340442.61870199</v>
      </c>
      <c r="D36" s="92">
        <v>-2075577.0683756778</v>
      </c>
      <c r="E36" s="96">
        <f t="shared" si="1"/>
        <v>99264865.550326318</v>
      </c>
    </row>
    <row r="37" spans="1:5" ht="15" customHeight="1" x14ac:dyDescent="0.25">
      <c r="A37" s="95">
        <f t="shared" si="0"/>
        <v>24</v>
      </c>
      <c r="B37" s="105" t="s">
        <v>98</v>
      </c>
      <c r="C37" s="92">
        <v>231840647.03502601</v>
      </c>
      <c r="D37" s="92">
        <v>-187935.36000000007</v>
      </c>
      <c r="E37" s="96">
        <f t="shared" si="1"/>
        <v>231652711.675026</v>
      </c>
    </row>
    <row r="38" spans="1:5" ht="15" customHeight="1" x14ac:dyDescent="0.25">
      <c r="A38" s="95">
        <f t="shared" si="0"/>
        <v>25</v>
      </c>
      <c r="B38" s="105" t="s">
        <v>76</v>
      </c>
      <c r="C38" s="92">
        <v>38032760.074054003</v>
      </c>
      <c r="D38" s="92">
        <v>0</v>
      </c>
      <c r="E38" s="96">
        <f t="shared" si="1"/>
        <v>38032760.074054003</v>
      </c>
    </row>
    <row r="39" spans="1:5" ht="15" customHeight="1" x14ac:dyDescent="0.25">
      <c r="A39" s="95">
        <f t="shared" si="0"/>
        <v>26</v>
      </c>
      <c r="B39" s="111" t="s">
        <v>97</v>
      </c>
      <c r="C39" s="92">
        <v>17529939.599999901</v>
      </c>
      <c r="D39" s="92">
        <v>0</v>
      </c>
      <c r="E39" s="96">
        <f t="shared" si="1"/>
        <v>17529939.599999901</v>
      </c>
    </row>
    <row r="40" spans="1:5" ht="15" customHeight="1" x14ac:dyDescent="0.25">
      <c r="A40" s="95">
        <f t="shared" si="0"/>
        <v>27</v>
      </c>
      <c r="B40" s="105" t="s">
        <v>96</v>
      </c>
      <c r="C40" s="92">
        <v>23135054.1199999</v>
      </c>
      <c r="D40" s="92">
        <v>-16878187.93</v>
      </c>
      <c r="E40" s="96">
        <f t="shared" si="1"/>
        <v>6256866.1899999008</v>
      </c>
    </row>
    <row r="41" spans="1:5" ht="15" customHeight="1" x14ac:dyDescent="0.25">
      <c r="A41" s="95">
        <f t="shared" si="0"/>
        <v>28</v>
      </c>
      <c r="B41" s="105" t="s">
        <v>95</v>
      </c>
      <c r="C41" s="92">
        <v>-119120361.53</v>
      </c>
      <c r="D41" s="92">
        <v>119120361.53</v>
      </c>
      <c r="E41" s="96">
        <f t="shared" si="1"/>
        <v>0</v>
      </c>
    </row>
    <row r="42" spans="1:5" ht="15" customHeight="1" x14ac:dyDescent="0.25">
      <c r="A42" s="95">
        <f t="shared" si="0"/>
        <v>29</v>
      </c>
      <c r="B42" s="105" t="s">
        <v>93</v>
      </c>
      <c r="C42" s="92">
        <v>208575784.304396</v>
      </c>
      <c r="D42" s="92">
        <v>-78152165.705841139</v>
      </c>
      <c r="E42" s="96">
        <f t="shared" si="1"/>
        <v>130423618.59855486</v>
      </c>
    </row>
    <row r="43" spans="1:5" ht="15" customHeight="1" x14ac:dyDescent="0.25">
      <c r="A43" s="95">
        <f t="shared" si="0"/>
        <v>30</v>
      </c>
      <c r="B43" s="105" t="s">
        <v>92</v>
      </c>
      <c r="C43" s="92">
        <v>4271534.9000000004</v>
      </c>
      <c r="D43" s="92">
        <v>-31499385.514852211</v>
      </c>
      <c r="E43" s="96">
        <f t="shared" si="1"/>
        <v>-27227850.614852212</v>
      </c>
    </row>
    <row r="44" spans="1:5" ht="15" customHeight="1" x14ac:dyDescent="0.25">
      <c r="A44" s="95">
        <f t="shared" si="0"/>
        <v>31</v>
      </c>
      <c r="B44" s="88" t="s">
        <v>91</v>
      </c>
      <c r="C44" s="92">
        <v>156258259.906775</v>
      </c>
      <c r="D44" s="92">
        <v>-13802837.259120055</v>
      </c>
      <c r="E44" s="96">
        <f t="shared" si="1"/>
        <v>142455422.64765495</v>
      </c>
    </row>
    <row r="45" spans="1:5" ht="15" customHeight="1" x14ac:dyDescent="0.25">
      <c r="A45" s="95">
        <f t="shared" si="0"/>
        <v>32</v>
      </c>
      <c r="B45" s="105" t="s">
        <v>90</v>
      </c>
      <c r="C45" s="109">
        <f>SUM(C28:C44)</f>
        <v>1835347774.6465478</v>
      </c>
      <c r="D45" s="109">
        <f>SUM(D28:D44)</f>
        <v>-52245531.208060198</v>
      </c>
      <c r="E45" s="109">
        <f>SUM(E28:E44)</f>
        <v>1783102243.4384873</v>
      </c>
    </row>
    <row r="46" spans="1:5" ht="15" customHeight="1" x14ac:dyDescent="0.25">
      <c r="A46" s="95">
        <f t="shared" si="0"/>
        <v>33</v>
      </c>
      <c r="C46" s="100"/>
      <c r="D46" s="100"/>
      <c r="E46" s="100"/>
    </row>
    <row r="47" spans="1:5" ht="15" customHeight="1" x14ac:dyDescent="0.25">
      <c r="A47" s="95">
        <f t="shared" si="0"/>
        <v>34</v>
      </c>
      <c r="B47" s="88" t="s">
        <v>88</v>
      </c>
      <c r="C47" s="108">
        <f>C19-C45</f>
        <v>386872664.39345169</v>
      </c>
      <c r="D47" s="108">
        <f>D19-D45</f>
        <v>-38261505.33194799</v>
      </c>
      <c r="E47" s="108">
        <f>E19-E45</f>
        <v>348611159.0615046</v>
      </c>
    </row>
    <row r="48" spans="1:5" ht="15" customHeight="1" x14ac:dyDescent="0.25">
      <c r="A48" s="95">
        <f t="shared" si="0"/>
        <v>35</v>
      </c>
      <c r="B48" s="105"/>
      <c r="C48" s="106"/>
      <c r="D48" s="106"/>
      <c r="E48" s="106"/>
    </row>
    <row r="49" spans="1:15" ht="15" customHeight="1" x14ac:dyDescent="0.25">
      <c r="A49" s="95">
        <f t="shared" si="0"/>
        <v>36</v>
      </c>
      <c r="B49" s="88" t="s">
        <v>87</v>
      </c>
      <c r="C49" s="100">
        <f>C59</f>
        <v>4886496591.5452318</v>
      </c>
      <c r="D49" s="100">
        <f>D59</f>
        <v>-2728828.92</v>
      </c>
      <c r="E49" s="100">
        <f>SUM(C49:D49)</f>
        <v>4883767762.6252317</v>
      </c>
    </row>
    <row r="50" spans="1:15" ht="15" customHeight="1" x14ac:dyDescent="0.25">
      <c r="A50" s="95">
        <f t="shared" si="0"/>
        <v>37</v>
      </c>
      <c r="C50" s="100"/>
      <c r="D50" s="100"/>
    </row>
    <row r="51" spans="1:15" ht="15" customHeight="1" x14ac:dyDescent="0.25">
      <c r="A51" s="95">
        <f t="shared" si="0"/>
        <v>38</v>
      </c>
      <c r="B51" s="88" t="s">
        <v>86</v>
      </c>
      <c r="C51" s="104">
        <f>C47/C49</f>
        <v>7.9171786400676264E-2</v>
      </c>
      <c r="D51" s="104"/>
      <c r="E51" s="104">
        <f>E47/E49</f>
        <v>7.1381600437550569E-2</v>
      </c>
    </row>
    <row r="52" spans="1:15" ht="15" customHeight="1" x14ac:dyDescent="0.25">
      <c r="A52" s="95">
        <f t="shared" si="0"/>
        <v>39</v>
      </c>
    </row>
    <row r="53" spans="1:15" ht="15" customHeight="1" x14ac:dyDescent="0.25">
      <c r="A53" s="95">
        <f t="shared" si="0"/>
        <v>40</v>
      </c>
      <c r="B53" s="88" t="s">
        <v>84</v>
      </c>
    </row>
    <row r="54" spans="1:15" ht="15" customHeight="1" x14ac:dyDescent="0.25">
      <c r="A54" s="95">
        <f t="shared" si="0"/>
        <v>41</v>
      </c>
      <c r="B54" s="99" t="s">
        <v>135</v>
      </c>
      <c r="C54" s="100">
        <v>5266504827.465292</v>
      </c>
      <c r="D54" s="100">
        <v>-3657771.92</v>
      </c>
      <c r="E54" s="100">
        <f>+D54+C54</f>
        <v>5262847055.5452919</v>
      </c>
    </row>
    <row r="55" spans="1:15" ht="15" customHeight="1" x14ac:dyDescent="0.25">
      <c r="A55" s="95">
        <f t="shared" si="0"/>
        <v>42</v>
      </c>
      <c r="B55" s="88" t="s">
        <v>81</v>
      </c>
      <c r="C55" s="96">
        <v>431702107.15208334</v>
      </c>
      <c r="D55" s="96">
        <v>0</v>
      </c>
      <c r="E55" s="96">
        <f>+D55+C55</f>
        <v>431702107.15208334</v>
      </c>
    </row>
    <row r="56" spans="1:15" ht="15" customHeight="1" x14ac:dyDescent="0.25">
      <c r="A56" s="95">
        <f t="shared" si="0"/>
        <v>43</v>
      </c>
      <c r="B56" s="88" t="s">
        <v>80</v>
      </c>
      <c r="C56" s="96">
        <v>-922981767.96589363</v>
      </c>
      <c r="D56" s="96">
        <v>928943.00000000012</v>
      </c>
      <c r="E56" s="96">
        <f>+D56+C56</f>
        <v>-922052824.96589363</v>
      </c>
    </row>
    <row r="57" spans="1:15" ht="15" customHeight="1" x14ac:dyDescent="0.25">
      <c r="A57" s="95">
        <f t="shared" si="0"/>
        <v>44</v>
      </c>
      <c r="B57" s="88" t="s">
        <v>79</v>
      </c>
      <c r="C57" s="96">
        <v>190928010.58458358</v>
      </c>
      <c r="D57" s="96">
        <v>0</v>
      </c>
      <c r="E57" s="96">
        <f>+D57+C57</f>
        <v>190928010.58458358</v>
      </c>
    </row>
    <row r="58" spans="1:15" s="93" customFormat="1" ht="15" customHeight="1" x14ac:dyDescent="0.25">
      <c r="A58" s="95">
        <f t="shared" si="0"/>
        <v>45</v>
      </c>
      <c r="B58" s="88" t="s">
        <v>78</v>
      </c>
      <c r="C58" s="96">
        <v>-79656585.690833345</v>
      </c>
      <c r="D58" s="96">
        <v>0</v>
      </c>
      <c r="E58" s="96">
        <f>+D58+C58</f>
        <v>-79656585.690833345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5" s="93" customFormat="1" ht="15" customHeight="1" thickBot="1" x14ac:dyDescent="0.25">
      <c r="A59" s="95">
        <f t="shared" si="0"/>
        <v>46</v>
      </c>
      <c r="B59" s="88" t="s">
        <v>77</v>
      </c>
      <c r="C59" s="94">
        <f>SUM(C54:C58)</f>
        <v>4886496591.5452318</v>
      </c>
      <c r="D59" s="94">
        <f>SUM(D54:D58)</f>
        <v>-2728828.92</v>
      </c>
      <c r="E59" s="94">
        <f>SUM(E54:E58)</f>
        <v>4883767762.6252317</v>
      </c>
    </row>
    <row r="60" spans="1:15" s="93" customFormat="1" ht="15" customHeight="1" thickTop="1" x14ac:dyDescent="0.2"/>
    <row r="61" spans="1:15" ht="15" customHeight="1" x14ac:dyDescent="0.2">
      <c r="A61" s="93"/>
      <c r="C61" s="176" t="str">
        <f>IF(C59=C49,"OK","ERROR")</f>
        <v>OK</v>
      </c>
      <c r="D61" s="176" t="str">
        <f>IF(D59=D49,"OK","ERROR")</f>
        <v>OK</v>
      </c>
      <c r="E61" s="176" t="str">
        <f>IF(E59=E49,"OK","ERROR")</f>
        <v>OK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ht="15" customHeight="1" x14ac:dyDescent="0.2">
      <c r="B62" s="93"/>
    </row>
    <row r="63" spans="1:15" ht="15" customHeight="1" x14ac:dyDescent="0.2">
      <c r="B63" s="93"/>
    </row>
    <row r="64" spans="1:15" ht="15" customHeight="1" x14ac:dyDescent="0.2">
      <c r="B64" s="93"/>
      <c r="E64" s="100"/>
    </row>
    <row r="65" spans="2:5" ht="15" customHeight="1" x14ac:dyDescent="0.2">
      <c r="B65" s="93"/>
    </row>
    <row r="66" spans="2:5" ht="15" customHeight="1" x14ac:dyDescent="0.2">
      <c r="B66" s="93"/>
      <c r="E66" s="100"/>
    </row>
    <row r="67" spans="2:5" ht="15" customHeight="1" x14ac:dyDescent="0.2">
      <c r="B67" s="93"/>
      <c r="E67" s="92"/>
    </row>
    <row r="68" spans="2:5" ht="15" customHeight="1" x14ac:dyDescent="0.2">
      <c r="E68" s="100"/>
    </row>
    <row r="70" spans="2:5" ht="15" customHeight="1" x14ac:dyDescent="0.2">
      <c r="C70" s="100"/>
      <c r="E70" s="100"/>
    </row>
    <row r="71" spans="2:5" ht="15" customHeight="1" x14ac:dyDescent="0.2">
      <c r="C71" s="92"/>
      <c r="E71" s="92"/>
    </row>
    <row r="72" spans="2:5" ht="15" customHeight="1" x14ac:dyDescent="0.2">
      <c r="C72" s="92"/>
      <c r="E72" s="100"/>
    </row>
    <row r="74" spans="2:5" ht="15" customHeight="1" x14ac:dyDescent="0.2">
      <c r="C74" s="100"/>
      <c r="E74" s="100"/>
    </row>
    <row r="75" spans="2:5" ht="15" customHeight="1" x14ac:dyDescent="0.2">
      <c r="C75" s="92"/>
      <c r="E75" s="92"/>
    </row>
    <row r="76" spans="2:5" ht="15" customHeight="1" x14ac:dyDescent="0.2">
      <c r="C76" s="113"/>
      <c r="D76" s="113"/>
      <c r="E76" s="113"/>
    </row>
  </sheetData>
  <conditionalFormatting sqref="C61:E61">
    <cfRule type="cellIs" dxfId="17" priority="1" stopIfTrue="1" operator="equal">
      <formula>"OK"</formula>
    </cfRule>
    <cfRule type="cellIs" dxfId="16" priority="2" stopIfTrue="1" operator="equal">
      <formula>"ERROR"</formula>
    </cfRule>
  </conditionalFormatting>
  <printOptions horizontalCentered="1"/>
  <pageMargins left="0.5" right="0.5" top="0.78" bottom="0.45" header="0.25" footer="0.18"/>
  <pageSetup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E108"/>
  <sheetViews>
    <sheetView topLeftCell="A2" zoomScale="88" zoomScaleNormal="115" workbookViewId="0">
      <selection activeCell="B15" sqref="B15"/>
    </sheetView>
  </sheetViews>
  <sheetFormatPr defaultColWidth="16.42578125" defaultRowHeight="12.75" customHeight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16384" width="16.42578125" style="88"/>
  </cols>
  <sheetData>
    <row r="1" spans="1:5" ht="15" hidden="1" customHeight="1" x14ac:dyDescent="0.3">
      <c r="E1" s="157"/>
    </row>
    <row r="2" spans="1:5" ht="15" customHeight="1" thickBot="1" x14ac:dyDescent="0.3">
      <c r="A2" s="152"/>
      <c r="B2" s="152"/>
      <c r="C2" s="152"/>
      <c r="D2" s="152"/>
      <c r="E2" s="146" t="s">
        <v>122</v>
      </c>
    </row>
    <row r="3" spans="1:5" s="134" customFormat="1" ht="15" customHeight="1" x14ac:dyDescent="0.25">
      <c r="A3" s="171" t="s">
        <v>134</v>
      </c>
      <c r="B3" s="136"/>
      <c r="C3" s="136"/>
      <c r="D3" s="136"/>
      <c r="E3" s="174"/>
    </row>
    <row r="4" spans="1:5" s="116" customFormat="1" ht="15" customHeight="1" x14ac:dyDescent="0.25">
      <c r="A4" s="137" t="s">
        <v>119</v>
      </c>
      <c r="B4" s="137"/>
      <c r="C4" s="137"/>
      <c r="D4" s="137"/>
      <c r="E4" s="137"/>
    </row>
    <row r="5" spans="1:5" s="116" customFormat="1" ht="15" customHeight="1" x14ac:dyDescent="0.25">
      <c r="A5" s="172" t="s">
        <v>136</v>
      </c>
      <c r="B5" s="137"/>
      <c r="C5" s="137"/>
      <c r="D5" s="137"/>
      <c r="E5" s="137"/>
    </row>
    <row r="6" spans="1:5" s="116" customFormat="1" ht="15" customHeight="1" x14ac:dyDescent="0.25">
      <c r="A6" s="171" t="s">
        <v>118</v>
      </c>
      <c r="B6" s="136"/>
      <c r="C6" s="136"/>
      <c r="D6" s="136"/>
      <c r="E6" s="136"/>
    </row>
    <row r="7" spans="1:5" s="134" customFormat="1" ht="15" customHeight="1" x14ac:dyDescent="0.25">
      <c r="B7" s="136"/>
      <c r="C7" s="136"/>
      <c r="D7" s="136"/>
      <c r="E7" s="136"/>
    </row>
    <row r="8" spans="1:5" s="134" customFormat="1" ht="15" customHeight="1" x14ac:dyDescent="0.25"/>
    <row r="9" spans="1:5" s="134" customFormat="1" ht="15" customHeight="1" x14ac:dyDescent="0.25">
      <c r="C9" s="102" t="s">
        <v>115</v>
      </c>
      <c r="D9" s="102"/>
      <c r="E9" s="102" t="s">
        <v>117</v>
      </c>
    </row>
    <row r="10" spans="1:5" s="134" customFormat="1" ht="15" customHeight="1" x14ac:dyDescent="0.25">
      <c r="A10" s="102" t="s">
        <v>5</v>
      </c>
      <c r="C10" s="102" t="s">
        <v>6</v>
      </c>
      <c r="D10" s="102" t="s">
        <v>116</v>
      </c>
      <c r="E10" s="102" t="s">
        <v>6</v>
      </c>
    </row>
    <row r="11" spans="1:5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5" ht="15" customHeight="1" x14ac:dyDescent="0.25"/>
    <row r="13" spans="1:5" ht="15" customHeight="1" x14ac:dyDescent="0.25">
      <c r="A13" s="95">
        <v>1</v>
      </c>
      <c r="B13" s="123" t="s">
        <v>113</v>
      </c>
      <c r="C13" s="119"/>
    </row>
    <row r="14" spans="1:5" ht="15" customHeight="1" x14ac:dyDescent="0.25">
      <c r="A14" s="95">
        <f t="shared" ref="A14:A57" si="0">+A13+1</f>
        <v>2</v>
      </c>
      <c r="B14" s="105" t="s">
        <v>112</v>
      </c>
      <c r="C14" s="117">
        <v>1025609280.4299999</v>
      </c>
      <c r="D14" s="117">
        <v>-8912831.3823146895</v>
      </c>
      <c r="E14" s="115">
        <f>C14+D14</f>
        <v>1016696449.0476853</v>
      </c>
    </row>
    <row r="15" spans="1:5" ht="15" customHeight="1" x14ac:dyDescent="0.25">
      <c r="A15" s="95">
        <f t="shared" si="0"/>
        <v>3</v>
      </c>
      <c r="B15" s="105" t="s">
        <v>133</v>
      </c>
      <c r="C15" s="163">
        <v>47404127.700000003</v>
      </c>
      <c r="D15" s="162">
        <v>-47495229.759999998</v>
      </c>
      <c r="E15" s="130">
        <f>+C15+D15</f>
        <v>-91102.059999994934</v>
      </c>
    </row>
    <row r="16" spans="1:5" ht="15" customHeight="1" x14ac:dyDescent="0.25">
      <c r="A16" s="95">
        <f t="shared" si="0"/>
        <v>4</v>
      </c>
      <c r="B16" s="105" t="s">
        <v>110</v>
      </c>
      <c r="C16" s="129">
        <v>13081634.1599999</v>
      </c>
      <c r="D16" s="161">
        <v>1338107.7500120406</v>
      </c>
      <c r="E16" s="114">
        <f>+C16+D16</f>
        <v>14419741.91001194</v>
      </c>
    </row>
    <row r="17" spans="1:5" ht="15" customHeight="1" x14ac:dyDescent="0.25">
      <c r="A17" s="95">
        <f t="shared" si="0"/>
        <v>5</v>
      </c>
      <c r="B17" s="105" t="s">
        <v>109</v>
      </c>
      <c r="C17" s="117">
        <f>SUM(C14:C16)</f>
        <v>1086095042.29</v>
      </c>
      <c r="D17" s="117">
        <f>SUM(D14:D16)</f>
        <v>-55069953.392302647</v>
      </c>
      <c r="E17" s="170">
        <f>SUM(E14:E16)</f>
        <v>1031025088.8976972</v>
      </c>
    </row>
    <row r="18" spans="1:5" ht="15" customHeight="1" x14ac:dyDescent="0.25">
      <c r="A18" s="95">
        <f t="shared" si="0"/>
        <v>6</v>
      </c>
    </row>
    <row r="19" spans="1:5" ht="15" customHeight="1" x14ac:dyDescent="0.25">
      <c r="A19" s="95">
        <f t="shared" si="0"/>
        <v>7</v>
      </c>
      <c r="C19" s="119"/>
      <c r="D19" s="119"/>
      <c r="E19" s="119"/>
    </row>
    <row r="20" spans="1:5" ht="1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5" ht="15" customHeight="1" x14ac:dyDescent="0.25">
      <c r="A21" s="95">
        <f t="shared" si="0"/>
        <v>9</v>
      </c>
      <c r="C21" s="119"/>
      <c r="D21" s="119"/>
      <c r="E21" s="119"/>
    </row>
    <row r="22" spans="1:5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5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5" ht="15" customHeight="1" x14ac:dyDescent="0.25">
      <c r="A24" s="95">
        <f t="shared" si="0"/>
        <v>12</v>
      </c>
      <c r="B24" s="105" t="s">
        <v>131</v>
      </c>
      <c r="C24" s="117">
        <v>538611725.98000002</v>
      </c>
      <c r="D24" s="117">
        <v>22202143.310400795</v>
      </c>
      <c r="E24" s="115">
        <f>+C24+D24</f>
        <v>560813869.29040086</v>
      </c>
    </row>
    <row r="25" spans="1:5" ht="15" customHeight="1" x14ac:dyDescent="0.25">
      <c r="A25" s="95">
        <f t="shared" si="0"/>
        <v>13</v>
      </c>
      <c r="B25" s="105"/>
      <c r="C25" s="97"/>
      <c r="D25" s="92"/>
      <c r="E25" s="130"/>
    </row>
    <row r="26" spans="1:5" ht="15" customHeight="1" x14ac:dyDescent="0.25">
      <c r="A26" s="95">
        <f t="shared" si="0"/>
        <v>14</v>
      </c>
      <c r="B26" s="105" t="s">
        <v>105</v>
      </c>
      <c r="C26" s="160">
        <f>SUM(C22:C25)</f>
        <v>538611725.98000002</v>
      </c>
      <c r="D26" s="160">
        <f>SUM(D22:D25)</f>
        <v>22202143.310400795</v>
      </c>
      <c r="E26" s="160">
        <f>SUM(E22:E25)</f>
        <v>560813869.29040086</v>
      </c>
    </row>
    <row r="27" spans="1:5" s="147" customFormat="1" ht="15" customHeight="1" x14ac:dyDescent="0.25">
      <c r="A27" s="95">
        <f t="shared" si="0"/>
        <v>15</v>
      </c>
      <c r="B27" s="166"/>
      <c r="C27" s="165"/>
      <c r="D27" s="165"/>
      <c r="E27" s="165"/>
    </row>
    <row r="28" spans="1:5" ht="15" customHeight="1" x14ac:dyDescent="0.25">
      <c r="A28" s="95">
        <f t="shared" si="0"/>
        <v>16</v>
      </c>
      <c r="B28" s="98" t="s">
        <v>103</v>
      </c>
      <c r="C28" s="117">
        <v>1880545.48</v>
      </c>
      <c r="D28" s="117">
        <v>-187711.53</v>
      </c>
      <c r="E28" s="115">
        <f>C28+D28</f>
        <v>1692833.95</v>
      </c>
    </row>
    <row r="29" spans="1:5" ht="15" customHeight="1" x14ac:dyDescent="0.25">
      <c r="A29" s="95">
        <f t="shared" si="0"/>
        <v>17</v>
      </c>
      <c r="B29" s="105" t="s">
        <v>12</v>
      </c>
      <c r="C29" s="92">
        <v>15004.7299999999</v>
      </c>
      <c r="D29" s="163">
        <v>0</v>
      </c>
      <c r="E29" s="130">
        <f t="shared" ref="E29:E41" si="1">+C29+D29</f>
        <v>15004.7299999999</v>
      </c>
    </row>
    <row r="30" spans="1:5" ht="15" customHeight="1" x14ac:dyDescent="0.25">
      <c r="A30" s="95">
        <f t="shared" si="0"/>
        <v>18</v>
      </c>
      <c r="B30" s="105" t="s">
        <v>13</v>
      </c>
      <c r="C30" s="92">
        <v>51578669.069999903</v>
      </c>
      <c r="D30" s="163">
        <v>0</v>
      </c>
      <c r="E30" s="130">
        <f t="shared" si="1"/>
        <v>51578669.069999903</v>
      </c>
    </row>
    <row r="31" spans="1:5" ht="15" customHeight="1" x14ac:dyDescent="0.25">
      <c r="A31" s="95">
        <f t="shared" si="0"/>
        <v>19</v>
      </c>
      <c r="B31" s="164" t="s">
        <v>14</v>
      </c>
      <c r="C31" s="92">
        <v>31656773.686849002</v>
      </c>
      <c r="D31" s="162">
        <v>-864471.46830356587</v>
      </c>
      <c r="E31" s="130">
        <f t="shared" si="1"/>
        <v>30792302.218545437</v>
      </c>
    </row>
    <row r="32" spans="1:5" ht="15" customHeight="1" x14ac:dyDescent="0.25">
      <c r="A32" s="95">
        <f t="shared" si="0"/>
        <v>20</v>
      </c>
      <c r="B32" s="105" t="s">
        <v>15</v>
      </c>
      <c r="C32" s="92">
        <v>5083990.5155560002</v>
      </c>
      <c r="D32" s="162">
        <v>-3866995.35</v>
      </c>
      <c r="E32" s="130">
        <f t="shared" si="1"/>
        <v>1216995.1655560001</v>
      </c>
    </row>
    <row r="33" spans="1:5" s="125" customFormat="1" ht="15" customHeight="1" x14ac:dyDescent="0.25">
      <c r="A33" s="95">
        <f t="shared" si="0"/>
        <v>21</v>
      </c>
      <c r="B33" s="105" t="s">
        <v>99</v>
      </c>
      <c r="C33" s="92">
        <v>29151769.379999999</v>
      </c>
      <c r="D33" s="162">
        <v>-29151769.380000003</v>
      </c>
      <c r="E33" s="130">
        <f t="shared" si="1"/>
        <v>0</v>
      </c>
    </row>
    <row r="34" spans="1:5" ht="15" customHeight="1" x14ac:dyDescent="0.25">
      <c r="A34" s="95">
        <f t="shared" si="0"/>
        <v>22</v>
      </c>
      <c r="B34" s="105" t="s">
        <v>16</v>
      </c>
      <c r="C34" s="92">
        <v>46295558.081298001</v>
      </c>
      <c r="D34" s="162">
        <v>-387937.89920630446</v>
      </c>
      <c r="E34" s="130">
        <f t="shared" si="1"/>
        <v>45907620.182091698</v>
      </c>
    </row>
    <row r="35" spans="1:5" ht="15" customHeight="1" x14ac:dyDescent="0.25">
      <c r="A35" s="95">
        <f t="shared" si="0"/>
        <v>23</v>
      </c>
      <c r="B35" s="105" t="s">
        <v>98</v>
      </c>
      <c r="C35" s="92">
        <v>106110894.61497299</v>
      </c>
      <c r="D35" s="162">
        <v>0</v>
      </c>
      <c r="E35" s="130">
        <f t="shared" si="1"/>
        <v>106110894.61497299</v>
      </c>
    </row>
    <row r="36" spans="1:5" ht="15" customHeight="1" x14ac:dyDescent="0.25">
      <c r="A36" s="95">
        <f t="shared" si="0"/>
        <v>24</v>
      </c>
      <c r="B36" s="105" t="s">
        <v>76</v>
      </c>
      <c r="C36" s="92">
        <v>11340567.025946001</v>
      </c>
      <c r="D36" s="163">
        <v>0</v>
      </c>
      <c r="E36" s="130">
        <f t="shared" si="1"/>
        <v>11340567.025946001</v>
      </c>
    </row>
    <row r="37" spans="1:5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5" ht="15" customHeight="1" x14ac:dyDescent="0.25">
      <c r="A38" s="95">
        <f t="shared" si="0"/>
        <v>26</v>
      </c>
      <c r="B38" s="105" t="s">
        <v>96</v>
      </c>
      <c r="C38" s="92">
        <v>-84402.47</v>
      </c>
      <c r="D38" s="163">
        <v>39032.269999999997</v>
      </c>
      <c r="E38" s="130">
        <f t="shared" si="1"/>
        <v>-45370.200000000004</v>
      </c>
    </row>
    <row r="39" spans="1:5" ht="15" customHeight="1" x14ac:dyDescent="0.25">
      <c r="A39" s="95">
        <f t="shared" si="0"/>
        <v>27</v>
      </c>
      <c r="B39" s="105" t="s">
        <v>93</v>
      </c>
      <c r="C39" s="92">
        <v>110283062.35560299</v>
      </c>
      <c r="D39" s="162">
        <v>-47958528.163307406</v>
      </c>
      <c r="E39" s="130">
        <f t="shared" si="1"/>
        <v>62324534.192295589</v>
      </c>
    </row>
    <row r="40" spans="1:5" ht="15" customHeight="1" x14ac:dyDescent="0.25">
      <c r="A40" s="95">
        <f t="shared" si="0"/>
        <v>28</v>
      </c>
      <c r="B40" s="105" t="s">
        <v>92</v>
      </c>
      <c r="C40" s="92">
        <v>-3748.77</v>
      </c>
      <c r="D40" s="162">
        <v>9883482.5016543511</v>
      </c>
      <c r="E40" s="130">
        <f t="shared" si="1"/>
        <v>9879733.7316543516</v>
      </c>
    </row>
    <row r="41" spans="1:5" ht="15" customHeight="1" x14ac:dyDescent="0.25">
      <c r="A41" s="95">
        <f t="shared" si="0"/>
        <v>29</v>
      </c>
      <c r="B41" s="88" t="s">
        <v>91</v>
      </c>
      <c r="C41" s="97">
        <v>43443293.243224896</v>
      </c>
      <c r="D41" s="161">
        <v>-14476559.17088002</v>
      </c>
      <c r="E41" s="114">
        <f t="shared" si="1"/>
        <v>28966734.072344877</v>
      </c>
    </row>
    <row r="42" spans="1:5" ht="15" customHeight="1" x14ac:dyDescent="0.25">
      <c r="A42" s="95">
        <f t="shared" si="0"/>
        <v>30</v>
      </c>
      <c r="B42" s="105" t="s">
        <v>90</v>
      </c>
      <c r="C42" s="160">
        <f>SUM(C28:C41)</f>
        <v>436751976.9434498</v>
      </c>
      <c r="D42" s="160">
        <f>SUM(D28:D41)</f>
        <v>-86971458.190042943</v>
      </c>
      <c r="E42" s="160">
        <f>SUM(E28:E41)</f>
        <v>349780518.75340688</v>
      </c>
    </row>
    <row r="43" spans="1:5" ht="15" customHeight="1" x14ac:dyDescent="0.25">
      <c r="A43" s="95">
        <f t="shared" si="0"/>
        <v>31</v>
      </c>
      <c r="C43" s="100"/>
      <c r="D43" s="100"/>
      <c r="E43" s="100"/>
    </row>
    <row r="44" spans="1:5" ht="15" customHeight="1" x14ac:dyDescent="0.25">
      <c r="A44" s="95">
        <f t="shared" si="0"/>
        <v>32</v>
      </c>
      <c r="B44" s="88" t="e">
        <f>#REF!</f>
        <v>#REF!</v>
      </c>
      <c r="C44" s="131">
        <f>C17-C26-C42</f>
        <v>110731339.36655015</v>
      </c>
      <c r="D44" s="131">
        <f>D17-D26-D42</f>
        <v>9699361.4873394966</v>
      </c>
      <c r="E44" s="131">
        <f>E17-E26-E42</f>
        <v>120430700.85388947</v>
      </c>
    </row>
    <row r="45" spans="1:5" ht="15" customHeight="1" x14ac:dyDescent="0.25">
      <c r="A45" s="95">
        <f t="shared" si="0"/>
        <v>33</v>
      </c>
      <c r="B45" s="105"/>
      <c r="C45" s="106"/>
      <c r="D45" s="106"/>
      <c r="E45" s="106"/>
    </row>
    <row r="46" spans="1:5" ht="15" customHeight="1" x14ac:dyDescent="0.25">
      <c r="A46" s="95">
        <f t="shared" si="0"/>
        <v>34</v>
      </c>
      <c r="B46" s="105" t="s">
        <v>87</v>
      </c>
      <c r="C46" s="100">
        <f>C57</f>
        <v>1613676825.1365116</v>
      </c>
      <c r="D46" s="178">
        <f>D57</f>
        <v>0</v>
      </c>
      <c r="E46" s="100">
        <f>+C46+D46</f>
        <v>1613676825.1365116</v>
      </c>
    </row>
    <row r="47" spans="1:5" ht="15" customHeight="1" x14ac:dyDescent="0.25">
      <c r="A47" s="95">
        <f t="shared" si="0"/>
        <v>35</v>
      </c>
    </row>
    <row r="48" spans="1:5" ht="15" customHeight="1" x14ac:dyDescent="0.25">
      <c r="A48" s="95">
        <f t="shared" si="0"/>
        <v>36</v>
      </c>
      <c r="B48" s="105" t="s">
        <v>86</v>
      </c>
      <c r="C48" s="113">
        <f>C44/C46</f>
        <v>6.8620517839551087E-2</v>
      </c>
      <c r="E48" s="104">
        <f>E44/E46</f>
        <v>7.4631239029972082E-2</v>
      </c>
    </row>
    <row r="49" spans="1:5" ht="15" customHeight="1" x14ac:dyDescent="0.2">
      <c r="A49" s="95">
        <f t="shared" si="0"/>
        <v>37</v>
      </c>
      <c r="C49" s="159"/>
      <c r="E49" s="159"/>
    </row>
    <row r="50" spans="1:5" ht="15" customHeight="1" x14ac:dyDescent="0.2">
      <c r="A50" s="95">
        <f t="shared" si="0"/>
        <v>38</v>
      </c>
      <c r="B50" s="88" t="s">
        <v>84</v>
      </c>
    </row>
    <row r="51" spans="1:5" ht="15" customHeight="1" x14ac:dyDescent="0.2">
      <c r="A51" s="95">
        <f t="shared" si="0"/>
        <v>39</v>
      </c>
      <c r="B51" s="149" t="s">
        <v>129</v>
      </c>
      <c r="C51" s="131">
        <v>2987268617</v>
      </c>
      <c r="D51" s="153">
        <v>0</v>
      </c>
      <c r="E51" s="158">
        <f>+D51+C51</f>
        <v>2987268617</v>
      </c>
    </row>
    <row r="52" spans="1:5" ht="15" customHeight="1" x14ac:dyDescent="0.2">
      <c r="A52" s="95">
        <f t="shared" si="0"/>
        <v>40</v>
      </c>
      <c r="B52" s="151" t="s">
        <v>128</v>
      </c>
      <c r="C52" s="96">
        <v>-1061251690</v>
      </c>
      <c r="D52" s="156">
        <v>0</v>
      </c>
      <c r="E52" s="156">
        <f>+D52+C52</f>
        <v>-1061251690</v>
      </c>
    </row>
    <row r="53" spans="1:5" ht="15" customHeight="1" x14ac:dyDescent="0.2">
      <c r="A53" s="95">
        <f t="shared" si="0"/>
        <v>41</v>
      </c>
      <c r="B53" s="151" t="s">
        <v>127</v>
      </c>
      <c r="C53" s="155">
        <v>-340520078.06199217</v>
      </c>
      <c r="D53" s="154">
        <v>0</v>
      </c>
      <c r="E53" s="154">
        <f>+D53+C53</f>
        <v>-340520078.06199217</v>
      </c>
    </row>
    <row r="54" spans="1:5" ht="15" customHeight="1" x14ac:dyDescent="0.2">
      <c r="A54" s="95">
        <f t="shared" si="0"/>
        <v>42</v>
      </c>
      <c r="B54" s="151" t="s">
        <v>126</v>
      </c>
      <c r="C54" s="110">
        <v>-33308796</v>
      </c>
      <c r="D54" s="150">
        <v>0</v>
      </c>
      <c r="E54" s="150">
        <f>+D54+C54</f>
        <v>-33308796</v>
      </c>
    </row>
    <row r="55" spans="1:5" ht="15" customHeight="1" x14ac:dyDescent="0.2">
      <c r="A55" s="95">
        <f t="shared" si="0"/>
        <v>43</v>
      </c>
      <c r="B55" s="151" t="s">
        <v>125</v>
      </c>
      <c r="C55" s="153">
        <f>SUM(C51:C54)</f>
        <v>1552188052.9380078</v>
      </c>
      <c r="D55" s="153">
        <f>SUM(D51:D54)</f>
        <v>0</v>
      </c>
      <c r="E55" s="153">
        <f>SUM(E51:E54)</f>
        <v>1552188052.9380078</v>
      </c>
    </row>
    <row r="56" spans="1:5" ht="15" customHeight="1" x14ac:dyDescent="0.2">
      <c r="A56" s="95">
        <f t="shared" si="0"/>
        <v>44</v>
      </c>
      <c r="B56" s="151" t="s">
        <v>79</v>
      </c>
      <c r="C56" s="110">
        <v>61488772.198503688</v>
      </c>
      <c r="D56" s="150">
        <v>0</v>
      </c>
      <c r="E56" s="150">
        <f>+D56+C56</f>
        <v>61488772.198503688</v>
      </c>
    </row>
    <row r="57" spans="1:5" ht="15" customHeight="1" thickBot="1" x14ac:dyDescent="0.25">
      <c r="A57" s="95">
        <f t="shared" si="0"/>
        <v>45</v>
      </c>
      <c r="B57" s="149" t="s">
        <v>77</v>
      </c>
      <c r="C57" s="148">
        <f>SUM(C55:C56)</f>
        <v>1613676825.1365116</v>
      </c>
      <c r="D57" s="148">
        <f>SUM(D55:D56)</f>
        <v>0</v>
      </c>
      <c r="E57" s="148">
        <f>SUM(E55:E56)</f>
        <v>1613676825.1365116</v>
      </c>
    </row>
    <row r="58" spans="1:5" ht="15" customHeight="1" thickTop="1" x14ac:dyDescent="0.2">
      <c r="A58" s="95"/>
    </row>
    <row r="59" spans="1:5" ht="15" customHeight="1" x14ac:dyDescent="0.2">
      <c r="C59" s="176" t="str">
        <f>IF(C57=C46,"OK","ERROR")</f>
        <v>OK</v>
      </c>
      <c r="D59" s="176" t="str">
        <f>IF(D57=D46,"OK","ERROR")</f>
        <v>OK</v>
      </c>
      <c r="E59" s="176" t="str">
        <f>IF(E57=E46,"OK","ERROR")</f>
        <v>OK</v>
      </c>
    </row>
    <row r="60" spans="1:5" ht="15" customHeight="1" x14ac:dyDescent="0.2">
      <c r="A60" s="88" t="s">
        <v>74</v>
      </c>
    </row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spans="1:5" ht="15" customHeight="1" x14ac:dyDescent="0.2"/>
    <row r="82" spans="1:5" ht="15" customHeight="1" x14ac:dyDescent="0.2"/>
    <row r="83" spans="1:5" ht="15" customHeight="1" x14ac:dyDescent="0.2"/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>
      <c r="A92" s="95"/>
      <c r="B92" s="95"/>
      <c r="C92" s="95"/>
      <c r="D92" s="95"/>
      <c r="E92" s="95"/>
    </row>
    <row r="93" spans="1:5" ht="15" customHeight="1" x14ac:dyDescent="0.2">
      <c r="A93" s="95"/>
      <c r="B93" s="95"/>
      <c r="C93" s="95"/>
      <c r="D93" s="95"/>
      <c r="E93" s="95"/>
    </row>
    <row r="94" spans="1:5" ht="15" customHeight="1" x14ac:dyDescent="0.2">
      <c r="A94" s="95"/>
      <c r="B94" s="95"/>
      <c r="C94" s="95"/>
      <c r="D94" s="95"/>
      <c r="E94" s="95"/>
    </row>
    <row r="95" spans="1:5" ht="15" customHeight="1" x14ac:dyDescent="0.2">
      <c r="A95" s="95"/>
      <c r="B95" s="95"/>
      <c r="C95" s="95"/>
      <c r="D95" s="95"/>
      <c r="E95" s="95"/>
    </row>
    <row r="96" spans="1:5" ht="15" customHeight="1" x14ac:dyDescent="0.2">
      <c r="A96" s="95"/>
      <c r="B96" s="95"/>
      <c r="C96" s="95"/>
      <c r="D96" s="95"/>
      <c r="E96" s="95"/>
    </row>
    <row r="97" spans="1:5" ht="15" customHeight="1" x14ac:dyDescent="0.2">
      <c r="A97" s="95"/>
      <c r="B97" s="95"/>
      <c r="C97" s="95"/>
      <c r="D97" s="95"/>
      <c r="E97" s="95"/>
    </row>
    <row r="98" spans="1:5" ht="15" customHeight="1" x14ac:dyDescent="0.2">
      <c r="A98" s="95"/>
      <c r="B98" s="95"/>
      <c r="C98" s="95"/>
      <c r="D98" s="95"/>
      <c r="E98" s="95"/>
    </row>
    <row r="99" spans="1:5" ht="15" customHeight="1" x14ac:dyDescent="0.2"/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"/>
    <row r="106" spans="1:5" ht="15" customHeight="1" x14ac:dyDescent="0.2"/>
    <row r="107" spans="1:5" ht="15" customHeight="1" x14ac:dyDescent="0.2"/>
    <row r="108" spans="1:5" ht="15" customHeight="1" x14ac:dyDescent="0.2"/>
  </sheetData>
  <conditionalFormatting sqref="C59:E59">
    <cfRule type="cellIs" dxfId="15" priority="2" stopIfTrue="1" operator="equal">
      <formula>"OK"</formula>
    </cfRule>
    <cfRule type="cellIs" dxfId="14" priority="3" stopIfTrue="1" operator="equal">
      <formula>"ERROR"</formula>
    </cfRule>
  </conditionalFormatting>
  <printOptions horizontalCentered="1"/>
  <pageMargins left="0.5" right="0.5" top="0.25" bottom="0.75" header="0.5" footer="0.5"/>
  <pageSetup scale="6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="88" zoomScaleNormal="88" workbookViewId="0">
      <pane ySplit="10" topLeftCell="A40" activePane="bottomLeft" state="frozen"/>
      <selection activeCell="CO29" sqref="CO29"/>
      <selection pane="bottomLeft" activeCell="B62" sqref="B62"/>
    </sheetView>
  </sheetViews>
  <sheetFormatPr defaultColWidth="16.42578125" defaultRowHeight="15" customHeight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16384" width="16.42578125" style="88"/>
  </cols>
  <sheetData>
    <row r="1" spans="1:5" s="91" customFormat="1" ht="15" hidden="1" customHeight="1" x14ac:dyDescent="0.25"/>
    <row r="2" spans="1:5" ht="15" customHeight="1" thickBot="1" x14ac:dyDescent="0.3"/>
    <row r="3" spans="1:5" s="134" customFormat="1" ht="15" customHeight="1" thickTop="1" thickBot="1" x14ac:dyDescent="0.3">
      <c r="E3" s="145" t="s">
        <v>122</v>
      </c>
    </row>
    <row r="4" spans="1:5" s="134" customFormat="1" ht="15" customHeight="1" thickTop="1" x14ac:dyDescent="0.25">
      <c r="A4" s="143" t="s">
        <v>85</v>
      </c>
      <c r="B4" s="136"/>
      <c r="C4" s="136"/>
    </row>
    <row r="5" spans="1:5" s="180" customFormat="1" ht="15" customHeight="1" x14ac:dyDescent="0.25">
      <c r="A5" s="144" t="s">
        <v>121</v>
      </c>
      <c r="B5" s="181"/>
      <c r="C5" s="182"/>
      <c r="D5" s="181"/>
      <c r="E5" s="181"/>
    </row>
    <row r="6" spans="1:5" s="134" customFormat="1" ht="15" customHeight="1" x14ac:dyDescent="0.25">
      <c r="A6" s="137" t="s">
        <v>119</v>
      </c>
      <c r="B6" s="136"/>
      <c r="C6" s="139"/>
      <c r="D6" s="107"/>
      <c r="E6" s="136"/>
    </row>
    <row r="7" spans="1:5" s="134" customFormat="1" ht="15" customHeight="1" x14ac:dyDescent="0.25">
      <c r="A7" s="136" t="s">
        <v>143</v>
      </c>
      <c r="B7" s="136"/>
      <c r="C7" s="136"/>
      <c r="D7" s="107"/>
      <c r="E7" s="136"/>
    </row>
    <row r="8" spans="1:5" s="134" customFormat="1" ht="15" customHeight="1" x14ac:dyDescent="0.25">
      <c r="A8" s="136" t="s">
        <v>118</v>
      </c>
      <c r="B8" s="136"/>
      <c r="C8" s="136"/>
      <c r="D8" s="107"/>
      <c r="E8" s="136"/>
    </row>
    <row r="9" spans="1:5" s="134" customFormat="1" ht="15" customHeight="1" x14ac:dyDescent="0.25">
      <c r="E9" s="138"/>
    </row>
    <row r="10" spans="1:5" s="134" customFormat="1" ht="15" customHeight="1" x14ac:dyDescent="0.25">
      <c r="C10" s="138" t="s">
        <v>115</v>
      </c>
      <c r="D10" s="138"/>
      <c r="E10" s="138" t="s">
        <v>117</v>
      </c>
    </row>
    <row r="11" spans="1:5" ht="15" customHeight="1" x14ac:dyDescent="0.25">
      <c r="A11" s="138" t="s">
        <v>5</v>
      </c>
      <c r="B11" s="134"/>
      <c r="C11" s="138" t="s">
        <v>6</v>
      </c>
      <c r="D11" s="138" t="s">
        <v>116</v>
      </c>
      <c r="E11" s="138" t="s">
        <v>6</v>
      </c>
    </row>
    <row r="12" spans="1:5" ht="15" customHeight="1" x14ac:dyDescent="0.25">
      <c r="A12" s="133" t="s">
        <v>8</v>
      </c>
      <c r="B12" s="126"/>
      <c r="C12" s="133" t="s">
        <v>9</v>
      </c>
      <c r="D12" s="133" t="s">
        <v>114</v>
      </c>
      <c r="E12" s="133" t="s">
        <v>9</v>
      </c>
    </row>
    <row r="14" spans="1:5" ht="15" customHeight="1" x14ac:dyDescent="0.25">
      <c r="A14" s="95">
        <v>1</v>
      </c>
      <c r="B14" s="123" t="s">
        <v>113</v>
      </c>
    </row>
    <row r="15" spans="1:5" ht="15" customHeight="1" x14ac:dyDescent="0.25">
      <c r="A15" s="95">
        <f t="shared" ref="A15:A29" si="0">+A14+1</f>
        <v>2</v>
      </c>
      <c r="B15" s="105" t="s">
        <v>112</v>
      </c>
      <c r="C15" s="100">
        <v>2099413903.97999</v>
      </c>
      <c r="D15" s="100">
        <v>-57231659.079999976</v>
      </c>
      <c r="E15" s="108">
        <f>SUM(C15:D15)</f>
        <v>2042182244.8999901</v>
      </c>
    </row>
    <row r="16" spans="1:5" ht="15" customHeight="1" x14ac:dyDescent="0.25">
      <c r="A16" s="95">
        <f>+A15+1</f>
        <v>3</v>
      </c>
      <c r="B16" s="105" t="s">
        <v>111</v>
      </c>
      <c r="C16" s="92">
        <v>346760.49</v>
      </c>
      <c r="D16" s="92">
        <v>316</v>
      </c>
      <c r="E16" s="96">
        <f>SUM(C16:D16)</f>
        <v>347076.49</v>
      </c>
    </row>
    <row r="17" spans="1:5" ht="15" customHeight="1" x14ac:dyDescent="0.25">
      <c r="A17" s="95">
        <f>+A16+1</f>
        <v>4</v>
      </c>
      <c r="B17" s="105" t="s">
        <v>100</v>
      </c>
      <c r="C17" s="92">
        <v>161624732.97</v>
      </c>
      <c r="D17" s="92">
        <v>0</v>
      </c>
      <c r="E17" s="96">
        <f>SUM(C17:D17)</f>
        <v>161624732.97</v>
      </c>
    </row>
    <row r="18" spans="1:5" ht="15" customHeight="1" x14ac:dyDescent="0.25">
      <c r="A18" s="95">
        <f t="shared" si="0"/>
        <v>5</v>
      </c>
      <c r="B18" s="105" t="s">
        <v>110</v>
      </c>
      <c r="C18" s="97">
        <v>37199227.689999998</v>
      </c>
      <c r="D18" s="97">
        <v>-5075707.46</v>
      </c>
      <c r="E18" s="110">
        <f>SUM(C18:D18)</f>
        <v>32123520.229999997</v>
      </c>
    </row>
    <row r="19" spans="1:5" ht="15" customHeight="1" x14ac:dyDescent="0.25">
      <c r="A19" s="95">
        <f t="shared" si="0"/>
        <v>6</v>
      </c>
      <c r="B19" s="105" t="s">
        <v>109</v>
      </c>
      <c r="C19" s="188">
        <f>SUM(C15:C18)</f>
        <v>2298584625.1299901</v>
      </c>
      <c r="D19" s="188">
        <f>SUM(D15:D18)</f>
        <v>-62307050.539999977</v>
      </c>
      <c r="E19" s="188">
        <f>SUM(E15:E18)</f>
        <v>2236277574.5899901</v>
      </c>
    </row>
    <row r="20" spans="1:5" ht="15" customHeight="1" x14ac:dyDescent="0.25">
      <c r="A20" s="95">
        <f>+A19+1</f>
        <v>7</v>
      </c>
      <c r="C20" s="119"/>
      <c r="D20" s="119"/>
    </row>
    <row r="21" spans="1:5" ht="15" customHeight="1" x14ac:dyDescent="0.25">
      <c r="A21" s="95">
        <f>+A20+1</f>
        <v>8</v>
      </c>
      <c r="B21" s="98" t="s">
        <v>108</v>
      </c>
      <c r="C21" s="119"/>
      <c r="D21" s="119"/>
      <c r="E21" s="118"/>
    </row>
    <row r="22" spans="1:5" ht="15" customHeight="1" x14ac:dyDescent="0.25">
      <c r="A22" s="95">
        <f t="shared" si="0"/>
        <v>9</v>
      </c>
      <c r="C22" s="119"/>
      <c r="D22" s="119"/>
    </row>
    <row r="23" spans="1:5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</row>
    <row r="24" spans="1:5" ht="15" customHeight="1" x14ac:dyDescent="0.25">
      <c r="A24" s="95">
        <f t="shared" si="0"/>
        <v>11</v>
      </c>
      <c r="B24" s="105" t="s">
        <v>104</v>
      </c>
      <c r="C24" s="100">
        <v>261332287.72</v>
      </c>
      <c r="D24" s="100">
        <v>-5408415.1230897009</v>
      </c>
      <c r="E24" s="108">
        <f>SUM(C24:D24)</f>
        <v>255923872.5969103</v>
      </c>
    </row>
    <row r="25" spans="1:5" ht="15" customHeight="1" x14ac:dyDescent="0.25">
      <c r="A25" s="95">
        <f>+A24+1</f>
        <v>12</v>
      </c>
      <c r="B25" s="105" t="s">
        <v>102</v>
      </c>
      <c r="C25" s="92">
        <v>553004053.23000002</v>
      </c>
      <c r="D25" s="92">
        <v>1297413.9680403708</v>
      </c>
      <c r="E25" s="96">
        <f>SUM(C25:D25)</f>
        <v>554301467.19804037</v>
      </c>
    </row>
    <row r="26" spans="1:5" ht="15" customHeight="1" x14ac:dyDescent="0.25">
      <c r="A26" s="95">
        <f t="shared" si="0"/>
        <v>13</v>
      </c>
      <c r="B26" s="105" t="s">
        <v>101</v>
      </c>
      <c r="C26" s="92">
        <v>94741838.969999999</v>
      </c>
      <c r="D26" s="92">
        <v>0</v>
      </c>
      <c r="E26" s="96">
        <f>SUM(C26:D26)</f>
        <v>94741838.969999999</v>
      </c>
    </row>
    <row r="27" spans="1:5" ht="15" customHeight="1" x14ac:dyDescent="0.25">
      <c r="A27" s="95">
        <f t="shared" si="0"/>
        <v>14</v>
      </c>
      <c r="B27" s="88" t="s">
        <v>106</v>
      </c>
      <c r="C27" s="97">
        <v>-81053137.700000003</v>
      </c>
      <c r="D27" s="97">
        <v>81053137.700000003</v>
      </c>
      <c r="E27" s="110">
        <f>SUM(C27:D27)</f>
        <v>0</v>
      </c>
    </row>
    <row r="28" spans="1:5" ht="15" customHeight="1" x14ac:dyDescent="0.25">
      <c r="A28" s="95">
        <f t="shared" si="0"/>
        <v>15</v>
      </c>
      <c r="B28" s="105" t="s">
        <v>105</v>
      </c>
      <c r="C28" s="188">
        <f>SUM(C24:C27)</f>
        <v>828025042.22000003</v>
      </c>
      <c r="D28" s="188">
        <f>SUM(D24:D27)</f>
        <v>76942136.544950679</v>
      </c>
      <c r="E28" s="188">
        <f>SUM(E24:E27)</f>
        <v>904967178.76495075</v>
      </c>
    </row>
    <row r="29" spans="1:5" ht="15" customHeight="1" x14ac:dyDescent="0.25">
      <c r="A29" s="95">
        <f t="shared" si="0"/>
        <v>16</v>
      </c>
      <c r="B29" s="105"/>
      <c r="C29" s="100"/>
      <c r="D29" s="100"/>
      <c r="E29" s="119"/>
    </row>
    <row r="30" spans="1:5" ht="15" customHeight="1" x14ac:dyDescent="0.25">
      <c r="A30" s="95">
        <f>+A29+1</f>
        <v>17</v>
      </c>
      <c r="B30" s="98" t="s">
        <v>103</v>
      </c>
      <c r="C30" s="100">
        <v>116266189.11</v>
      </c>
      <c r="D30" s="100">
        <v>0</v>
      </c>
      <c r="E30" s="108">
        <f t="shared" ref="E30:E44" si="1">SUM(C30:D30)</f>
        <v>116266189.11</v>
      </c>
    </row>
    <row r="31" spans="1:5" ht="15" customHeight="1" x14ac:dyDescent="0.25">
      <c r="A31" s="95">
        <f t="shared" ref="A31:A53" si="2">+A30+1</f>
        <v>18</v>
      </c>
      <c r="B31" s="105" t="s">
        <v>12</v>
      </c>
      <c r="C31" s="92">
        <v>19355850.77</v>
      </c>
      <c r="D31" s="92">
        <v>0</v>
      </c>
      <c r="E31" s="96">
        <f t="shared" si="1"/>
        <v>19355850.77</v>
      </c>
    </row>
    <row r="32" spans="1:5" ht="15" customHeight="1" x14ac:dyDescent="0.25">
      <c r="A32" s="95">
        <f>+A31+1</f>
        <v>19</v>
      </c>
      <c r="B32" s="105" t="s">
        <v>13</v>
      </c>
      <c r="C32" s="92">
        <v>77321920.470000103</v>
      </c>
      <c r="D32" s="92">
        <v>0</v>
      </c>
      <c r="E32" s="96">
        <f t="shared" si="1"/>
        <v>77321920.470000103</v>
      </c>
    </row>
    <row r="33" spans="1:5" ht="15" customHeight="1" x14ac:dyDescent="0.25">
      <c r="A33" s="95">
        <f t="shared" si="2"/>
        <v>20</v>
      </c>
      <c r="B33" s="105" t="s">
        <v>14</v>
      </c>
      <c r="C33" s="92">
        <v>51168215.143501997</v>
      </c>
      <c r="D33" s="92">
        <v>-598114.00895590812</v>
      </c>
      <c r="E33" s="96">
        <f t="shared" si="1"/>
        <v>50570101.134546086</v>
      </c>
    </row>
    <row r="34" spans="1:5" ht="15" customHeight="1" x14ac:dyDescent="0.25">
      <c r="A34" s="95">
        <f t="shared" si="2"/>
        <v>21</v>
      </c>
      <c r="B34" s="105" t="s">
        <v>15</v>
      </c>
      <c r="C34" s="92">
        <v>18153513.552772999</v>
      </c>
      <c r="D34" s="92">
        <v>-16063031.120000001</v>
      </c>
      <c r="E34" s="96">
        <f t="shared" si="1"/>
        <v>2090482.4327729978</v>
      </c>
    </row>
    <row r="35" spans="1:5" ht="15" customHeight="1" x14ac:dyDescent="0.25">
      <c r="A35" s="95">
        <f t="shared" si="2"/>
        <v>22</v>
      </c>
      <c r="B35" s="105" t="s">
        <v>99</v>
      </c>
      <c r="C35" s="92">
        <v>87847329.560000002</v>
      </c>
      <c r="D35" s="92">
        <v>-87833178.579999998</v>
      </c>
      <c r="E35" s="96">
        <f t="shared" si="1"/>
        <v>14150.980000004172</v>
      </c>
    </row>
    <row r="36" spans="1:5" ht="15" customHeight="1" x14ac:dyDescent="0.25">
      <c r="A36" s="95">
        <f t="shared" si="2"/>
        <v>23</v>
      </c>
      <c r="B36" s="105" t="s">
        <v>16</v>
      </c>
      <c r="C36" s="92">
        <v>110056277.99320599</v>
      </c>
      <c r="D36" s="92">
        <v>-3545223.5698050698</v>
      </c>
      <c r="E36" s="96">
        <f t="shared" si="1"/>
        <v>106511054.42340092</v>
      </c>
    </row>
    <row r="37" spans="1:5" ht="15" customHeight="1" x14ac:dyDescent="0.25">
      <c r="A37" s="95">
        <f t="shared" si="2"/>
        <v>24</v>
      </c>
      <c r="B37" s="105" t="s">
        <v>98</v>
      </c>
      <c r="C37" s="92">
        <v>253254942.02591199</v>
      </c>
      <c r="D37" s="92">
        <v>-187935.36000000007</v>
      </c>
      <c r="E37" s="96">
        <f t="shared" si="1"/>
        <v>253067006.66591197</v>
      </c>
    </row>
    <row r="38" spans="1:5" ht="13.5" customHeight="1" x14ac:dyDescent="0.25">
      <c r="A38" s="95">
        <f t="shared" si="2"/>
        <v>25</v>
      </c>
      <c r="B38" s="105" t="s">
        <v>76</v>
      </c>
      <c r="C38" s="92">
        <v>43370241.700067997</v>
      </c>
      <c r="D38" s="92">
        <v>0</v>
      </c>
      <c r="E38" s="96">
        <f t="shared" si="1"/>
        <v>43370241.700067997</v>
      </c>
    </row>
    <row r="39" spans="1:5" ht="15" customHeight="1" x14ac:dyDescent="0.25">
      <c r="A39" s="95">
        <f t="shared" si="2"/>
        <v>26</v>
      </c>
      <c r="B39" s="111" t="s">
        <v>97</v>
      </c>
      <c r="C39" s="92">
        <v>17213409.989999998</v>
      </c>
      <c r="D39" s="92">
        <v>0</v>
      </c>
      <c r="E39" s="96">
        <f t="shared" si="1"/>
        <v>17213409.989999998</v>
      </c>
    </row>
    <row r="40" spans="1:5" ht="15" customHeight="1" x14ac:dyDescent="0.25">
      <c r="A40" s="95">
        <f t="shared" si="2"/>
        <v>27</v>
      </c>
      <c r="B40" s="105" t="s">
        <v>96</v>
      </c>
      <c r="C40" s="92">
        <v>-13481409.33</v>
      </c>
      <c r="D40" s="92">
        <v>10863776.720000001</v>
      </c>
      <c r="E40" s="96">
        <f t="shared" si="1"/>
        <v>-2617632.6099999994</v>
      </c>
    </row>
    <row r="41" spans="1:5" ht="15" customHeight="1" x14ac:dyDescent="0.25">
      <c r="A41" s="95">
        <f t="shared" si="2"/>
        <v>28</v>
      </c>
      <c r="B41" s="88" t="s">
        <v>94</v>
      </c>
      <c r="C41" s="92">
        <v>-98879651.789999902</v>
      </c>
      <c r="D41" s="92">
        <v>98879651.789999992</v>
      </c>
      <c r="E41" s="96">
        <f>SUM(C41:D41)</f>
        <v>0</v>
      </c>
    </row>
    <row r="42" spans="1:5" ht="15" customHeight="1" x14ac:dyDescent="0.25">
      <c r="A42" s="95">
        <f t="shared" si="2"/>
        <v>29</v>
      </c>
      <c r="B42" s="105" t="s">
        <v>93</v>
      </c>
      <c r="C42" s="92">
        <v>200772605.27313399</v>
      </c>
      <c r="D42" s="92">
        <v>-90826024.70137319</v>
      </c>
      <c r="E42" s="96">
        <f t="shared" si="1"/>
        <v>109946580.5717608</v>
      </c>
    </row>
    <row r="43" spans="1:5" ht="15" customHeight="1" x14ac:dyDescent="0.25">
      <c r="A43" s="95">
        <f t="shared" si="2"/>
        <v>30</v>
      </c>
      <c r="B43" s="105" t="s">
        <v>92</v>
      </c>
      <c r="C43" s="92">
        <v>-8.6736173798840293E-18</v>
      </c>
      <c r="D43" s="92">
        <v>22292266.333315253</v>
      </c>
      <c r="E43" s="96">
        <f t="shared" si="1"/>
        <v>22292266.333315253</v>
      </c>
    </row>
    <row r="44" spans="1:5" ht="15" customHeight="1" x14ac:dyDescent="0.25">
      <c r="A44" s="95">
        <f>+A43+1</f>
        <v>31</v>
      </c>
      <c r="B44" s="88" t="s">
        <v>91</v>
      </c>
      <c r="C44" s="92">
        <v>184842557.15000001</v>
      </c>
      <c r="D44" s="92">
        <v>-69171754.376499996</v>
      </c>
      <c r="E44" s="96">
        <f t="shared" si="1"/>
        <v>115670802.77350001</v>
      </c>
    </row>
    <row r="45" spans="1:5" ht="15" customHeight="1" x14ac:dyDescent="0.25">
      <c r="A45" s="95">
        <f t="shared" si="2"/>
        <v>32</v>
      </c>
      <c r="B45" s="105" t="s">
        <v>90</v>
      </c>
      <c r="C45" s="187">
        <f>SUM(C28:C44)</f>
        <v>1895287033.8385954</v>
      </c>
      <c r="D45" s="187">
        <f>SUM(D28:D44)</f>
        <v>-59247430.328368247</v>
      </c>
      <c r="E45" s="187">
        <f>SUM(E28:E44)</f>
        <v>1836039603.5102272</v>
      </c>
    </row>
    <row r="46" spans="1:5" ht="15" customHeight="1" x14ac:dyDescent="0.25">
      <c r="A46" s="95">
        <f t="shared" si="2"/>
        <v>33</v>
      </c>
      <c r="C46" s="100"/>
      <c r="D46" s="100"/>
      <c r="E46" s="100"/>
    </row>
    <row r="47" spans="1:5" ht="15" customHeight="1" x14ac:dyDescent="0.25">
      <c r="A47" s="95">
        <f t="shared" si="2"/>
        <v>34</v>
      </c>
      <c r="B47" s="88" t="s">
        <v>88</v>
      </c>
      <c r="C47" s="108">
        <f>C19-C45</f>
        <v>403297591.29139471</v>
      </c>
      <c r="D47" s="108">
        <f>D19-D45</f>
        <v>-3059620.2116317302</v>
      </c>
      <c r="E47" s="108">
        <f>E19-E45</f>
        <v>400237971.07976294</v>
      </c>
    </row>
    <row r="48" spans="1:5" ht="15" customHeight="1" x14ac:dyDescent="0.25">
      <c r="A48" s="95">
        <f t="shared" si="2"/>
        <v>35</v>
      </c>
      <c r="B48" s="105"/>
      <c r="C48" s="106"/>
      <c r="D48" s="106"/>
      <c r="E48" s="106"/>
    </row>
    <row r="49" spans="1:15" ht="15" customHeight="1" x14ac:dyDescent="0.25">
      <c r="A49" s="95">
        <f t="shared" si="2"/>
        <v>36</v>
      </c>
      <c r="B49" s="88" t="s">
        <v>87</v>
      </c>
      <c r="C49" s="100">
        <f>C60</f>
        <v>5297996903.3084011</v>
      </c>
      <c r="D49" s="100">
        <f>D60</f>
        <v>-2439424.0599999996</v>
      </c>
      <c r="E49" s="100">
        <f>SUM(C49:D49)</f>
        <v>5295557479.2484007</v>
      </c>
    </row>
    <row r="50" spans="1:15" ht="15" customHeight="1" x14ac:dyDescent="0.25">
      <c r="A50" s="95">
        <f t="shared" si="2"/>
        <v>37</v>
      </c>
      <c r="C50" s="100"/>
      <c r="D50" s="100"/>
    </row>
    <row r="51" spans="1:15" ht="15" customHeight="1" x14ac:dyDescent="0.25">
      <c r="A51" s="95">
        <f t="shared" si="2"/>
        <v>38</v>
      </c>
      <c r="B51" s="88" t="s">
        <v>86</v>
      </c>
      <c r="C51" s="104">
        <f>C47/C49</f>
        <v>7.612265515662163E-2</v>
      </c>
      <c r="D51" s="104"/>
      <c r="E51" s="104">
        <f>E47/E49</f>
        <v>7.5579950297616022E-2</v>
      </c>
    </row>
    <row r="52" spans="1:15" ht="15" customHeight="1" x14ac:dyDescent="0.25">
      <c r="A52" s="95">
        <f t="shared" si="2"/>
        <v>39</v>
      </c>
    </row>
    <row r="53" spans="1:15" ht="15" customHeight="1" x14ac:dyDescent="0.25">
      <c r="A53" s="95">
        <f t="shared" si="2"/>
        <v>40</v>
      </c>
      <c r="B53" s="88" t="s">
        <v>84</v>
      </c>
    </row>
    <row r="54" spans="1:15" ht="15" customHeight="1" x14ac:dyDescent="0.25">
      <c r="A54" s="95">
        <f t="shared" ref="A54:A60" si="3">A53+1</f>
        <v>41</v>
      </c>
      <c r="B54" s="99" t="s">
        <v>83</v>
      </c>
      <c r="C54" s="100">
        <v>9004679008.3162384</v>
      </c>
      <c r="D54" s="100">
        <v>-4530703</v>
      </c>
      <c r="E54" s="100">
        <f t="shared" ref="E54:E59" si="4">+D54+C54</f>
        <v>9000148305.3162384</v>
      </c>
    </row>
    <row r="55" spans="1:15" ht="15" customHeight="1" x14ac:dyDescent="0.25">
      <c r="A55" s="95">
        <f t="shared" si="3"/>
        <v>42</v>
      </c>
      <c r="B55" s="99" t="s">
        <v>82</v>
      </c>
      <c r="C55" s="96">
        <v>-3263140705.7036076</v>
      </c>
      <c r="D55" s="96">
        <v>1060866.4400000002</v>
      </c>
      <c r="E55" s="96">
        <f t="shared" si="4"/>
        <v>-3262079839.2636075</v>
      </c>
    </row>
    <row r="56" spans="1:15" ht="15" customHeight="1" x14ac:dyDescent="0.25">
      <c r="A56" s="95">
        <f t="shared" si="3"/>
        <v>43</v>
      </c>
      <c r="B56" s="88" t="s">
        <v>81</v>
      </c>
      <c r="C56" s="96">
        <v>438697644.56916672</v>
      </c>
      <c r="D56" s="96">
        <v>0</v>
      </c>
      <c r="E56" s="96">
        <f t="shared" si="4"/>
        <v>438697644.56916672</v>
      </c>
    </row>
    <row r="57" spans="1:15" ht="15" customHeight="1" x14ac:dyDescent="0.25">
      <c r="A57" s="95">
        <f t="shared" si="3"/>
        <v>44</v>
      </c>
      <c r="B57" s="88" t="s">
        <v>80</v>
      </c>
      <c r="C57" s="96">
        <v>-1028589439.3149971</v>
      </c>
      <c r="D57" s="96">
        <v>1030412.5</v>
      </c>
      <c r="E57" s="96">
        <f t="shared" si="4"/>
        <v>-1027559026.8149971</v>
      </c>
    </row>
    <row r="58" spans="1:15" s="93" customFormat="1" ht="15" customHeight="1" x14ac:dyDescent="0.25">
      <c r="A58" s="95">
        <f t="shared" si="3"/>
        <v>45</v>
      </c>
      <c r="B58" s="88" t="s">
        <v>79</v>
      </c>
      <c r="C58" s="96">
        <v>216328823.38692403</v>
      </c>
      <c r="D58" s="96">
        <v>0</v>
      </c>
      <c r="E58" s="96">
        <f t="shared" si="4"/>
        <v>216328823.38692403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5" s="93" customFormat="1" ht="15" customHeight="1" x14ac:dyDescent="0.25">
      <c r="A59" s="95">
        <f t="shared" si="3"/>
        <v>46</v>
      </c>
      <c r="B59" s="88" t="s">
        <v>78</v>
      </c>
      <c r="C59" s="96">
        <v>-69978427.945324168</v>
      </c>
      <c r="D59" s="96">
        <v>0</v>
      </c>
      <c r="E59" s="96">
        <f t="shared" si="4"/>
        <v>-69978427.945324168</v>
      </c>
    </row>
    <row r="60" spans="1:15" s="93" customFormat="1" ht="15" customHeight="1" thickBot="1" x14ac:dyDescent="0.3">
      <c r="A60" s="95">
        <f t="shared" si="3"/>
        <v>47</v>
      </c>
      <c r="B60" s="88" t="s">
        <v>77</v>
      </c>
      <c r="C60" s="94">
        <f>SUM(C54:C59)</f>
        <v>5297996903.3084011</v>
      </c>
      <c r="D60" s="94">
        <f>SUM(D54:D59)</f>
        <v>-2439424.0599999996</v>
      </c>
      <c r="E60" s="94">
        <f>SUM(E54:E59)</f>
        <v>5295557479.2484016</v>
      </c>
    </row>
    <row r="61" spans="1:15" ht="15" customHeight="1" thickTop="1" x14ac:dyDescent="0.2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ht="15" customHeight="1" x14ac:dyDescent="0.25">
      <c r="A62" s="93"/>
      <c r="C62" s="176" t="str">
        <f>IF(C60=C49,"OK","ERROR")</f>
        <v>OK</v>
      </c>
      <c r="D62" s="176" t="str">
        <f>IF(D60=D49,"OK","ERROR")</f>
        <v>OK</v>
      </c>
      <c r="E62" s="176" t="str">
        <f>IF(E60=E49,"OK","ERROR")</f>
        <v>OK</v>
      </c>
    </row>
    <row r="63" spans="1:15" ht="15" customHeight="1" x14ac:dyDescent="0.25">
      <c r="B63" s="93"/>
    </row>
    <row r="64" spans="1:15" ht="15" customHeight="1" x14ac:dyDescent="0.25">
      <c r="B64" s="93"/>
    </row>
    <row r="65" spans="1:5" ht="15" customHeight="1" x14ac:dyDescent="0.25">
      <c r="B65" s="93"/>
      <c r="E65" s="100"/>
    </row>
    <row r="66" spans="1:5" ht="15" customHeight="1" x14ac:dyDescent="0.25">
      <c r="A66" s="124"/>
      <c r="B66" s="128"/>
      <c r="C66" s="177"/>
      <c r="D66" s="177"/>
      <c r="E66" s="177"/>
    </row>
    <row r="67" spans="1:5" ht="15" customHeight="1" x14ac:dyDescent="0.25">
      <c r="A67" s="128"/>
      <c r="B67" s="185"/>
      <c r="C67" s="128"/>
      <c r="D67" s="128"/>
      <c r="E67" s="132"/>
    </row>
    <row r="68" spans="1:5" ht="15" customHeight="1" x14ac:dyDescent="0.25">
      <c r="A68" s="132"/>
      <c r="B68" s="132"/>
      <c r="C68" s="132"/>
      <c r="D68" s="132"/>
      <c r="E68" s="132"/>
    </row>
    <row r="69" spans="1:5" ht="15" customHeight="1" x14ac:dyDescent="0.25">
      <c r="E69" s="100"/>
    </row>
    <row r="71" spans="1:5" ht="15" customHeight="1" x14ac:dyDescent="0.25">
      <c r="C71" s="100"/>
      <c r="E71" s="100"/>
    </row>
    <row r="72" spans="1:5" ht="15" customHeight="1" x14ac:dyDescent="0.25">
      <c r="C72" s="92"/>
      <c r="E72" s="92"/>
    </row>
    <row r="73" spans="1:5" ht="15" customHeight="1" x14ac:dyDescent="0.25">
      <c r="C73" s="92"/>
      <c r="E73" s="100"/>
    </row>
    <row r="75" spans="1:5" ht="15" customHeight="1" x14ac:dyDescent="0.25">
      <c r="C75" s="100"/>
      <c r="E75" s="100"/>
    </row>
    <row r="76" spans="1:5" ht="15" customHeight="1" x14ac:dyDescent="0.25">
      <c r="C76" s="92"/>
      <c r="E76" s="92"/>
    </row>
    <row r="77" spans="1:5" ht="15" customHeight="1" x14ac:dyDescent="0.25">
      <c r="C77" s="113"/>
      <c r="D77" s="113"/>
      <c r="E77" s="113"/>
    </row>
  </sheetData>
  <conditionalFormatting sqref="C62:E62">
    <cfRule type="cellIs" dxfId="13" priority="1" stopIfTrue="1" operator="equal">
      <formula>"OK"</formula>
    </cfRule>
    <cfRule type="cellIs" dxfId="12" priority="2" stopIfTrue="1" operator="equal">
      <formula>"ERROR"</formula>
    </cfRule>
  </conditionalFormatting>
  <printOptions horizontalCentered="1"/>
  <pageMargins left="0.5" right="0.25" top="0.78" bottom="0.45" header="0.25" footer="0.18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G108"/>
  <sheetViews>
    <sheetView topLeftCell="A2" zoomScale="88" zoomScaleNormal="115" workbookViewId="0">
      <selection activeCell="B15" sqref="B15"/>
    </sheetView>
  </sheetViews>
  <sheetFormatPr defaultColWidth="16.42578125" defaultRowHeight="12.75" customHeight="1" x14ac:dyDescent="0.2"/>
  <cols>
    <col min="1" max="1" width="5.28515625" style="88" customWidth="1"/>
    <col min="2" max="2" width="46.7109375" style="88" bestFit="1" customWidth="1"/>
    <col min="3" max="3" width="15.42578125" style="88" bestFit="1" customWidth="1"/>
    <col min="4" max="4" width="17.140625" style="88" bestFit="1" customWidth="1"/>
    <col min="5" max="5" width="15.85546875" style="88" bestFit="1" customWidth="1"/>
    <col min="6" max="160" width="16.42578125" style="88"/>
    <col min="161" max="161" width="5.5703125" style="88" customWidth="1"/>
    <col min="162" max="162" width="18.7109375" style="88" customWidth="1"/>
    <col min="163" max="163" width="16.28515625" style="88" customWidth="1"/>
    <col min="164" max="164" width="15.28515625" style="88" customWidth="1"/>
    <col min="165" max="165" width="14" style="88" customWidth="1"/>
    <col min="166" max="166" width="13.85546875" style="88" customWidth="1"/>
    <col min="167" max="167" width="5.28515625" style="88" customWidth="1"/>
    <col min="168" max="168" width="46.140625" style="88" customWidth="1"/>
    <col min="169" max="169" width="18.42578125" style="88" customWidth="1"/>
    <col min="170" max="170" width="12.7109375" style="88" customWidth="1"/>
    <col min="171" max="171" width="14.7109375" style="88" bestFit="1" customWidth="1"/>
    <col min="172" max="172" width="5.28515625" style="88" customWidth="1"/>
    <col min="173" max="173" width="17.85546875" style="88" customWidth="1"/>
    <col min="174" max="174" width="20" style="88" customWidth="1"/>
    <col min="175" max="175" width="18.7109375" style="88" customWidth="1"/>
    <col min="176" max="176" width="15.5703125" style="88" customWidth="1"/>
    <col min="177" max="177" width="5.28515625" style="88" customWidth="1"/>
    <col min="178" max="178" width="42.7109375" style="88" customWidth="1"/>
    <col min="179" max="179" width="16.7109375" style="88" customWidth="1"/>
    <col min="180" max="180" width="17.28515625" style="88" customWidth="1"/>
    <col min="181" max="181" width="6.28515625" style="88" customWidth="1"/>
    <col min="182" max="182" width="57" style="88" bestFit="1" customWidth="1"/>
    <col min="183" max="183" width="12.5703125" style="88" customWidth="1"/>
    <col min="184" max="184" width="14.140625" style="88" customWidth="1"/>
    <col min="185" max="185" width="5" style="88" bestFit="1" customWidth="1"/>
    <col min="186" max="186" width="56.85546875" style="88" bestFit="1" customWidth="1"/>
    <col min="187" max="187" width="4.28515625" style="88" bestFit="1" customWidth="1"/>
    <col min="188" max="189" width="14.140625" style="88" customWidth="1"/>
    <col min="190" max="190" width="5.28515625" style="88" customWidth="1"/>
    <col min="191" max="191" width="30.28515625" style="88" customWidth="1"/>
    <col min="192" max="195" width="13.28515625" style="88" customWidth="1"/>
    <col min="196" max="196" width="11.85546875" style="88" customWidth="1"/>
    <col min="197" max="197" width="4.5703125" style="88" bestFit="1" customWidth="1"/>
    <col min="198" max="198" width="31.7109375" style="88" bestFit="1" customWidth="1"/>
    <col min="199" max="199" width="10.85546875" style="88" customWidth="1"/>
    <col min="200" max="200" width="17.7109375" style="88" customWidth="1"/>
    <col min="201" max="201" width="4.5703125" style="88" customWidth="1"/>
    <col min="202" max="202" width="28.140625" style="88" bestFit="1" customWidth="1"/>
    <col min="203" max="203" width="12.5703125" style="88" customWidth="1"/>
    <col min="204" max="204" width="14.7109375" style="88" customWidth="1"/>
    <col min="205" max="205" width="5.28515625" style="88" customWidth="1"/>
    <col min="206" max="206" width="40.42578125" style="88" customWidth="1"/>
    <col min="207" max="207" width="14.140625" style="88" customWidth="1"/>
    <col min="208" max="208" width="13.28515625" style="88" customWidth="1"/>
    <col min="209" max="209" width="14.28515625" style="88" customWidth="1"/>
    <col min="210" max="210" width="4.5703125" style="88" bestFit="1" customWidth="1"/>
    <col min="211" max="211" width="42.85546875" style="88" bestFit="1" customWidth="1"/>
    <col min="212" max="214" width="13.28515625" style="88" customWidth="1"/>
    <col min="215" max="215" width="5" style="88" bestFit="1" customWidth="1"/>
    <col min="216" max="216" width="55.28515625" style="88" bestFit="1" customWidth="1"/>
    <col min="217" max="219" width="13.28515625" style="88" customWidth="1"/>
    <col min="220" max="220" width="8.5703125" style="88" customWidth="1"/>
    <col min="221" max="221" width="37.42578125" style="88" bestFit="1" customWidth="1"/>
    <col min="222" max="224" width="13.28515625" style="88" customWidth="1"/>
    <col min="225" max="225" width="4.5703125" style="88" bestFit="1" customWidth="1"/>
    <col min="226" max="226" width="42.85546875" style="88" bestFit="1" customWidth="1"/>
    <col min="227" max="229" width="13.28515625" style="88" customWidth="1"/>
    <col min="230" max="230" width="5.28515625" style="88" customWidth="1"/>
    <col min="231" max="231" width="33.28515625" style="88" customWidth="1"/>
    <col min="232" max="232" width="13.7109375" style="88" customWidth="1"/>
    <col min="233" max="233" width="13.140625" style="88" customWidth="1"/>
    <col min="234" max="234" width="14.85546875" style="88" customWidth="1"/>
    <col min="235" max="235" width="2.28515625" style="88" customWidth="1"/>
    <col min="236" max="236" width="5.28515625" style="88" customWidth="1"/>
    <col min="237" max="237" width="37.140625" style="88" customWidth="1"/>
    <col min="238" max="238" width="18.140625" style="88" bestFit="1" customWidth="1"/>
    <col min="239" max="245" width="18.5703125" style="88" customWidth="1"/>
    <col min="246" max="246" width="4.5703125" style="88" bestFit="1" customWidth="1"/>
    <col min="247" max="247" width="46.7109375" style="88" bestFit="1" customWidth="1"/>
    <col min="248" max="248" width="13.5703125" style="88" customWidth="1"/>
    <col min="249" max="249" width="18.42578125" style="88" customWidth="1"/>
    <col min="250" max="252" width="14.28515625" style="88" bestFit="1" customWidth="1"/>
    <col min="253" max="253" width="14.28515625" style="88" customWidth="1"/>
    <col min="254" max="254" width="14.28515625" style="88" bestFit="1" customWidth="1"/>
    <col min="255" max="255" width="17.140625" style="88" bestFit="1" customWidth="1"/>
    <col min="256" max="256" width="15.85546875" style="88" bestFit="1" customWidth="1"/>
    <col min="257" max="257" width="5.28515625" style="88" customWidth="1"/>
    <col min="258" max="258" width="46.7109375" style="88" bestFit="1" customWidth="1"/>
    <col min="259" max="259" width="15.42578125" style="88" bestFit="1" customWidth="1"/>
    <col min="260" max="260" width="17.140625" style="88" bestFit="1" customWidth="1"/>
    <col min="261" max="261" width="15.85546875" style="88" bestFit="1" customWidth="1"/>
    <col min="262" max="416" width="16.42578125" style="88"/>
    <col min="417" max="417" width="5.5703125" style="88" customWidth="1"/>
    <col min="418" max="418" width="18.7109375" style="88" customWidth="1"/>
    <col min="419" max="419" width="16.28515625" style="88" customWidth="1"/>
    <col min="420" max="420" width="15.28515625" style="88" customWidth="1"/>
    <col min="421" max="421" width="14" style="88" customWidth="1"/>
    <col min="422" max="422" width="13.85546875" style="88" customWidth="1"/>
    <col min="423" max="423" width="5.28515625" style="88" customWidth="1"/>
    <col min="424" max="424" width="46.140625" style="88" customWidth="1"/>
    <col min="425" max="425" width="18.42578125" style="88" customWidth="1"/>
    <col min="426" max="426" width="12.7109375" style="88" customWidth="1"/>
    <col min="427" max="427" width="14.7109375" style="88" bestFit="1" customWidth="1"/>
    <col min="428" max="428" width="5.28515625" style="88" customWidth="1"/>
    <col min="429" max="429" width="17.85546875" style="88" customWidth="1"/>
    <col min="430" max="430" width="20" style="88" customWidth="1"/>
    <col min="431" max="431" width="18.7109375" style="88" customWidth="1"/>
    <col min="432" max="432" width="15.5703125" style="88" customWidth="1"/>
    <col min="433" max="433" width="5.28515625" style="88" customWidth="1"/>
    <col min="434" max="434" width="42.7109375" style="88" customWidth="1"/>
    <col min="435" max="435" width="16.7109375" style="88" customWidth="1"/>
    <col min="436" max="436" width="17.28515625" style="88" customWidth="1"/>
    <col min="437" max="437" width="6.28515625" style="88" customWidth="1"/>
    <col min="438" max="438" width="57" style="88" bestFit="1" customWidth="1"/>
    <col min="439" max="439" width="12.5703125" style="88" customWidth="1"/>
    <col min="440" max="440" width="14.140625" style="88" customWidth="1"/>
    <col min="441" max="441" width="5" style="88" bestFit="1" customWidth="1"/>
    <col min="442" max="442" width="56.85546875" style="88" bestFit="1" customWidth="1"/>
    <col min="443" max="443" width="4.28515625" style="88" bestFit="1" customWidth="1"/>
    <col min="444" max="445" width="14.140625" style="88" customWidth="1"/>
    <col min="446" max="446" width="5.28515625" style="88" customWidth="1"/>
    <col min="447" max="447" width="30.28515625" style="88" customWidth="1"/>
    <col min="448" max="451" width="13.28515625" style="88" customWidth="1"/>
    <col min="452" max="452" width="11.85546875" style="88" customWidth="1"/>
    <col min="453" max="453" width="4.5703125" style="88" bestFit="1" customWidth="1"/>
    <col min="454" max="454" width="31.7109375" style="88" bestFit="1" customWidth="1"/>
    <col min="455" max="455" width="10.85546875" style="88" customWidth="1"/>
    <col min="456" max="456" width="17.7109375" style="88" customWidth="1"/>
    <col min="457" max="457" width="4.5703125" style="88" customWidth="1"/>
    <col min="458" max="458" width="28.140625" style="88" bestFit="1" customWidth="1"/>
    <col min="459" max="459" width="12.5703125" style="88" customWidth="1"/>
    <col min="460" max="460" width="14.7109375" style="88" customWidth="1"/>
    <col min="461" max="461" width="5.28515625" style="88" customWidth="1"/>
    <col min="462" max="462" width="40.42578125" style="88" customWidth="1"/>
    <col min="463" max="463" width="14.140625" style="88" customWidth="1"/>
    <col min="464" max="464" width="13.28515625" style="88" customWidth="1"/>
    <col min="465" max="465" width="14.28515625" style="88" customWidth="1"/>
    <col min="466" max="466" width="4.5703125" style="88" bestFit="1" customWidth="1"/>
    <col min="467" max="467" width="42.85546875" style="88" bestFit="1" customWidth="1"/>
    <col min="468" max="470" width="13.28515625" style="88" customWidth="1"/>
    <col min="471" max="471" width="5" style="88" bestFit="1" customWidth="1"/>
    <col min="472" max="472" width="55.28515625" style="88" bestFit="1" customWidth="1"/>
    <col min="473" max="475" width="13.28515625" style="88" customWidth="1"/>
    <col min="476" max="476" width="8.5703125" style="88" customWidth="1"/>
    <col min="477" max="477" width="37.42578125" style="88" bestFit="1" customWidth="1"/>
    <col min="478" max="480" width="13.28515625" style="88" customWidth="1"/>
    <col min="481" max="481" width="4.5703125" style="88" bestFit="1" customWidth="1"/>
    <col min="482" max="482" width="42.85546875" style="88" bestFit="1" customWidth="1"/>
    <col min="483" max="485" width="13.28515625" style="88" customWidth="1"/>
    <col min="486" max="486" width="5.28515625" style="88" customWidth="1"/>
    <col min="487" max="487" width="33.28515625" style="88" customWidth="1"/>
    <col min="488" max="488" width="13.7109375" style="88" customWidth="1"/>
    <col min="489" max="489" width="13.140625" style="88" customWidth="1"/>
    <col min="490" max="490" width="14.85546875" style="88" customWidth="1"/>
    <col min="491" max="491" width="2.28515625" style="88" customWidth="1"/>
    <col min="492" max="492" width="5.28515625" style="88" customWidth="1"/>
    <col min="493" max="493" width="37.140625" style="88" customWidth="1"/>
    <col min="494" max="494" width="18.140625" style="88" bestFit="1" customWidth="1"/>
    <col min="495" max="501" width="18.5703125" style="88" customWidth="1"/>
    <col min="502" max="502" width="4.5703125" style="88" bestFit="1" customWidth="1"/>
    <col min="503" max="503" width="46.7109375" style="88" bestFit="1" customWidth="1"/>
    <col min="504" max="504" width="13.5703125" style="88" customWidth="1"/>
    <col min="505" max="505" width="18.42578125" style="88" customWidth="1"/>
    <col min="506" max="508" width="14.28515625" style="88" bestFit="1" customWidth="1"/>
    <col min="509" max="509" width="14.28515625" style="88" customWidth="1"/>
    <col min="510" max="510" width="14.28515625" style="88" bestFit="1" customWidth="1"/>
    <col min="511" max="511" width="17.140625" style="88" bestFit="1" customWidth="1"/>
    <col min="512" max="512" width="15.85546875" style="88" bestFit="1" customWidth="1"/>
    <col min="513" max="513" width="5.28515625" style="88" customWidth="1"/>
    <col min="514" max="514" width="46.7109375" style="88" bestFit="1" customWidth="1"/>
    <col min="515" max="515" width="15.42578125" style="88" bestFit="1" customWidth="1"/>
    <col min="516" max="516" width="17.140625" style="88" bestFit="1" customWidth="1"/>
    <col min="517" max="517" width="15.85546875" style="88" bestFit="1" customWidth="1"/>
    <col min="518" max="672" width="16.42578125" style="88"/>
    <col min="673" max="673" width="5.5703125" style="88" customWidth="1"/>
    <col min="674" max="674" width="18.7109375" style="88" customWidth="1"/>
    <col min="675" max="675" width="16.28515625" style="88" customWidth="1"/>
    <col min="676" max="676" width="15.28515625" style="88" customWidth="1"/>
    <col min="677" max="677" width="14" style="88" customWidth="1"/>
    <col min="678" max="678" width="13.85546875" style="88" customWidth="1"/>
    <col min="679" max="679" width="5.28515625" style="88" customWidth="1"/>
    <col min="680" max="680" width="46.140625" style="88" customWidth="1"/>
    <col min="681" max="681" width="18.42578125" style="88" customWidth="1"/>
    <col min="682" max="682" width="12.7109375" style="88" customWidth="1"/>
    <col min="683" max="683" width="14.7109375" style="88" bestFit="1" customWidth="1"/>
    <col min="684" max="684" width="5.28515625" style="88" customWidth="1"/>
    <col min="685" max="685" width="17.85546875" style="88" customWidth="1"/>
    <col min="686" max="686" width="20" style="88" customWidth="1"/>
    <col min="687" max="687" width="18.7109375" style="88" customWidth="1"/>
    <col min="688" max="688" width="15.5703125" style="88" customWidth="1"/>
    <col min="689" max="689" width="5.28515625" style="88" customWidth="1"/>
    <col min="690" max="690" width="42.7109375" style="88" customWidth="1"/>
    <col min="691" max="691" width="16.7109375" style="88" customWidth="1"/>
    <col min="692" max="692" width="17.28515625" style="88" customWidth="1"/>
    <col min="693" max="693" width="6.28515625" style="88" customWidth="1"/>
    <col min="694" max="694" width="57" style="88" bestFit="1" customWidth="1"/>
    <col min="695" max="695" width="12.5703125" style="88" customWidth="1"/>
    <col min="696" max="696" width="14.140625" style="88" customWidth="1"/>
    <col min="697" max="697" width="5" style="88" bestFit="1" customWidth="1"/>
    <col min="698" max="698" width="56.85546875" style="88" bestFit="1" customWidth="1"/>
    <col min="699" max="699" width="4.28515625" style="88" bestFit="1" customWidth="1"/>
    <col min="700" max="701" width="14.140625" style="88" customWidth="1"/>
    <col min="702" max="702" width="5.28515625" style="88" customWidth="1"/>
    <col min="703" max="703" width="30.28515625" style="88" customWidth="1"/>
    <col min="704" max="707" width="13.28515625" style="88" customWidth="1"/>
    <col min="708" max="708" width="11.85546875" style="88" customWidth="1"/>
    <col min="709" max="709" width="4.5703125" style="88" bestFit="1" customWidth="1"/>
    <col min="710" max="710" width="31.7109375" style="88" bestFit="1" customWidth="1"/>
    <col min="711" max="711" width="10.85546875" style="88" customWidth="1"/>
    <col min="712" max="712" width="17.7109375" style="88" customWidth="1"/>
    <col min="713" max="713" width="4.5703125" style="88" customWidth="1"/>
    <col min="714" max="714" width="28.140625" style="88" bestFit="1" customWidth="1"/>
    <col min="715" max="715" width="12.5703125" style="88" customWidth="1"/>
    <col min="716" max="716" width="14.7109375" style="88" customWidth="1"/>
    <col min="717" max="717" width="5.28515625" style="88" customWidth="1"/>
    <col min="718" max="718" width="40.42578125" style="88" customWidth="1"/>
    <col min="719" max="719" width="14.140625" style="88" customWidth="1"/>
    <col min="720" max="720" width="13.28515625" style="88" customWidth="1"/>
    <col min="721" max="721" width="14.28515625" style="88" customWidth="1"/>
    <col min="722" max="722" width="4.5703125" style="88" bestFit="1" customWidth="1"/>
    <col min="723" max="723" width="42.85546875" style="88" bestFit="1" customWidth="1"/>
    <col min="724" max="726" width="13.28515625" style="88" customWidth="1"/>
    <col min="727" max="727" width="5" style="88" bestFit="1" customWidth="1"/>
    <col min="728" max="728" width="55.28515625" style="88" bestFit="1" customWidth="1"/>
    <col min="729" max="731" width="13.28515625" style="88" customWidth="1"/>
    <col min="732" max="732" width="8.5703125" style="88" customWidth="1"/>
    <col min="733" max="733" width="37.42578125" style="88" bestFit="1" customWidth="1"/>
    <col min="734" max="736" width="13.28515625" style="88" customWidth="1"/>
    <col min="737" max="737" width="4.5703125" style="88" bestFit="1" customWidth="1"/>
    <col min="738" max="738" width="42.85546875" style="88" bestFit="1" customWidth="1"/>
    <col min="739" max="741" width="13.28515625" style="88" customWidth="1"/>
    <col min="742" max="742" width="5.28515625" style="88" customWidth="1"/>
    <col min="743" max="743" width="33.28515625" style="88" customWidth="1"/>
    <col min="744" max="744" width="13.7109375" style="88" customWidth="1"/>
    <col min="745" max="745" width="13.140625" style="88" customWidth="1"/>
    <col min="746" max="746" width="14.85546875" style="88" customWidth="1"/>
    <col min="747" max="747" width="2.28515625" style="88" customWidth="1"/>
    <col min="748" max="748" width="5.28515625" style="88" customWidth="1"/>
    <col min="749" max="749" width="37.140625" style="88" customWidth="1"/>
    <col min="750" max="750" width="18.140625" style="88" bestFit="1" customWidth="1"/>
    <col min="751" max="757" width="18.5703125" style="88" customWidth="1"/>
    <col min="758" max="758" width="4.5703125" style="88" bestFit="1" customWidth="1"/>
    <col min="759" max="759" width="46.7109375" style="88" bestFit="1" customWidth="1"/>
    <col min="760" max="760" width="13.5703125" style="88" customWidth="1"/>
    <col min="761" max="761" width="18.42578125" style="88" customWidth="1"/>
    <col min="762" max="764" width="14.28515625" style="88" bestFit="1" customWidth="1"/>
    <col min="765" max="765" width="14.28515625" style="88" customWidth="1"/>
    <col min="766" max="766" width="14.28515625" style="88" bestFit="1" customWidth="1"/>
    <col min="767" max="767" width="17.140625" style="88" bestFit="1" customWidth="1"/>
    <col min="768" max="768" width="15.85546875" style="88" bestFit="1" customWidth="1"/>
    <col min="769" max="769" width="5.28515625" style="88" customWidth="1"/>
    <col min="770" max="770" width="46.7109375" style="88" bestFit="1" customWidth="1"/>
    <col min="771" max="771" width="15.42578125" style="88" bestFit="1" customWidth="1"/>
    <col min="772" max="772" width="17.140625" style="88" bestFit="1" customWidth="1"/>
    <col min="773" max="773" width="15.85546875" style="88" bestFit="1" customWidth="1"/>
    <col min="774" max="928" width="16.42578125" style="88"/>
    <col min="929" max="929" width="5.5703125" style="88" customWidth="1"/>
    <col min="930" max="930" width="18.7109375" style="88" customWidth="1"/>
    <col min="931" max="931" width="16.28515625" style="88" customWidth="1"/>
    <col min="932" max="932" width="15.28515625" style="88" customWidth="1"/>
    <col min="933" max="933" width="14" style="88" customWidth="1"/>
    <col min="934" max="934" width="13.85546875" style="88" customWidth="1"/>
    <col min="935" max="935" width="5.28515625" style="88" customWidth="1"/>
    <col min="936" max="936" width="46.140625" style="88" customWidth="1"/>
    <col min="937" max="937" width="18.42578125" style="88" customWidth="1"/>
    <col min="938" max="938" width="12.7109375" style="88" customWidth="1"/>
    <col min="939" max="939" width="14.7109375" style="88" bestFit="1" customWidth="1"/>
    <col min="940" max="940" width="5.28515625" style="88" customWidth="1"/>
    <col min="941" max="941" width="17.85546875" style="88" customWidth="1"/>
    <col min="942" max="942" width="20" style="88" customWidth="1"/>
    <col min="943" max="943" width="18.7109375" style="88" customWidth="1"/>
    <col min="944" max="944" width="15.5703125" style="88" customWidth="1"/>
    <col min="945" max="945" width="5.28515625" style="88" customWidth="1"/>
    <col min="946" max="946" width="42.7109375" style="88" customWidth="1"/>
    <col min="947" max="947" width="16.7109375" style="88" customWidth="1"/>
    <col min="948" max="948" width="17.28515625" style="88" customWidth="1"/>
    <col min="949" max="949" width="6.28515625" style="88" customWidth="1"/>
    <col min="950" max="950" width="57" style="88" bestFit="1" customWidth="1"/>
    <col min="951" max="951" width="12.5703125" style="88" customWidth="1"/>
    <col min="952" max="952" width="14.140625" style="88" customWidth="1"/>
    <col min="953" max="953" width="5" style="88" bestFit="1" customWidth="1"/>
    <col min="954" max="954" width="56.85546875" style="88" bestFit="1" customWidth="1"/>
    <col min="955" max="955" width="4.28515625" style="88" bestFit="1" customWidth="1"/>
    <col min="956" max="957" width="14.140625" style="88" customWidth="1"/>
    <col min="958" max="958" width="5.28515625" style="88" customWidth="1"/>
    <col min="959" max="959" width="30.28515625" style="88" customWidth="1"/>
    <col min="960" max="963" width="13.28515625" style="88" customWidth="1"/>
    <col min="964" max="964" width="11.85546875" style="88" customWidth="1"/>
    <col min="965" max="965" width="4.5703125" style="88" bestFit="1" customWidth="1"/>
    <col min="966" max="966" width="31.7109375" style="88" bestFit="1" customWidth="1"/>
    <col min="967" max="967" width="10.85546875" style="88" customWidth="1"/>
    <col min="968" max="968" width="17.7109375" style="88" customWidth="1"/>
    <col min="969" max="969" width="4.5703125" style="88" customWidth="1"/>
    <col min="970" max="970" width="28.140625" style="88" bestFit="1" customWidth="1"/>
    <col min="971" max="971" width="12.5703125" style="88" customWidth="1"/>
    <col min="972" max="972" width="14.7109375" style="88" customWidth="1"/>
    <col min="973" max="973" width="5.28515625" style="88" customWidth="1"/>
    <col min="974" max="974" width="40.42578125" style="88" customWidth="1"/>
    <col min="975" max="975" width="14.140625" style="88" customWidth="1"/>
    <col min="976" max="976" width="13.28515625" style="88" customWidth="1"/>
    <col min="977" max="977" width="14.28515625" style="88" customWidth="1"/>
    <col min="978" max="978" width="4.5703125" style="88" bestFit="1" customWidth="1"/>
    <col min="979" max="979" width="42.85546875" style="88" bestFit="1" customWidth="1"/>
    <col min="980" max="982" width="13.28515625" style="88" customWidth="1"/>
    <col min="983" max="983" width="5" style="88" bestFit="1" customWidth="1"/>
    <col min="984" max="984" width="55.28515625" style="88" bestFit="1" customWidth="1"/>
    <col min="985" max="987" width="13.28515625" style="88" customWidth="1"/>
    <col min="988" max="988" width="8.5703125" style="88" customWidth="1"/>
    <col min="989" max="989" width="37.42578125" style="88" bestFit="1" customWidth="1"/>
    <col min="990" max="992" width="13.28515625" style="88" customWidth="1"/>
    <col min="993" max="993" width="4.5703125" style="88" bestFit="1" customWidth="1"/>
    <col min="994" max="994" width="42.85546875" style="88" bestFit="1" customWidth="1"/>
    <col min="995" max="997" width="13.28515625" style="88" customWidth="1"/>
    <col min="998" max="998" width="5.28515625" style="88" customWidth="1"/>
    <col min="999" max="999" width="33.28515625" style="88" customWidth="1"/>
    <col min="1000" max="1000" width="13.7109375" style="88" customWidth="1"/>
    <col min="1001" max="1001" width="13.140625" style="88" customWidth="1"/>
    <col min="1002" max="1002" width="14.85546875" style="88" customWidth="1"/>
    <col min="1003" max="1003" width="2.28515625" style="88" customWidth="1"/>
    <col min="1004" max="1004" width="5.28515625" style="88" customWidth="1"/>
    <col min="1005" max="1005" width="37.140625" style="88" customWidth="1"/>
    <col min="1006" max="1006" width="18.140625" style="88" bestFit="1" customWidth="1"/>
    <col min="1007" max="1013" width="18.5703125" style="88" customWidth="1"/>
    <col min="1014" max="1014" width="4.5703125" style="88" bestFit="1" customWidth="1"/>
    <col min="1015" max="1015" width="46.7109375" style="88" bestFit="1" customWidth="1"/>
    <col min="1016" max="1016" width="13.5703125" style="88" customWidth="1"/>
    <col min="1017" max="1017" width="18.42578125" style="88" customWidth="1"/>
    <col min="1018" max="1020" width="14.28515625" style="88" bestFit="1" customWidth="1"/>
    <col min="1021" max="1021" width="14.28515625" style="88" customWidth="1"/>
    <col min="1022" max="1022" width="14.28515625" style="88" bestFit="1" customWidth="1"/>
    <col min="1023" max="1023" width="17.140625" style="88" bestFit="1" customWidth="1"/>
    <col min="1024" max="1024" width="15.85546875" style="88" bestFit="1" customWidth="1"/>
    <col min="1025" max="1025" width="5.28515625" style="88" customWidth="1"/>
    <col min="1026" max="1026" width="46.7109375" style="88" bestFit="1" customWidth="1"/>
    <col min="1027" max="1027" width="15.42578125" style="88" bestFit="1" customWidth="1"/>
    <col min="1028" max="1028" width="17.140625" style="88" bestFit="1" customWidth="1"/>
    <col min="1029" max="1029" width="15.85546875" style="88" bestFit="1" customWidth="1"/>
    <col min="1030" max="1184" width="16.42578125" style="88"/>
    <col min="1185" max="1185" width="5.5703125" style="88" customWidth="1"/>
    <col min="1186" max="1186" width="18.7109375" style="88" customWidth="1"/>
    <col min="1187" max="1187" width="16.28515625" style="88" customWidth="1"/>
    <col min="1188" max="1188" width="15.28515625" style="88" customWidth="1"/>
    <col min="1189" max="1189" width="14" style="88" customWidth="1"/>
    <col min="1190" max="1190" width="13.85546875" style="88" customWidth="1"/>
    <col min="1191" max="1191" width="5.28515625" style="88" customWidth="1"/>
    <col min="1192" max="1192" width="46.140625" style="88" customWidth="1"/>
    <col min="1193" max="1193" width="18.42578125" style="88" customWidth="1"/>
    <col min="1194" max="1194" width="12.7109375" style="88" customWidth="1"/>
    <col min="1195" max="1195" width="14.7109375" style="88" bestFit="1" customWidth="1"/>
    <col min="1196" max="1196" width="5.28515625" style="88" customWidth="1"/>
    <col min="1197" max="1197" width="17.85546875" style="88" customWidth="1"/>
    <col min="1198" max="1198" width="20" style="88" customWidth="1"/>
    <col min="1199" max="1199" width="18.7109375" style="88" customWidth="1"/>
    <col min="1200" max="1200" width="15.5703125" style="88" customWidth="1"/>
    <col min="1201" max="1201" width="5.28515625" style="88" customWidth="1"/>
    <col min="1202" max="1202" width="42.7109375" style="88" customWidth="1"/>
    <col min="1203" max="1203" width="16.7109375" style="88" customWidth="1"/>
    <col min="1204" max="1204" width="17.28515625" style="88" customWidth="1"/>
    <col min="1205" max="1205" width="6.28515625" style="88" customWidth="1"/>
    <col min="1206" max="1206" width="57" style="88" bestFit="1" customWidth="1"/>
    <col min="1207" max="1207" width="12.5703125" style="88" customWidth="1"/>
    <col min="1208" max="1208" width="14.140625" style="88" customWidth="1"/>
    <col min="1209" max="1209" width="5" style="88" bestFit="1" customWidth="1"/>
    <col min="1210" max="1210" width="56.85546875" style="88" bestFit="1" customWidth="1"/>
    <col min="1211" max="1211" width="4.28515625" style="88" bestFit="1" customWidth="1"/>
    <col min="1212" max="1213" width="14.140625" style="88" customWidth="1"/>
    <col min="1214" max="1214" width="5.28515625" style="88" customWidth="1"/>
    <col min="1215" max="1215" width="30.28515625" style="88" customWidth="1"/>
    <col min="1216" max="1219" width="13.28515625" style="88" customWidth="1"/>
    <col min="1220" max="1220" width="11.85546875" style="88" customWidth="1"/>
    <col min="1221" max="1221" width="4.5703125" style="88" bestFit="1" customWidth="1"/>
    <col min="1222" max="1222" width="31.7109375" style="88" bestFit="1" customWidth="1"/>
    <col min="1223" max="1223" width="10.85546875" style="88" customWidth="1"/>
    <col min="1224" max="1224" width="17.7109375" style="88" customWidth="1"/>
    <col min="1225" max="1225" width="4.5703125" style="88" customWidth="1"/>
    <col min="1226" max="1226" width="28.140625" style="88" bestFit="1" customWidth="1"/>
    <col min="1227" max="1227" width="12.5703125" style="88" customWidth="1"/>
    <col min="1228" max="1228" width="14.7109375" style="88" customWidth="1"/>
    <col min="1229" max="1229" width="5.28515625" style="88" customWidth="1"/>
    <col min="1230" max="1230" width="40.42578125" style="88" customWidth="1"/>
    <col min="1231" max="1231" width="14.140625" style="88" customWidth="1"/>
    <col min="1232" max="1232" width="13.28515625" style="88" customWidth="1"/>
    <col min="1233" max="1233" width="14.28515625" style="88" customWidth="1"/>
    <col min="1234" max="1234" width="4.5703125" style="88" bestFit="1" customWidth="1"/>
    <col min="1235" max="1235" width="42.85546875" style="88" bestFit="1" customWidth="1"/>
    <col min="1236" max="1238" width="13.28515625" style="88" customWidth="1"/>
    <col min="1239" max="1239" width="5" style="88" bestFit="1" customWidth="1"/>
    <col min="1240" max="1240" width="55.28515625" style="88" bestFit="1" customWidth="1"/>
    <col min="1241" max="1243" width="13.28515625" style="88" customWidth="1"/>
    <col min="1244" max="1244" width="8.5703125" style="88" customWidth="1"/>
    <col min="1245" max="1245" width="37.42578125" style="88" bestFit="1" customWidth="1"/>
    <col min="1246" max="1248" width="13.28515625" style="88" customWidth="1"/>
    <col min="1249" max="1249" width="4.5703125" style="88" bestFit="1" customWidth="1"/>
    <col min="1250" max="1250" width="42.85546875" style="88" bestFit="1" customWidth="1"/>
    <col min="1251" max="1253" width="13.28515625" style="88" customWidth="1"/>
    <col min="1254" max="1254" width="5.28515625" style="88" customWidth="1"/>
    <col min="1255" max="1255" width="33.28515625" style="88" customWidth="1"/>
    <col min="1256" max="1256" width="13.7109375" style="88" customWidth="1"/>
    <col min="1257" max="1257" width="13.140625" style="88" customWidth="1"/>
    <col min="1258" max="1258" width="14.85546875" style="88" customWidth="1"/>
    <col min="1259" max="1259" width="2.28515625" style="88" customWidth="1"/>
    <col min="1260" max="1260" width="5.28515625" style="88" customWidth="1"/>
    <col min="1261" max="1261" width="37.140625" style="88" customWidth="1"/>
    <col min="1262" max="1262" width="18.140625" style="88" bestFit="1" customWidth="1"/>
    <col min="1263" max="1269" width="18.5703125" style="88" customWidth="1"/>
    <col min="1270" max="1270" width="4.5703125" style="88" bestFit="1" customWidth="1"/>
    <col min="1271" max="1271" width="46.7109375" style="88" bestFit="1" customWidth="1"/>
    <col min="1272" max="1272" width="13.5703125" style="88" customWidth="1"/>
    <col min="1273" max="1273" width="18.42578125" style="88" customWidth="1"/>
    <col min="1274" max="1276" width="14.28515625" style="88" bestFit="1" customWidth="1"/>
    <col min="1277" max="1277" width="14.28515625" style="88" customWidth="1"/>
    <col min="1278" max="1278" width="14.28515625" style="88" bestFit="1" customWidth="1"/>
    <col min="1279" max="1279" width="17.140625" style="88" bestFit="1" customWidth="1"/>
    <col min="1280" max="1280" width="15.85546875" style="88" bestFit="1" customWidth="1"/>
    <col min="1281" max="1281" width="5.28515625" style="88" customWidth="1"/>
    <col min="1282" max="1282" width="46.7109375" style="88" bestFit="1" customWidth="1"/>
    <col min="1283" max="1283" width="15.42578125" style="88" bestFit="1" customWidth="1"/>
    <col min="1284" max="1284" width="17.140625" style="88" bestFit="1" customWidth="1"/>
    <col min="1285" max="1285" width="15.85546875" style="88" bestFit="1" customWidth="1"/>
    <col min="1286" max="1440" width="16.42578125" style="88"/>
    <col min="1441" max="1441" width="5.5703125" style="88" customWidth="1"/>
    <col min="1442" max="1442" width="18.7109375" style="88" customWidth="1"/>
    <col min="1443" max="1443" width="16.28515625" style="88" customWidth="1"/>
    <col min="1444" max="1444" width="15.28515625" style="88" customWidth="1"/>
    <col min="1445" max="1445" width="14" style="88" customWidth="1"/>
    <col min="1446" max="1446" width="13.85546875" style="88" customWidth="1"/>
    <col min="1447" max="1447" width="5.28515625" style="88" customWidth="1"/>
    <col min="1448" max="1448" width="46.140625" style="88" customWidth="1"/>
    <col min="1449" max="1449" width="18.42578125" style="88" customWidth="1"/>
    <col min="1450" max="1450" width="12.7109375" style="88" customWidth="1"/>
    <col min="1451" max="1451" width="14.7109375" style="88" bestFit="1" customWidth="1"/>
    <col min="1452" max="1452" width="5.28515625" style="88" customWidth="1"/>
    <col min="1453" max="1453" width="17.85546875" style="88" customWidth="1"/>
    <col min="1454" max="1454" width="20" style="88" customWidth="1"/>
    <col min="1455" max="1455" width="18.7109375" style="88" customWidth="1"/>
    <col min="1456" max="1456" width="15.5703125" style="88" customWidth="1"/>
    <col min="1457" max="1457" width="5.28515625" style="88" customWidth="1"/>
    <col min="1458" max="1458" width="42.7109375" style="88" customWidth="1"/>
    <col min="1459" max="1459" width="16.7109375" style="88" customWidth="1"/>
    <col min="1460" max="1460" width="17.28515625" style="88" customWidth="1"/>
    <col min="1461" max="1461" width="6.28515625" style="88" customWidth="1"/>
    <col min="1462" max="1462" width="57" style="88" bestFit="1" customWidth="1"/>
    <col min="1463" max="1463" width="12.5703125" style="88" customWidth="1"/>
    <col min="1464" max="1464" width="14.140625" style="88" customWidth="1"/>
    <col min="1465" max="1465" width="5" style="88" bestFit="1" customWidth="1"/>
    <col min="1466" max="1466" width="56.85546875" style="88" bestFit="1" customWidth="1"/>
    <col min="1467" max="1467" width="4.28515625" style="88" bestFit="1" customWidth="1"/>
    <col min="1468" max="1469" width="14.140625" style="88" customWidth="1"/>
    <col min="1470" max="1470" width="5.28515625" style="88" customWidth="1"/>
    <col min="1471" max="1471" width="30.28515625" style="88" customWidth="1"/>
    <col min="1472" max="1475" width="13.28515625" style="88" customWidth="1"/>
    <col min="1476" max="1476" width="11.85546875" style="88" customWidth="1"/>
    <col min="1477" max="1477" width="4.5703125" style="88" bestFit="1" customWidth="1"/>
    <col min="1478" max="1478" width="31.7109375" style="88" bestFit="1" customWidth="1"/>
    <col min="1479" max="1479" width="10.85546875" style="88" customWidth="1"/>
    <col min="1480" max="1480" width="17.7109375" style="88" customWidth="1"/>
    <col min="1481" max="1481" width="4.5703125" style="88" customWidth="1"/>
    <col min="1482" max="1482" width="28.140625" style="88" bestFit="1" customWidth="1"/>
    <col min="1483" max="1483" width="12.5703125" style="88" customWidth="1"/>
    <col min="1484" max="1484" width="14.7109375" style="88" customWidth="1"/>
    <col min="1485" max="1485" width="5.28515625" style="88" customWidth="1"/>
    <col min="1486" max="1486" width="40.42578125" style="88" customWidth="1"/>
    <col min="1487" max="1487" width="14.140625" style="88" customWidth="1"/>
    <col min="1488" max="1488" width="13.28515625" style="88" customWidth="1"/>
    <col min="1489" max="1489" width="14.28515625" style="88" customWidth="1"/>
    <col min="1490" max="1490" width="4.5703125" style="88" bestFit="1" customWidth="1"/>
    <col min="1491" max="1491" width="42.85546875" style="88" bestFit="1" customWidth="1"/>
    <col min="1492" max="1494" width="13.28515625" style="88" customWidth="1"/>
    <col min="1495" max="1495" width="5" style="88" bestFit="1" customWidth="1"/>
    <col min="1496" max="1496" width="55.28515625" style="88" bestFit="1" customWidth="1"/>
    <col min="1497" max="1499" width="13.28515625" style="88" customWidth="1"/>
    <col min="1500" max="1500" width="8.5703125" style="88" customWidth="1"/>
    <col min="1501" max="1501" width="37.42578125" style="88" bestFit="1" customWidth="1"/>
    <col min="1502" max="1504" width="13.28515625" style="88" customWidth="1"/>
    <col min="1505" max="1505" width="4.5703125" style="88" bestFit="1" customWidth="1"/>
    <col min="1506" max="1506" width="42.85546875" style="88" bestFit="1" customWidth="1"/>
    <col min="1507" max="1509" width="13.28515625" style="88" customWidth="1"/>
    <col min="1510" max="1510" width="5.28515625" style="88" customWidth="1"/>
    <col min="1511" max="1511" width="33.28515625" style="88" customWidth="1"/>
    <col min="1512" max="1512" width="13.7109375" style="88" customWidth="1"/>
    <col min="1513" max="1513" width="13.140625" style="88" customWidth="1"/>
    <col min="1514" max="1514" width="14.85546875" style="88" customWidth="1"/>
    <col min="1515" max="1515" width="2.28515625" style="88" customWidth="1"/>
    <col min="1516" max="1516" width="5.28515625" style="88" customWidth="1"/>
    <col min="1517" max="1517" width="37.140625" style="88" customWidth="1"/>
    <col min="1518" max="1518" width="18.140625" style="88" bestFit="1" customWidth="1"/>
    <col min="1519" max="1525" width="18.5703125" style="88" customWidth="1"/>
    <col min="1526" max="1526" width="4.5703125" style="88" bestFit="1" customWidth="1"/>
    <col min="1527" max="1527" width="46.7109375" style="88" bestFit="1" customWidth="1"/>
    <col min="1528" max="1528" width="13.5703125" style="88" customWidth="1"/>
    <col min="1529" max="1529" width="18.42578125" style="88" customWidth="1"/>
    <col min="1530" max="1532" width="14.28515625" style="88" bestFit="1" customWidth="1"/>
    <col min="1533" max="1533" width="14.28515625" style="88" customWidth="1"/>
    <col min="1534" max="1534" width="14.28515625" style="88" bestFit="1" customWidth="1"/>
    <col min="1535" max="1535" width="17.140625" style="88" bestFit="1" customWidth="1"/>
    <col min="1536" max="1536" width="15.85546875" style="88" bestFit="1" customWidth="1"/>
    <col min="1537" max="1537" width="5.28515625" style="88" customWidth="1"/>
    <col min="1538" max="1538" width="46.7109375" style="88" bestFit="1" customWidth="1"/>
    <col min="1539" max="1539" width="15.42578125" style="88" bestFit="1" customWidth="1"/>
    <col min="1540" max="1540" width="17.140625" style="88" bestFit="1" customWidth="1"/>
    <col min="1541" max="1541" width="15.85546875" style="88" bestFit="1" customWidth="1"/>
    <col min="1542" max="1696" width="16.42578125" style="88"/>
    <col min="1697" max="1697" width="5.5703125" style="88" customWidth="1"/>
    <col min="1698" max="1698" width="18.7109375" style="88" customWidth="1"/>
    <col min="1699" max="1699" width="16.28515625" style="88" customWidth="1"/>
    <col min="1700" max="1700" width="15.28515625" style="88" customWidth="1"/>
    <col min="1701" max="1701" width="14" style="88" customWidth="1"/>
    <col min="1702" max="1702" width="13.85546875" style="88" customWidth="1"/>
    <col min="1703" max="1703" width="5.28515625" style="88" customWidth="1"/>
    <col min="1704" max="1704" width="46.140625" style="88" customWidth="1"/>
    <col min="1705" max="1705" width="18.42578125" style="88" customWidth="1"/>
    <col min="1706" max="1706" width="12.7109375" style="88" customWidth="1"/>
    <col min="1707" max="1707" width="14.7109375" style="88" bestFit="1" customWidth="1"/>
    <col min="1708" max="1708" width="5.28515625" style="88" customWidth="1"/>
    <col min="1709" max="1709" width="17.85546875" style="88" customWidth="1"/>
    <col min="1710" max="1710" width="20" style="88" customWidth="1"/>
    <col min="1711" max="1711" width="18.7109375" style="88" customWidth="1"/>
    <col min="1712" max="1712" width="15.5703125" style="88" customWidth="1"/>
    <col min="1713" max="1713" width="5.28515625" style="88" customWidth="1"/>
    <col min="1714" max="1714" width="42.7109375" style="88" customWidth="1"/>
    <col min="1715" max="1715" width="16.7109375" style="88" customWidth="1"/>
    <col min="1716" max="1716" width="17.28515625" style="88" customWidth="1"/>
    <col min="1717" max="1717" width="6.28515625" style="88" customWidth="1"/>
    <col min="1718" max="1718" width="57" style="88" bestFit="1" customWidth="1"/>
    <col min="1719" max="1719" width="12.5703125" style="88" customWidth="1"/>
    <col min="1720" max="1720" width="14.140625" style="88" customWidth="1"/>
    <col min="1721" max="1721" width="5" style="88" bestFit="1" customWidth="1"/>
    <col min="1722" max="1722" width="56.85546875" style="88" bestFit="1" customWidth="1"/>
    <col min="1723" max="1723" width="4.28515625" style="88" bestFit="1" customWidth="1"/>
    <col min="1724" max="1725" width="14.140625" style="88" customWidth="1"/>
    <col min="1726" max="1726" width="5.28515625" style="88" customWidth="1"/>
    <col min="1727" max="1727" width="30.28515625" style="88" customWidth="1"/>
    <col min="1728" max="1731" width="13.28515625" style="88" customWidth="1"/>
    <col min="1732" max="1732" width="11.85546875" style="88" customWidth="1"/>
    <col min="1733" max="1733" width="4.5703125" style="88" bestFit="1" customWidth="1"/>
    <col min="1734" max="1734" width="31.7109375" style="88" bestFit="1" customWidth="1"/>
    <col min="1735" max="1735" width="10.85546875" style="88" customWidth="1"/>
    <col min="1736" max="1736" width="17.7109375" style="88" customWidth="1"/>
    <col min="1737" max="1737" width="4.5703125" style="88" customWidth="1"/>
    <col min="1738" max="1738" width="28.140625" style="88" bestFit="1" customWidth="1"/>
    <col min="1739" max="1739" width="12.5703125" style="88" customWidth="1"/>
    <col min="1740" max="1740" width="14.7109375" style="88" customWidth="1"/>
    <col min="1741" max="1741" width="5.28515625" style="88" customWidth="1"/>
    <col min="1742" max="1742" width="40.42578125" style="88" customWidth="1"/>
    <col min="1743" max="1743" width="14.140625" style="88" customWidth="1"/>
    <col min="1744" max="1744" width="13.28515625" style="88" customWidth="1"/>
    <col min="1745" max="1745" width="14.28515625" style="88" customWidth="1"/>
    <col min="1746" max="1746" width="4.5703125" style="88" bestFit="1" customWidth="1"/>
    <col min="1747" max="1747" width="42.85546875" style="88" bestFit="1" customWidth="1"/>
    <col min="1748" max="1750" width="13.28515625" style="88" customWidth="1"/>
    <col min="1751" max="1751" width="5" style="88" bestFit="1" customWidth="1"/>
    <col min="1752" max="1752" width="55.28515625" style="88" bestFit="1" customWidth="1"/>
    <col min="1753" max="1755" width="13.28515625" style="88" customWidth="1"/>
    <col min="1756" max="1756" width="8.5703125" style="88" customWidth="1"/>
    <col min="1757" max="1757" width="37.42578125" style="88" bestFit="1" customWidth="1"/>
    <col min="1758" max="1760" width="13.28515625" style="88" customWidth="1"/>
    <col min="1761" max="1761" width="4.5703125" style="88" bestFit="1" customWidth="1"/>
    <col min="1762" max="1762" width="42.85546875" style="88" bestFit="1" customWidth="1"/>
    <col min="1763" max="1765" width="13.28515625" style="88" customWidth="1"/>
    <col min="1766" max="1766" width="5.28515625" style="88" customWidth="1"/>
    <col min="1767" max="1767" width="33.28515625" style="88" customWidth="1"/>
    <col min="1768" max="1768" width="13.7109375" style="88" customWidth="1"/>
    <col min="1769" max="1769" width="13.140625" style="88" customWidth="1"/>
    <col min="1770" max="1770" width="14.85546875" style="88" customWidth="1"/>
    <col min="1771" max="1771" width="2.28515625" style="88" customWidth="1"/>
    <col min="1772" max="1772" width="5.28515625" style="88" customWidth="1"/>
    <col min="1773" max="1773" width="37.140625" style="88" customWidth="1"/>
    <col min="1774" max="1774" width="18.140625" style="88" bestFit="1" customWidth="1"/>
    <col min="1775" max="1781" width="18.5703125" style="88" customWidth="1"/>
    <col min="1782" max="1782" width="4.5703125" style="88" bestFit="1" customWidth="1"/>
    <col min="1783" max="1783" width="46.7109375" style="88" bestFit="1" customWidth="1"/>
    <col min="1784" max="1784" width="13.5703125" style="88" customWidth="1"/>
    <col min="1785" max="1785" width="18.42578125" style="88" customWidth="1"/>
    <col min="1786" max="1788" width="14.28515625" style="88" bestFit="1" customWidth="1"/>
    <col min="1789" max="1789" width="14.28515625" style="88" customWidth="1"/>
    <col min="1790" max="1790" width="14.28515625" style="88" bestFit="1" customWidth="1"/>
    <col min="1791" max="1791" width="17.140625" style="88" bestFit="1" customWidth="1"/>
    <col min="1792" max="1792" width="15.85546875" style="88" bestFit="1" customWidth="1"/>
    <col min="1793" max="1793" width="5.28515625" style="88" customWidth="1"/>
    <col min="1794" max="1794" width="46.7109375" style="88" bestFit="1" customWidth="1"/>
    <col min="1795" max="1795" width="15.42578125" style="88" bestFit="1" customWidth="1"/>
    <col min="1796" max="1796" width="17.140625" style="88" bestFit="1" customWidth="1"/>
    <col min="1797" max="1797" width="15.85546875" style="88" bestFit="1" customWidth="1"/>
    <col min="1798" max="1952" width="16.42578125" style="88"/>
    <col min="1953" max="1953" width="5.5703125" style="88" customWidth="1"/>
    <col min="1954" max="1954" width="18.7109375" style="88" customWidth="1"/>
    <col min="1955" max="1955" width="16.28515625" style="88" customWidth="1"/>
    <col min="1956" max="1956" width="15.28515625" style="88" customWidth="1"/>
    <col min="1957" max="1957" width="14" style="88" customWidth="1"/>
    <col min="1958" max="1958" width="13.85546875" style="88" customWidth="1"/>
    <col min="1959" max="1959" width="5.28515625" style="88" customWidth="1"/>
    <col min="1960" max="1960" width="46.140625" style="88" customWidth="1"/>
    <col min="1961" max="1961" width="18.42578125" style="88" customWidth="1"/>
    <col min="1962" max="1962" width="12.7109375" style="88" customWidth="1"/>
    <col min="1963" max="1963" width="14.7109375" style="88" bestFit="1" customWidth="1"/>
    <col min="1964" max="1964" width="5.28515625" style="88" customWidth="1"/>
    <col min="1965" max="1965" width="17.85546875" style="88" customWidth="1"/>
    <col min="1966" max="1966" width="20" style="88" customWidth="1"/>
    <col min="1967" max="1967" width="18.7109375" style="88" customWidth="1"/>
    <col min="1968" max="1968" width="15.5703125" style="88" customWidth="1"/>
    <col min="1969" max="1969" width="5.28515625" style="88" customWidth="1"/>
    <col min="1970" max="1970" width="42.7109375" style="88" customWidth="1"/>
    <col min="1971" max="1971" width="16.7109375" style="88" customWidth="1"/>
    <col min="1972" max="1972" width="17.28515625" style="88" customWidth="1"/>
    <col min="1973" max="1973" width="6.28515625" style="88" customWidth="1"/>
    <col min="1974" max="1974" width="57" style="88" bestFit="1" customWidth="1"/>
    <col min="1975" max="1975" width="12.5703125" style="88" customWidth="1"/>
    <col min="1976" max="1976" width="14.140625" style="88" customWidth="1"/>
    <col min="1977" max="1977" width="5" style="88" bestFit="1" customWidth="1"/>
    <col min="1978" max="1978" width="56.85546875" style="88" bestFit="1" customWidth="1"/>
    <col min="1979" max="1979" width="4.28515625" style="88" bestFit="1" customWidth="1"/>
    <col min="1980" max="1981" width="14.140625" style="88" customWidth="1"/>
    <col min="1982" max="1982" width="5.28515625" style="88" customWidth="1"/>
    <col min="1983" max="1983" width="30.28515625" style="88" customWidth="1"/>
    <col min="1984" max="1987" width="13.28515625" style="88" customWidth="1"/>
    <col min="1988" max="1988" width="11.85546875" style="88" customWidth="1"/>
    <col min="1989" max="1989" width="4.5703125" style="88" bestFit="1" customWidth="1"/>
    <col min="1990" max="1990" width="31.7109375" style="88" bestFit="1" customWidth="1"/>
    <col min="1991" max="1991" width="10.85546875" style="88" customWidth="1"/>
    <col min="1992" max="1992" width="17.7109375" style="88" customWidth="1"/>
    <col min="1993" max="1993" width="4.5703125" style="88" customWidth="1"/>
    <col min="1994" max="1994" width="28.140625" style="88" bestFit="1" customWidth="1"/>
    <col min="1995" max="1995" width="12.5703125" style="88" customWidth="1"/>
    <col min="1996" max="1996" width="14.7109375" style="88" customWidth="1"/>
    <col min="1997" max="1997" width="5.28515625" style="88" customWidth="1"/>
    <col min="1998" max="1998" width="40.42578125" style="88" customWidth="1"/>
    <col min="1999" max="1999" width="14.140625" style="88" customWidth="1"/>
    <col min="2000" max="2000" width="13.28515625" style="88" customWidth="1"/>
    <col min="2001" max="2001" width="14.28515625" style="88" customWidth="1"/>
    <col min="2002" max="2002" width="4.5703125" style="88" bestFit="1" customWidth="1"/>
    <col min="2003" max="2003" width="42.85546875" style="88" bestFit="1" customWidth="1"/>
    <col min="2004" max="2006" width="13.28515625" style="88" customWidth="1"/>
    <col min="2007" max="2007" width="5" style="88" bestFit="1" customWidth="1"/>
    <col min="2008" max="2008" width="55.28515625" style="88" bestFit="1" customWidth="1"/>
    <col min="2009" max="2011" width="13.28515625" style="88" customWidth="1"/>
    <col min="2012" max="2012" width="8.5703125" style="88" customWidth="1"/>
    <col min="2013" max="2013" width="37.42578125" style="88" bestFit="1" customWidth="1"/>
    <col min="2014" max="2016" width="13.28515625" style="88" customWidth="1"/>
    <col min="2017" max="2017" width="4.5703125" style="88" bestFit="1" customWidth="1"/>
    <col min="2018" max="2018" width="42.85546875" style="88" bestFit="1" customWidth="1"/>
    <col min="2019" max="2021" width="13.28515625" style="88" customWidth="1"/>
    <col min="2022" max="2022" width="5.28515625" style="88" customWidth="1"/>
    <col min="2023" max="2023" width="33.28515625" style="88" customWidth="1"/>
    <col min="2024" max="2024" width="13.7109375" style="88" customWidth="1"/>
    <col min="2025" max="2025" width="13.140625" style="88" customWidth="1"/>
    <col min="2026" max="2026" width="14.85546875" style="88" customWidth="1"/>
    <col min="2027" max="2027" width="2.28515625" style="88" customWidth="1"/>
    <col min="2028" max="2028" width="5.28515625" style="88" customWidth="1"/>
    <col min="2029" max="2029" width="37.140625" style="88" customWidth="1"/>
    <col min="2030" max="2030" width="18.140625" style="88" bestFit="1" customWidth="1"/>
    <col min="2031" max="2037" width="18.5703125" style="88" customWidth="1"/>
    <col min="2038" max="2038" width="4.5703125" style="88" bestFit="1" customWidth="1"/>
    <col min="2039" max="2039" width="46.7109375" style="88" bestFit="1" customWidth="1"/>
    <col min="2040" max="2040" width="13.5703125" style="88" customWidth="1"/>
    <col min="2041" max="2041" width="18.42578125" style="88" customWidth="1"/>
    <col min="2042" max="2044" width="14.28515625" style="88" bestFit="1" customWidth="1"/>
    <col min="2045" max="2045" width="14.28515625" style="88" customWidth="1"/>
    <col min="2046" max="2046" width="14.28515625" style="88" bestFit="1" customWidth="1"/>
    <col min="2047" max="2047" width="17.140625" style="88" bestFit="1" customWidth="1"/>
    <col min="2048" max="2048" width="15.85546875" style="88" bestFit="1" customWidth="1"/>
    <col min="2049" max="2049" width="5.28515625" style="88" customWidth="1"/>
    <col min="2050" max="2050" width="46.7109375" style="88" bestFit="1" customWidth="1"/>
    <col min="2051" max="2051" width="15.42578125" style="88" bestFit="1" customWidth="1"/>
    <col min="2052" max="2052" width="17.140625" style="88" bestFit="1" customWidth="1"/>
    <col min="2053" max="2053" width="15.85546875" style="88" bestFit="1" customWidth="1"/>
    <col min="2054" max="2208" width="16.42578125" style="88"/>
    <col min="2209" max="2209" width="5.5703125" style="88" customWidth="1"/>
    <col min="2210" max="2210" width="18.7109375" style="88" customWidth="1"/>
    <col min="2211" max="2211" width="16.28515625" style="88" customWidth="1"/>
    <col min="2212" max="2212" width="15.28515625" style="88" customWidth="1"/>
    <col min="2213" max="2213" width="14" style="88" customWidth="1"/>
    <col min="2214" max="2214" width="13.85546875" style="88" customWidth="1"/>
    <col min="2215" max="2215" width="5.28515625" style="88" customWidth="1"/>
    <col min="2216" max="2216" width="46.140625" style="88" customWidth="1"/>
    <col min="2217" max="2217" width="18.42578125" style="88" customWidth="1"/>
    <col min="2218" max="2218" width="12.7109375" style="88" customWidth="1"/>
    <col min="2219" max="2219" width="14.7109375" style="88" bestFit="1" customWidth="1"/>
    <col min="2220" max="2220" width="5.28515625" style="88" customWidth="1"/>
    <col min="2221" max="2221" width="17.85546875" style="88" customWidth="1"/>
    <col min="2222" max="2222" width="20" style="88" customWidth="1"/>
    <col min="2223" max="2223" width="18.7109375" style="88" customWidth="1"/>
    <col min="2224" max="2224" width="15.5703125" style="88" customWidth="1"/>
    <col min="2225" max="2225" width="5.28515625" style="88" customWidth="1"/>
    <col min="2226" max="2226" width="42.7109375" style="88" customWidth="1"/>
    <col min="2227" max="2227" width="16.7109375" style="88" customWidth="1"/>
    <col min="2228" max="2228" width="17.28515625" style="88" customWidth="1"/>
    <col min="2229" max="2229" width="6.28515625" style="88" customWidth="1"/>
    <col min="2230" max="2230" width="57" style="88" bestFit="1" customWidth="1"/>
    <col min="2231" max="2231" width="12.5703125" style="88" customWidth="1"/>
    <col min="2232" max="2232" width="14.140625" style="88" customWidth="1"/>
    <col min="2233" max="2233" width="5" style="88" bestFit="1" customWidth="1"/>
    <col min="2234" max="2234" width="56.85546875" style="88" bestFit="1" customWidth="1"/>
    <col min="2235" max="2235" width="4.28515625" style="88" bestFit="1" customWidth="1"/>
    <col min="2236" max="2237" width="14.140625" style="88" customWidth="1"/>
    <col min="2238" max="2238" width="5.28515625" style="88" customWidth="1"/>
    <col min="2239" max="2239" width="30.28515625" style="88" customWidth="1"/>
    <col min="2240" max="2243" width="13.28515625" style="88" customWidth="1"/>
    <col min="2244" max="2244" width="11.85546875" style="88" customWidth="1"/>
    <col min="2245" max="2245" width="4.5703125" style="88" bestFit="1" customWidth="1"/>
    <col min="2246" max="2246" width="31.7109375" style="88" bestFit="1" customWidth="1"/>
    <col min="2247" max="2247" width="10.85546875" style="88" customWidth="1"/>
    <col min="2248" max="2248" width="17.7109375" style="88" customWidth="1"/>
    <col min="2249" max="2249" width="4.5703125" style="88" customWidth="1"/>
    <col min="2250" max="2250" width="28.140625" style="88" bestFit="1" customWidth="1"/>
    <col min="2251" max="2251" width="12.5703125" style="88" customWidth="1"/>
    <col min="2252" max="2252" width="14.7109375" style="88" customWidth="1"/>
    <col min="2253" max="2253" width="5.28515625" style="88" customWidth="1"/>
    <col min="2254" max="2254" width="40.42578125" style="88" customWidth="1"/>
    <col min="2255" max="2255" width="14.140625" style="88" customWidth="1"/>
    <col min="2256" max="2256" width="13.28515625" style="88" customWidth="1"/>
    <col min="2257" max="2257" width="14.28515625" style="88" customWidth="1"/>
    <col min="2258" max="2258" width="4.5703125" style="88" bestFit="1" customWidth="1"/>
    <col min="2259" max="2259" width="42.85546875" style="88" bestFit="1" customWidth="1"/>
    <col min="2260" max="2262" width="13.28515625" style="88" customWidth="1"/>
    <col min="2263" max="2263" width="5" style="88" bestFit="1" customWidth="1"/>
    <col min="2264" max="2264" width="55.28515625" style="88" bestFit="1" customWidth="1"/>
    <col min="2265" max="2267" width="13.28515625" style="88" customWidth="1"/>
    <col min="2268" max="2268" width="8.5703125" style="88" customWidth="1"/>
    <col min="2269" max="2269" width="37.42578125" style="88" bestFit="1" customWidth="1"/>
    <col min="2270" max="2272" width="13.28515625" style="88" customWidth="1"/>
    <col min="2273" max="2273" width="4.5703125" style="88" bestFit="1" customWidth="1"/>
    <col min="2274" max="2274" width="42.85546875" style="88" bestFit="1" customWidth="1"/>
    <col min="2275" max="2277" width="13.28515625" style="88" customWidth="1"/>
    <col min="2278" max="2278" width="5.28515625" style="88" customWidth="1"/>
    <col min="2279" max="2279" width="33.28515625" style="88" customWidth="1"/>
    <col min="2280" max="2280" width="13.7109375" style="88" customWidth="1"/>
    <col min="2281" max="2281" width="13.140625" style="88" customWidth="1"/>
    <col min="2282" max="2282" width="14.85546875" style="88" customWidth="1"/>
    <col min="2283" max="2283" width="2.28515625" style="88" customWidth="1"/>
    <col min="2284" max="2284" width="5.28515625" style="88" customWidth="1"/>
    <col min="2285" max="2285" width="37.140625" style="88" customWidth="1"/>
    <col min="2286" max="2286" width="18.140625" style="88" bestFit="1" customWidth="1"/>
    <col min="2287" max="2293" width="18.5703125" style="88" customWidth="1"/>
    <col min="2294" max="2294" width="4.5703125" style="88" bestFit="1" customWidth="1"/>
    <col min="2295" max="2295" width="46.7109375" style="88" bestFit="1" customWidth="1"/>
    <col min="2296" max="2296" width="13.5703125" style="88" customWidth="1"/>
    <col min="2297" max="2297" width="18.42578125" style="88" customWidth="1"/>
    <col min="2298" max="2300" width="14.28515625" style="88" bestFit="1" customWidth="1"/>
    <col min="2301" max="2301" width="14.28515625" style="88" customWidth="1"/>
    <col min="2302" max="2302" width="14.28515625" style="88" bestFit="1" customWidth="1"/>
    <col min="2303" max="2303" width="17.140625" style="88" bestFit="1" customWidth="1"/>
    <col min="2304" max="2304" width="15.85546875" style="88" bestFit="1" customWidth="1"/>
    <col min="2305" max="2305" width="5.28515625" style="88" customWidth="1"/>
    <col min="2306" max="2306" width="46.7109375" style="88" bestFit="1" customWidth="1"/>
    <col min="2307" max="2307" width="15.42578125" style="88" bestFit="1" customWidth="1"/>
    <col min="2308" max="2308" width="17.140625" style="88" bestFit="1" customWidth="1"/>
    <col min="2309" max="2309" width="15.85546875" style="88" bestFit="1" customWidth="1"/>
    <col min="2310" max="2464" width="16.42578125" style="88"/>
    <col min="2465" max="2465" width="5.5703125" style="88" customWidth="1"/>
    <col min="2466" max="2466" width="18.7109375" style="88" customWidth="1"/>
    <col min="2467" max="2467" width="16.28515625" style="88" customWidth="1"/>
    <col min="2468" max="2468" width="15.28515625" style="88" customWidth="1"/>
    <col min="2469" max="2469" width="14" style="88" customWidth="1"/>
    <col min="2470" max="2470" width="13.85546875" style="88" customWidth="1"/>
    <col min="2471" max="2471" width="5.28515625" style="88" customWidth="1"/>
    <col min="2472" max="2472" width="46.140625" style="88" customWidth="1"/>
    <col min="2473" max="2473" width="18.42578125" style="88" customWidth="1"/>
    <col min="2474" max="2474" width="12.7109375" style="88" customWidth="1"/>
    <col min="2475" max="2475" width="14.7109375" style="88" bestFit="1" customWidth="1"/>
    <col min="2476" max="2476" width="5.28515625" style="88" customWidth="1"/>
    <col min="2477" max="2477" width="17.85546875" style="88" customWidth="1"/>
    <col min="2478" max="2478" width="20" style="88" customWidth="1"/>
    <col min="2479" max="2479" width="18.7109375" style="88" customWidth="1"/>
    <col min="2480" max="2480" width="15.5703125" style="88" customWidth="1"/>
    <col min="2481" max="2481" width="5.28515625" style="88" customWidth="1"/>
    <col min="2482" max="2482" width="42.7109375" style="88" customWidth="1"/>
    <col min="2483" max="2483" width="16.7109375" style="88" customWidth="1"/>
    <col min="2484" max="2484" width="17.28515625" style="88" customWidth="1"/>
    <col min="2485" max="2485" width="6.28515625" style="88" customWidth="1"/>
    <col min="2486" max="2486" width="57" style="88" bestFit="1" customWidth="1"/>
    <col min="2487" max="2487" width="12.5703125" style="88" customWidth="1"/>
    <col min="2488" max="2488" width="14.140625" style="88" customWidth="1"/>
    <col min="2489" max="2489" width="5" style="88" bestFit="1" customWidth="1"/>
    <col min="2490" max="2490" width="56.85546875" style="88" bestFit="1" customWidth="1"/>
    <col min="2491" max="2491" width="4.28515625" style="88" bestFit="1" customWidth="1"/>
    <col min="2492" max="2493" width="14.140625" style="88" customWidth="1"/>
    <col min="2494" max="2494" width="5.28515625" style="88" customWidth="1"/>
    <col min="2495" max="2495" width="30.28515625" style="88" customWidth="1"/>
    <col min="2496" max="2499" width="13.28515625" style="88" customWidth="1"/>
    <col min="2500" max="2500" width="11.85546875" style="88" customWidth="1"/>
    <col min="2501" max="2501" width="4.5703125" style="88" bestFit="1" customWidth="1"/>
    <col min="2502" max="2502" width="31.7109375" style="88" bestFit="1" customWidth="1"/>
    <col min="2503" max="2503" width="10.85546875" style="88" customWidth="1"/>
    <col min="2504" max="2504" width="17.7109375" style="88" customWidth="1"/>
    <col min="2505" max="2505" width="4.5703125" style="88" customWidth="1"/>
    <col min="2506" max="2506" width="28.140625" style="88" bestFit="1" customWidth="1"/>
    <col min="2507" max="2507" width="12.5703125" style="88" customWidth="1"/>
    <col min="2508" max="2508" width="14.7109375" style="88" customWidth="1"/>
    <col min="2509" max="2509" width="5.28515625" style="88" customWidth="1"/>
    <col min="2510" max="2510" width="40.42578125" style="88" customWidth="1"/>
    <col min="2511" max="2511" width="14.140625" style="88" customWidth="1"/>
    <col min="2512" max="2512" width="13.28515625" style="88" customWidth="1"/>
    <col min="2513" max="2513" width="14.28515625" style="88" customWidth="1"/>
    <col min="2514" max="2514" width="4.5703125" style="88" bestFit="1" customWidth="1"/>
    <col min="2515" max="2515" width="42.85546875" style="88" bestFit="1" customWidth="1"/>
    <col min="2516" max="2518" width="13.28515625" style="88" customWidth="1"/>
    <col min="2519" max="2519" width="5" style="88" bestFit="1" customWidth="1"/>
    <col min="2520" max="2520" width="55.28515625" style="88" bestFit="1" customWidth="1"/>
    <col min="2521" max="2523" width="13.28515625" style="88" customWidth="1"/>
    <col min="2524" max="2524" width="8.5703125" style="88" customWidth="1"/>
    <col min="2525" max="2525" width="37.42578125" style="88" bestFit="1" customWidth="1"/>
    <col min="2526" max="2528" width="13.28515625" style="88" customWidth="1"/>
    <col min="2529" max="2529" width="4.5703125" style="88" bestFit="1" customWidth="1"/>
    <col min="2530" max="2530" width="42.85546875" style="88" bestFit="1" customWidth="1"/>
    <col min="2531" max="2533" width="13.28515625" style="88" customWidth="1"/>
    <col min="2534" max="2534" width="5.28515625" style="88" customWidth="1"/>
    <col min="2535" max="2535" width="33.28515625" style="88" customWidth="1"/>
    <col min="2536" max="2536" width="13.7109375" style="88" customWidth="1"/>
    <col min="2537" max="2537" width="13.140625" style="88" customWidth="1"/>
    <col min="2538" max="2538" width="14.85546875" style="88" customWidth="1"/>
    <col min="2539" max="2539" width="2.28515625" style="88" customWidth="1"/>
    <col min="2540" max="2540" width="5.28515625" style="88" customWidth="1"/>
    <col min="2541" max="2541" width="37.140625" style="88" customWidth="1"/>
    <col min="2542" max="2542" width="18.140625" style="88" bestFit="1" customWidth="1"/>
    <col min="2543" max="2549" width="18.5703125" style="88" customWidth="1"/>
    <col min="2550" max="2550" width="4.5703125" style="88" bestFit="1" customWidth="1"/>
    <col min="2551" max="2551" width="46.7109375" style="88" bestFit="1" customWidth="1"/>
    <col min="2552" max="2552" width="13.5703125" style="88" customWidth="1"/>
    <col min="2553" max="2553" width="18.42578125" style="88" customWidth="1"/>
    <col min="2554" max="2556" width="14.28515625" style="88" bestFit="1" customWidth="1"/>
    <col min="2557" max="2557" width="14.28515625" style="88" customWidth="1"/>
    <col min="2558" max="2558" width="14.28515625" style="88" bestFit="1" customWidth="1"/>
    <col min="2559" max="2559" width="17.140625" style="88" bestFit="1" customWidth="1"/>
    <col min="2560" max="2560" width="15.85546875" style="88" bestFit="1" customWidth="1"/>
    <col min="2561" max="2561" width="5.28515625" style="88" customWidth="1"/>
    <col min="2562" max="2562" width="46.7109375" style="88" bestFit="1" customWidth="1"/>
    <col min="2563" max="2563" width="15.42578125" style="88" bestFit="1" customWidth="1"/>
    <col min="2564" max="2564" width="17.140625" style="88" bestFit="1" customWidth="1"/>
    <col min="2565" max="2565" width="15.85546875" style="88" bestFit="1" customWidth="1"/>
    <col min="2566" max="2720" width="16.42578125" style="88"/>
    <col min="2721" max="2721" width="5.5703125" style="88" customWidth="1"/>
    <col min="2722" max="2722" width="18.7109375" style="88" customWidth="1"/>
    <col min="2723" max="2723" width="16.28515625" style="88" customWidth="1"/>
    <col min="2724" max="2724" width="15.28515625" style="88" customWidth="1"/>
    <col min="2725" max="2725" width="14" style="88" customWidth="1"/>
    <col min="2726" max="2726" width="13.85546875" style="88" customWidth="1"/>
    <col min="2727" max="2727" width="5.28515625" style="88" customWidth="1"/>
    <col min="2728" max="2728" width="46.140625" style="88" customWidth="1"/>
    <col min="2729" max="2729" width="18.42578125" style="88" customWidth="1"/>
    <col min="2730" max="2730" width="12.7109375" style="88" customWidth="1"/>
    <col min="2731" max="2731" width="14.7109375" style="88" bestFit="1" customWidth="1"/>
    <col min="2732" max="2732" width="5.28515625" style="88" customWidth="1"/>
    <col min="2733" max="2733" width="17.85546875" style="88" customWidth="1"/>
    <col min="2734" max="2734" width="20" style="88" customWidth="1"/>
    <col min="2735" max="2735" width="18.7109375" style="88" customWidth="1"/>
    <col min="2736" max="2736" width="15.5703125" style="88" customWidth="1"/>
    <col min="2737" max="2737" width="5.28515625" style="88" customWidth="1"/>
    <col min="2738" max="2738" width="42.7109375" style="88" customWidth="1"/>
    <col min="2739" max="2739" width="16.7109375" style="88" customWidth="1"/>
    <col min="2740" max="2740" width="17.28515625" style="88" customWidth="1"/>
    <col min="2741" max="2741" width="6.28515625" style="88" customWidth="1"/>
    <col min="2742" max="2742" width="57" style="88" bestFit="1" customWidth="1"/>
    <col min="2743" max="2743" width="12.5703125" style="88" customWidth="1"/>
    <col min="2744" max="2744" width="14.140625" style="88" customWidth="1"/>
    <col min="2745" max="2745" width="5" style="88" bestFit="1" customWidth="1"/>
    <col min="2746" max="2746" width="56.85546875" style="88" bestFit="1" customWidth="1"/>
    <col min="2747" max="2747" width="4.28515625" style="88" bestFit="1" customWidth="1"/>
    <col min="2748" max="2749" width="14.140625" style="88" customWidth="1"/>
    <col min="2750" max="2750" width="5.28515625" style="88" customWidth="1"/>
    <col min="2751" max="2751" width="30.28515625" style="88" customWidth="1"/>
    <col min="2752" max="2755" width="13.28515625" style="88" customWidth="1"/>
    <col min="2756" max="2756" width="11.85546875" style="88" customWidth="1"/>
    <col min="2757" max="2757" width="4.5703125" style="88" bestFit="1" customWidth="1"/>
    <col min="2758" max="2758" width="31.7109375" style="88" bestFit="1" customWidth="1"/>
    <col min="2759" max="2759" width="10.85546875" style="88" customWidth="1"/>
    <col min="2760" max="2760" width="17.7109375" style="88" customWidth="1"/>
    <col min="2761" max="2761" width="4.5703125" style="88" customWidth="1"/>
    <col min="2762" max="2762" width="28.140625" style="88" bestFit="1" customWidth="1"/>
    <col min="2763" max="2763" width="12.5703125" style="88" customWidth="1"/>
    <col min="2764" max="2764" width="14.7109375" style="88" customWidth="1"/>
    <col min="2765" max="2765" width="5.28515625" style="88" customWidth="1"/>
    <col min="2766" max="2766" width="40.42578125" style="88" customWidth="1"/>
    <col min="2767" max="2767" width="14.140625" style="88" customWidth="1"/>
    <col min="2768" max="2768" width="13.28515625" style="88" customWidth="1"/>
    <col min="2769" max="2769" width="14.28515625" style="88" customWidth="1"/>
    <col min="2770" max="2770" width="4.5703125" style="88" bestFit="1" customWidth="1"/>
    <col min="2771" max="2771" width="42.85546875" style="88" bestFit="1" customWidth="1"/>
    <col min="2772" max="2774" width="13.28515625" style="88" customWidth="1"/>
    <col min="2775" max="2775" width="5" style="88" bestFit="1" customWidth="1"/>
    <col min="2776" max="2776" width="55.28515625" style="88" bestFit="1" customWidth="1"/>
    <col min="2777" max="2779" width="13.28515625" style="88" customWidth="1"/>
    <col min="2780" max="2780" width="8.5703125" style="88" customWidth="1"/>
    <col min="2781" max="2781" width="37.42578125" style="88" bestFit="1" customWidth="1"/>
    <col min="2782" max="2784" width="13.28515625" style="88" customWidth="1"/>
    <col min="2785" max="2785" width="4.5703125" style="88" bestFit="1" customWidth="1"/>
    <col min="2786" max="2786" width="42.85546875" style="88" bestFit="1" customWidth="1"/>
    <col min="2787" max="2789" width="13.28515625" style="88" customWidth="1"/>
    <col min="2790" max="2790" width="5.28515625" style="88" customWidth="1"/>
    <col min="2791" max="2791" width="33.28515625" style="88" customWidth="1"/>
    <col min="2792" max="2792" width="13.7109375" style="88" customWidth="1"/>
    <col min="2793" max="2793" width="13.140625" style="88" customWidth="1"/>
    <col min="2794" max="2794" width="14.85546875" style="88" customWidth="1"/>
    <col min="2795" max="2795" width="2.28515625" style="88" customWidth="1"/>
    <col min="2796" max="2796" width="5.28515625" style="88" customWidth="1"/>
    <col min="2797" max="2797" width="37.140625" style="88" customWidth="1"/>
    <col min="2798" max="2798" width="18.140625" style="88" bestFit="1" customWidth="1"/>
    <col min="2799" max="2805" width="18.5703125" style="88" customWidth="1"/>
    <col min="2806" max="2806" width="4.5703125" style="88" bestFit="1" customWidth="1"/>
    <col min="2807" max="2807" width="46.7109375" style="88" bestFit="1" customWidth="1"/>
    <col min="2808" max="2808" width="13.5703125" style="88" customWidth="1"/>
    <col min="2809" max="2809" width="18.42578125" style="88" customWidth="1"/>
    <col min="2810" max="2812" width="14.28515625" style="88" bestFit="1" customWidth="1"/>
    <col min="2813" max="2813" width="14.28515625" style="88" customWidth="1"/>
    <col min="2814" max="2814" width="14.28515625" style="88" bestFit="1" customWidth="1"/>
    <col min="2815" max="2815" width="17.140625" style="88" bestFit="1" customWidth="1"/>
    <col min="2816" max="2816" width="15.85546875" style="88" bestFit="1" customWidth="1"/>
    <col min="2817" max="2817" width="5.28515625" style="88" customWidth="1"/>
    <col min="2818" max="2818" width="46.7109375" style="88" bestFit="1" customWidth="1"/>
    <col min="2819" max="2819" width="15.42578125" style="88" bestFit="1" customWidth="1"/>
    <col min="2820" max="2820" width="17.140625" style="88" bestFit="1" customWidth="1"/>
    <col min="2821" max="2821" width="15.85546875" style="88" bestFit="1" customWidth="1"/>
    <col min="2822" max="2976" width="16.42578125" style="88"/>
    <col min="2977" max="2977" width="5.5703125" style="88" customWidth="1"/>
    <col min="2978" max="2978" width="18.7109375" style="88" customWidth="1"/>
    <col min="2979" max="2979" width="16.28515625" style="88" customWidth="1"/>
    <col min="2980" max="2980" width="15.28515625" style="88" customWidth="1"/>
    <col min="2981" max="2981" width="14" style="88" customWidth="1"/>
    <col min="2982" max="2982" width="13.85546875" style="88" customWidth="1"/>
    <col min="2983" max="2983" width="5.28515625" style="88" customWidth="1"/>
    <col min="2984" max="2984" width="46.140625" style="88" customWidth="1"/>
    <col min="2985" max="2985" width="18.42578125" style="88" customWidth="1"/>
    <col min="2986" max="2986" width="12.7109375" style="88" customWidth="1"/>
    <col min="2987" max="2987" width="14.7109375" style="88" bestFit="1" customWidth="1"/>
    <col min="2988" max="2988" width="5.28515625" style="88" customWidth="1"/>
    <col min="2989" max="2989" width="17.85546875" style="88" customWidth="1"/>
    <col min="2990" max="2990" width="20" style="88" customWidth="1"/>
    <col min="2991" max="2991" width="18.7109375" style="88" customWidth="1"/>
    <col min="2992" max="2992" width="15.5703125" style="88" customWidth="1"/>
    <col min="2993" max="2993" width="5.28515625" style="88" customWidth="1"/>
    <col min="2994" max="2994" width="42.7109375" style="88" customWidth="1"/>
    <col min="2995" max="2995" width="16.7109375" style="88" customWidth="1"/>
    <col min="2996" max="2996" width="17.28515625" style="88" customWidth="1"/>
    <col min="2997" max="2997" width="6.28515625" style="88" customWidth="1"/>
    <col min="2998" max="2998" width="57" style="88" bestFit="1" customWidth="1"/>
    <col min="2999" max="2999" width="12.5703125" style="88" customWidth="1"/>
    <col min="3000" max="3000" width="14.140625" style="88" customWidth="1"/>
    <col min="3001" max="3001" width="5" style="88" bestFit="1" customWidth="1"/>
    <col min="3002" max="3002" width="56.85546875" style="88" bestFit="1" customWidth="1"/>
    <col min="3003" max="3003" width="4.28515625" style="88" bestFit="1" customWidth="1"/>
    <col min="3004" max="3005" width="14.140625" style="88" customWidth="1"/>
    <col min="3006" max="3006" width="5.28515625" style="88" customWidth="1"/>
    <col min="3007" max="3007" width="30.28515625" style="88" customWidth="1"/>
    <col min="3008" max="3011" width="13.28515625" style="88" customWidth="1"/>
    <col min="3012" max="3012" width="11.85546875" style="88" customWidth="1"/>
    <col min="3013" max="3013" width="4.5703125" style="88" bestFit="1" customWidth="1"/>
    <col min="3014" max="3014" width="31.7109375" style="88" bestFit="1" customWidth="1"/>
    <col min="3015" max="3015" width="10.85546875" style="88" customWidth="1"/>
    <col min="3016" max="3016" width="17.7109375" style="88" customWidth="1"/>
    <col min="3017" max="3017" width="4.5703125" style="88" customWidth="1"/>
    <col min="3018" max="3018" width="28.140625" style="88" bestFit="1" customWidth="1"/>
    <col min="3019" max="3019" width="12.5703125" style="88" customWidth="1"/>
    <col min="3020" max="3020" width="14.7109375" style="88" customWidth="1"/>
    <col min="3021" max="3021" width="5.28515625" style="88" customWidth="1"/>
    <col min="3022" max="3022" width="40.42578125" style="88" customWidth="1"/>
    <col min="3023" max="3023" width="14.140625" style="88" customWidth="1"/>
    <col min="3024" max="3024" width="13.28515625" style="88" customWidth="1"/>
    <col min="3025" max="3025" width="14.28515625" style="88" customWidth="1"/>
    <col min="3026" max="3026" width="4.5703125" style="88" bestFit="1" customWidth="1"/>
    <col min="3027" max="3027" width="42.85546875" style="88" bestFit="1" customWidth="1"/>
    <col min="3028" max="3030" width="13.28515625" style="88" customWidth="1"/>
    <col min="3031" max="3031" width="5" style="88" bestFit="1" customWidth="1"/>
    <col min="3032" max="3032" width="55.28515625" style="88" bestFit="1" customWidth="1"/>
    <col min="3033" max="3035" width="13.28515625" style="88" customWidth="1"/>
    <col min="3036" max="3036" width="8.5703125" style="88" customWidth="1"/>
    <col min="3037" max="3037" width="37.42578125" style="88" bestFit="1" customWidth="1"/>
    <col min="3038" max="3040" width="13.28515625" style="88" customWidth="1"/>
    <col min="3041" max="3041" width="4.5703125" style="88" bestFit="1" customWidth="1"/>
    <col min="3042" max="3042" width="42.85546875" style="88" bestFit="1" customWidth="1"/>
    <col min="3043" max="3045" width="13.28515625" style="88" customWidth="1"/>
    <col min="3046" max="3046" width="5.28515625" style="88" customWidth="1"/>
    <col min="3047" max="3047" width="33.28515625" style="88" customWidth="1"/>
    <col min="3048" max="3048" width="13.7109375" style="88" customWidth="1"/>
    <col min="3049" max="3049" width="13.140625" style="88" customWidth="1"/>
    <col min="3050" max="3050" width="14.85546875" style="88" customWidth="1"/>
    <col min="3051" max="3051" width="2.28515625" style="88" customWidth="1"/>
    <col min="3052" max="3052" width="5.28515625" style="88" customWidth="1"/>
    <col min="3053" max="3053" width="37.140625" style="88" customWidth="1"/>
    <col min="3054" max="3054" width="18.140625" style="88" bestFit="1" customWidth="1"/>
    <col min="3055" max="3061" width="18.5703125" style="88" customWidth="1"/>
    <col min="3062" max="3062" width="4.5703125" style="88" bestFit="1" customWidth="1"/>
    <col min="3063" max="3063" width="46.7109375" style="88" bestFit="1" customWidth="1"/>
    <col min="3064" max="3064" width="13.5703125" style="88" customWidth="1"/>
    <col min="3065" max="3065" width="18.42578125" style="88" customWidth="1"/>
    <col min="3066" max="3068" width="14.28515625" style="88" bestFit="1" customWidth="1"/>
    <col min="3069" max="3069" width="14.28515625" style="88" customWidth="1"/>
    <col min="3070" max="3070" width="14.28515625" style="88" bestFit="1" customWidth="1"/>
    <col min="3071" max="3071" width="17.140625" style="88" bestFit="1" customWidth="1"/>
    <col min="3072" max="3072" width="15.85546875" style="88" bestFit="1" customWidth="1"/>
    <col min="3073" max="3073" width="5.28515625" style="88" customWidth="1"/>
    <col min="3074" max="3074" width="46.7109375" style="88" bestFit="1" customWidth="1"/>
    <col min="3075" max="3075" width="15.42578125" style="88" bestFit="1" customWidth="1"/>
    <col min="3076" max="3076" width="17.140625" style="88" bestFit="1" customWidth="1"/>
    <col min="3077" max="3077" width="15.85546875" style="88" bestFit="1" customWidth="1"/>
    <col min="3078" max="3232" width="16.42578125" style="88"/>
    <col min="3233" max="3233" width="5.5703125" style="88" customWidth="1"/>
    <col min="3234" max="3234" width="18.7109375" style="88" customWidth="1"/>
    <col min="3235" max="3235" width="16.28515625" style="88" customWidth="1"/>
    <col min="3236" max="3236" width="15.28515625" style="88" customWidth="1"/>
    <col min="3237" max="3237" width="14" style="88" customWidth="1"/>
    <col min="3238" max="3238" width="13.85546875" style="88" customWidth="1"/>
    <col min="3239" max="3239" width="5.28515625" style="88" customWidth="1"/>
    <col min="3240" max="3240" width="46.140625" style="88" customWidth="1"/>
    <col min="3241" max="3241" width="18.42578125" style="88" customWidth="1"/>
    <col min="3242" max="3242" width="12.7109375" style="88" customWidth="1"/>
    <col min="3243" max="3243" width="14.7109375" style="88" bestFit="1" customWidth="1"/>
    <col min="3244" max="3244" width="5.28515625" style="88" customWidth="1"/>
    <col min="3245" max="3245" width="17.85546875" style="88" customWidth="1"/>
    <col min="3246" max="3246" width="20" style="88" customWidth="1"/>
    <col min="3247" max="3247" width="18.7109375" style="88" customWidth="1"/>
    <col min="3248" max="3248" width="15.5703125" style="88" customWidth="1"/>
    <col min="3249" max="3249" width="5.28515625" style="88" customWidth="1"/>
    <col min="3250" max="3250" width="42.7109375" style="88" customWidth="1"/>
    <col min="3251" max="3251" width="16.7109375" style="88" customWidth="1"/>
    <col min="3252" max="3252" width="17.28515625" style="88" customWidth="1"/>
    <col min="3253" max="3253" width="6.28515625" style="88" customWidth="1"/>
    <col min="3254" max="3254" width="57" style="88" bestFit="1" customWidth="1"/>
    <col min="3255" max="3255" width="12.5703125" style="88" customWidth="1"/>
    <col min="3256" max="3256" width="14.140625" style="88" customWidth="1"/>
    <col min="3257" max="3257" width="5" style="88" bestFit="1" customWidth="1"/>
    <col min="3258" max="3258" width="56.85546875" style="88" bestFit="1" customWidth="1"/>
    <col min="3259" max="3259" width="4.28515625" style="88" bestFit="1" customWidth="1"/>
    <col min="3260" max="3261" width="14.140625" style="88" customWidth="1"/>
    <col min="3262" max="3262" width="5.28515625" style="88" customWidth="1"/>
    <col min="3263" max="3263" width="30.28515625" style="88" customWidth="1"/>
    <col min="3264" max="3267" width="13.28515625" style="88" customWidth="1"/>
    <col min="3268" max="3268" width="11.85546875" style="88" customWidth="1"/>
    <col min="3269" max="3269" width="4.5703125" style="88" bestFit="1" customWidth="1"/>
    <col min="3270" max="3270" width="31.7109375" style="88" bestFit="1" customWidth="1"/>
    <col min="3271" max="3271" width="10.85546875" style="88" customWidth="1"/>
    <col min="3272" max="3272" width="17.7109375" style="88" customWidth="1"/>
    <col min="3273" max="3273" width="4.5703125" style="88" customWidth="1"/>
    <col min="3274" max="3274" width="28.140625" style="88" bestFit="1" customWidth="1"/>
    <col min="3275" max="3275" width="12.5703125" style="88" customWidth="1"/>
    <col min="3276" max="3276" width="14.7109375" style="88" customWidth="1"/>
    <col min="3277" max="3277" width="5.28515625" style="88" customWidth="1"/>
    <col min="3278" max="3278" width="40.42578125" style="88" customWidth="1"/>
    <col min="3279" max="3279" width="14.140625" style="88" customWidth="1"/>
    <col min="3280" max="3280" width="13.28515625" style="88" customWidth="1"/>
    <col min="3281" max="3281" width="14.28515625" style="88" customWidth="1"/>
    <col min="3282" max="3282" width="4.5703125" style="88" bestFit="1" customWidth="1"/>
    <col min="3283" max="3283" width="42.85546875" style="88" bestFit="1" customWidth="1"/>
    <col min="3284" max="3286" width="13.28515625" style="88" customWidth="1"/>
    <col min="3287" max="3287" width="5" style="88" bestFit="1" customWidth="1"/>
    <col min="3288" max="3288" width="55.28515625" style="88" bestFit="1" customWidth="1"/>
    <col min="3289" max="3291" width="13.28515625" style="88" customWidth="1"/>
    <col min="3292" max="3292" width="8.5703125" style="88" customWidth="1"/>
    <col min="3293" max="3293" width="37.42578125" style="88" bestFit="1" customWidth="1"/>
    <col min="3294" max="3296" width="13.28515625" style="88" customWidth="1"/>
    <col min="3297" max="3297" width="4.5703125" style="88" bestFit="1" customWidth="1"/>
    <col min="3298" max="3298" width="42.85546875" style="88" bestFit="1" customWidth="1"/>
    <col min="3299" max="3301" width="13.28515625" style="88" customWidth="1"/>
    <col min="3302" max="3302" width="5.28515625" style="88" customWidth="1"/>
    <col min="3303" max="3303" width="33.28515625" style="88" customWidth="1"/>
    <col min="3304" max="3304" width="13.7109375" style="88" customWidth="1"/>
    <col min="3305" max="3305" width="13.140625" style="88" customWidth="1"/>
    <col min="3306" max="3306" width="14.85546875" style="88" customWidth="1"/>
    <col min="3307" max="3307" width="2.28515625" style="88" customWidth="1"/>
    <col min="3308" max="3308" width="5.28515625" style="88" customWidth="1"/>
    <col min="3309" max="3309" width="37.140625" style="88" customWidth="1"/>
    <col min="3310" max="3310" width="18.140625" style="88" bestFit="1" customWidth="1"/>
    <col min="3311" max="3317" width="18.5703125" style="88" customWidth="1"/>
    <col min="3318" max="3318" width="4.5703125" style="88" bestFit="1" customWidth="1"/>
    <col min="3319" max="3319" width="46.7109375" style="88" bestFit="1" customWidth="1"/>
    <col min="3320" max="3320" width="13.5703125" style="88" customWidth="1"/>
    <col min="3321" max="3321" width="18.42578125" style="88" customWidth="1"/>
    <col min="3322" max="3324" width="14.28515625" style="88" bestFit="1" customWidth="1"/>
    <col min="3325" max="3325" width="14.28515625" style="88" customWidth="1"/>
    <col min="3326" max="3326" width="14.28515625" style="88" bestFit="1" customWidth="1"/>
    <col min="3327" max="3327" width="17.140625" style="88" bestFit="1" customWidth="1"/>
    <col min="3328" max="3328" width="15.85546875" style="88" bestFit="1" customWidth="1"/>
    <col min="3329" max="3329" width="5.28515625" style="88" customWidth="1"/>
    <col min="3330" max="3330" width="46.7109375" style="88" bestFit="1" customWidth="1"/>
    <col min="3331" max="3331" width="15.42578125" style="88" bestFit="1" customWidth="1"/>
    <col min="3332" max="3332" width="17.140625" style="88" bestFit="1" customWidth="1"/>
    <col min="3333" max="3333" width="15.85546875" style="88" bestFit="1" customWidth="1"/>
    <col min="3334" max="3488" width="16.42578125" style="88"/>
    <col min="3489" max="3489" width="5.5703125" style="88" customWidth="1"/>
    <col min="3490" max="3490" width="18.7109375" style="88" customWidth="1"/>
    <col min="3491" max="3491" width="16.28515625" style="88" customWidth="1"/>
    <col min="3492" max="3492" width="15.28515625" style="88" customWidth="1"/>
    <col min="3493" max="3493" width="14" style="88" customWidth="1"/>
    <col min="3494" max="3494" width="13.85546875" style="88" customWidth="1"/>
    <col min="3495" max="3495" width="5.28515625" style="88" customWidth="1"/>
    <col min="3496" max="3496" width="46.140625" style="88" customWidth="1"/>
    <col min="3497" max="3497" width="18.42578125" style="88" customWidth="1"/>
    <col min="3498" max="3498" width="12.7109375" style="88" customWidth="1"/>
    <col min="3499" max="3499" width="14.7109375" style="88" bestFit="1" customWidth="1"/>
    <col min="3500" max="3500" width="5.28515625" style="88" customWidth="1"/>
    <col min="3501" max="3501" width="17.85546875" style="88" customWidth="1"/>
    <col min="3502" max="3502" width="20" style="88" customWidth="1"/>
    <col min="3503" max="3503" width="18.7109375" style="88" customWidth="1"/>
    <col min="3504" max="3504" width="15.5703125" style="88" customWidth="1"/>
    <col min="3505" max="3505" width="5.28515625" style="88" customWidth="1"/>
    <col min="3506" max="3506" width="42.7109375" style="88" customWidth="1"/>
    <col min="3507" max="3507" width="16.7109375" style="88" customWidth="1"/>
    <col min="3508" max="3508" width="17.28515625" style="88" customWidth="1"/>
    <col min="3509" max="3509" width="6.28515625" style="88" customWidth="1"/>
    <col min="3510" max="3510" width="57" style="88" bestFit="1" customWidth="1"/>
    <col min="3511" max="3511" width="12.5703125" style="88" customWidth="1"/>
    <col min="3512" max="3512" width="14.140625" style="88" customWidth="1"/>
    <col min="3513" max="3513" width="5" style="88" bestFit="1" customWidth="1"/>
    <col min="3514" max="3514" width="56.85546875" style="88" bestFit="1" customWidth="1"/>
    <col min="3515" max="3515" width="4.28515625" style="88" bestFit="1" customWidth="1"/>
    <col min="3516" max="3517" width="14.140625" style="88" customWidth="1"/>
    <col min="3518" max="3518" width="5.28515625" style="88" customWidth="1"/>
    <col min="3519" max="3519" width="30.28515625" style="88" customWidth="1"/>
    <col min="3520" max="3523" width="13.28515625" style="88" customWidth="1"/>
    <col min="3524" max="3524" width="11.85546875" style="88" customWidth="1"/>
    <col min="3525" max="3525" width="4.5703125" style="88" bestFit="1" customWidth="1"/>
    <col min="3526" max="3526" width="31.7109375" style="88" bestFit="1" customWidth="1"/>
    <col min="3527" max="3527" width="10.85546875" style="88" customWidth="1"/>
    <col min="3528" max="3528" width="17.7109375" style="88" customWidth="1"/>
    <col min="3529" max="3529" width="4.5703125" style="88" customWidth="1"/>
    <col min="3530" max="3530" width="28.140625" style="88" bestFit="1" customWidth="1"/>
    <col min="3531" max="3531" width="12.5703125" style="88" customWidth="1"/>
    <col min="3532" max="3532" width="14.7109375" style="88" customWidth="1"/>
    <col min="3533" max="3533" width="5.28515625" style="88" customWidth="1"/>
    <col min="3534" max="3534" width="40.42578125" style="88" customWidth="1"/>
    <col min="3535" max="3535" width="14.140625" style="88" customWidth="1"/>
    <col min="3536" max="3536" width="13.28515625" style="88" customWidth="1"/>
    <col min="3537" max="3537" width="14.28515625" style="88" customWidth="1"/>
    <col min="3538" max="3538" width="4.5703125" style="88" bestFit="1" customWidth="1"/>
    <col min="3539" max="3539" width="42.85546875" style="88" bestFit="1" customWidth="1"/>
    <col min="3540" max="3542" width="13.28515625" style="88" customWidth="1"/>
    <col min="3543" max="3543" width="5" style="88" bestFit="1" customWidth="1"/>
    <col min="3544" max="3544" width="55.28515625" style="88" bestFit="1" customWidth="1"/>
    <col min="3545" max="3547" width="13.28515625" style="88" customWidth="1"/>
    <col min="3548" max="3548" width="8.5703125" style="88" customWidth="1"/>
    <col min="3549" max="3549" width="37.42578125" style="88" bestFit="1" customWidth="1"/>
    <col min="3550" max="3552" width="13.28515625" style="88" customWidth="1"/>
    <col min="3553" max="3553" width="4.5703125" style="88" bestFit="1" customWidth="1"/>
    <col min="3554" max="3554" width="42.85546875" style="88" bestFit="1" customWidth="1"/>
    <col min="3555" max="3557" width="13.28515625" style="88" customWidth="1"/>
    <col min="3558" max="3558" width="5.28515625" style="88" customWidth="1"/>
    <col min="3559" max="3559" width="33.28515625" style="88" customWidth="1"/>
    <col min="3560" max="3560" width="13.7109375" style="88" customWidth="1"/>
    <col min="3561" max="3561" width="13.140625" style="88" customWidth="1"/>
    <col min="3562" max="3562" width="14.85546875" style="88" customWidth="1"/>
    <col min="3563" max="3563" width="2.28515625" style="88" customWidth="1"/>
    <col min="3564" max="3564" width="5.28515625" style="88" customWidth="1"/>
    <col min="3565" max="3565" width="37.140625" style="88" customWidth="1"/>
    <col min="3566" max="3566" width="18.140625" style="88" bestFit="1" customWidth="1"/>
    <col min="3567" max="3573" width="18.5703125" style="88" customWidth="1"/>
    <col min="3574" max="3574" width="4.5703125" style="88" bestFit="1" customWidth="1"/>
    <col min="3575" max="3575" width="46.7109375" style="88" bestFit="1" customWidth="1"/>
    <col min="3576" max="3576" width="13.5703125" style="88" customWidth="1"/>
    <col min="3577" max="3577" width="18.42578125" style="88" customWidth="1"/>
    <col min="3578" max="3580" width="14.28515625" style="88" bestFit="1" customWidth="1"/>
    <col min="3581" max="3581" width="14.28515625" style="88" customWidth="1"/>
    <col min="3582" max="3582" width="14.28515625" style="88" bestFit="1" customWidth="1"/>
    <col min="3583" max="3583" width="17.140625" style="88" bestFit="1" customWidth="1"/>
    <col min="3584" max="3584" width="15.85546875" style="88" bestFit="1" customWidth="1"/>
    <col min="3585" max="3585" width="5.28515625" style="88" customWidth="1"/>
    <col min="3586" max="3586" width="46.7109375" style="88" bestFit="1" customWidth="1"/>
    <col min="3587" max="3587" width="15.42578125" style="88" bestFit="1" customWidth="1"/>
    <col min="3588" max="3588" width="17.140625" style="88" bestFit="1" customWidth="1"/>
    <col min="3589" max="3589" width="15.85546875" style="88" bestFit="1" customWidth="1"/>
    <col min="3590" max="3744" width="16.42578125" style="88"/>
    <col min="3745" max="3745" width="5.5703125" style="88" customWidth="1"/>
    <col min="3746" max="3746" width="18.7109375" style="88" customWidth="1"/>
    <col min="3747" max="3747" width="16.28515625" style="88" customWidth="1"/>
    <col min="3748" max="3748" width="15.28515625" style="88" customWidth="1"/>
    <col min="3749" max="3749" width="14" style="88" customWidth="1"/>
    <col min="3750" max="3750" width="13.85546875" style="88" customWidth="1"/>
    <col min="3751" max="3751" width="5.28515625" style="88" customWidth="1"/>
    <col min="3752" max="3752" width="46.140625" style="88" customWidth="1"/>
    <col min="3753" max="3753" width="18.42578125" style="88" customWidth="1"/>
    <col min="3754" max="3754" width="12.7109375" style="88" customWidth="1"/>
    <col min="3755" max="3755" width="14.7109375" style="88" bestFit="1" customWidth="1"/>
    <col min="3756" max="3756" width="5.28515625" style="88" customWidth="1"/>
    <col min="3757" max="3757" width="17.85546875" style="88" customWidth="1"/>
    <col min="3758" max="3758" width="20" style="88" customWidth="1"/>
    <col min="3759" max="3759" width="18.7109375" style="88" customWidth="1"/>
    <col min="3760" max="3760" width="15.5703125" style="88" customWidth="1"/>
    <col min="3761" max="3761" width="5.28515625" style="88" customWidth="1"/>
    <col min="3762" max="3762" width="42.7109375" style="88" customWidth="1"/>
    <col min="3763" max="3763" width="16.7109375" style="88" customWidth="1"/>
    <col min="3764" max="3764" width="17.28515625" style="88" customWidth="1"/>
    <col min="3765" max="3765" width="6.28515625" style="88" customWidth="1"/>
    <col min="3766" max="3766" width="57" style="88" bestFit="1" customWidth="1"/>
    <col min="3767" max="3767" width="12.5703125" style="88" customWidth="1"/>
    <col min="3768" max="3768" width="14.140625" style="88" customWidth="1"/>
    <col min="3769" max="3769" width="5" style="88" bestFit="1" customWidth="1"/>
    <col min="3770" max="3770" width="56.85546875" style="88" bestFit="1" customWidth="1"/>
    <col min="3771" max="3771" width="4.28515625" style="88" bestFit="1" customWidth="1"/>
    <col min="3772" max="3773" width="14.140625" style="88" customWidth="1"/>
    <col min="3774" max="3774" width="5.28515625" style="88" customWidth="1"/>
    <col min="3775" max="3775" width="30.28515625" style="88" customWidth="1"/>
    <col min="3776" max="3779" width="13.28515625" style="88" customWidth="1"/>
    <col min="3780" max="3780" width="11.85546875" style="88" customWidth="1"/>
    <col min="3781" max="3781" width="4.5703125" style="88" bestFit="1" customWidth="1"/>
    <col min="3782" max="3782" width="31.7109375" style="88" bestFit="1" customWidth="1"/>
    <col min="3783" max="3783" width="10.85546875" style="88" customWidth="1"/>
    <col min="3784" max="3784" width="17.7109375" style="88" customWidth="1"/>
    <col min="3785" max="3785" width="4.5703125" style="88" customWidth="1"/>
    <col min="3786" max="3786" width="28.140625" style="88" bestFit="1" customWidth="1"/>
    <col min="3787" max="3787" width="12.5703125" style="88" customWidth="1"/>
    <col min="3788" max="3788" width="14.7109375" style="88" customWidth="1"/>
    <col min="3789" max="3789" width="5.28515625" style="88" customWidth="1"/>
    <col min="3790" max="3790" width="40.42578125" style="88" customWidth="1"/>
    <col min="3791" max="3791" width="14.140625" style="88" customWidth="1"/>
    <col min="3792" max="3792" width="13.28515625" style="88" customWidth="1"/>
    <col min="3793" max="3793" width="14.28515625" style="88" customWidth="1"/>
    <col min="3794" max="3794" width="4.5703125" style="88" bestFit="1" customWidth="1"/>
    <col min="3795" max="3795" width="42.85546875" style="88" bestFit="1" customWidth="1"/>
    <col min="3796" max="3798" width="13.28515625" style="88" customWidth="1"/>
    <col min="3799" max="3799" width="5" style="88" bestFit="1" customWidth="1"/>
    <col min="3800" max="3800" width="55.28515625" style="88" bestFit="1" customWidth="1"/>
    <col min="3801" max="3803" width="13.28515625" style="88" customWidth="1"/>
    <col min="3804" max="3804" width="8.5703125" style="88" customWidth="1"/>
    <col min="3805" max="3805" width="37.42578125" style="88" bestFit="1" customWidth="1"/>
    <col min="3806" max="3808" width="13.28515625" style="88" customWidth="1"/>
    <col min="3809" max="3809" width="4.5703125" style="88" bestFit="1" customWidth="1"/>
    <col min="3810" max="3810" width="42.85546875" style="88" bestFit="1" customWidth="1"/>
    <col min="3811" max="3813" width="13.28515625" style="88" customWidth="1"/>
    <col min="3814" max="3814" width="5.28515625" style="88" customWidth="1"/>
    <col min="3815" max="3815" width="33.28515625" style="88" customWidth="1"/>
    <col min="3816" max="3816" width="13.7109375" style="88" customWidth="1"/>
    <col min="3817" max="3817" width="13.140625" style="88" customWidth="1"/>
    <col min="3818" max="3818" width="14.85546875" style="88" customWidth="1"/>
    <col min="3819" max="3819" width="2.28515625" style="88" customWidth="1"/>
    <col min="3820" max="3820" width="5.28515625" style="88" customWidth="1"/>
    <col min="3821" max="3821" width="37.140625" style="88" customWidth="1"/>
    <col min="3822" max="3822" width="18.140625" style="88" bestFit="1" customWidth="1"/>
    <col min="3823" max="3829" width="18.5703125" style="88" customWidth="1"/>
    <col min="3830" max="3830" width="4.5703125" style="88" bestFit="1" customWidth="1"/>
    <col min="3831" max="3831" width="46.7109375" style="88" bestFit="1" customWidth="1"/>
    <col min="3832" max="3832" width="13.5703125" style="88" customWidth="1"/>
    <col min="3833" max="3833" width="18.42578125" style="88" customWidth="1"/>
    <col min="3834" max="3836" width="14.28515625" style="88" bestFit="1" customWidth="1"/>
    <col min="3837" max="3837" width="14.28515625" style="88" customWidth="1"/>
    <col min="3838" max="3838" width="14.28515625" style="88" bestFit="1" customWidth="1"/>
    <col min="3839" max="3839" width="17.140625" style="88" bestFit="1" customWidth="1"/>
    <col min="3840" max="3840" width="15.85546875" style="88" bestFit="1" customWidth="1"/>
    <col min="3841" max="3841" width="5.28515625" style="88" customWidth="1"/>
    <col min="3842" max="3842" width="46.7109375" style="88" bestFit="1" customWidth="1"/>
    <col min="3843" max="3843" width="15.42578125" style="88" bestFit="1" customWidth="1"/>
    <col min="3844" max="3844" width="17.140625" style="88" bestFit="1" customWidth="1"/>
    <col min="3845" max="3845" width="15.85546875" style="88" bestFit="1" customWidth="1"/>
    <col min="3846" max="4000" width="16.42578125" style="88"/>
    <col min="4001" max="4001" width="5.5703125" style="88" customWidth="1"/>
    <col min="4002" max="4002" width="18.7109375" style="88" customWidth="1"/>
    <col min="4003" max="4003" width="16.28515625" style="88" customWidth="1"/>
    <col min="4004" max="4004" width="15.28515625" style="88" customWidth="1"/>
    <col min="4005" max="4005" width="14" style="88" customWidth="1"/>
    <col min="4006" max="4006" width="13.85546875" style="88" customWidth="1"/>
    <col min="4007" max="4007" width="5.28515625" style="88" customWidth="1"/>
    <col min="4008" max="4008" width="46.140625" style="88" customWidth="1"/>
    <col min="4009" max="4009" width="18.42578125" style="88" customWidth="1"/>
    <col min="4010" max="4010" width="12.7109375" style="88" customWidth="1"/>
    <col min="4011" max="4011" width="14.7109375" style="88" bestFit="1" customWidth="1"/>
    <col min="4012" max="4012" width="5.28515625" style="88" customWidth="1"/>
    <col min="4013" max="4013" width="17.85546875" style="88" customWidth="1"/>
    <col min="4014" max="4014" width="20" style="88" customWidth="1"/>
    <col min="4015" max="4015" width="18.7109375" style="88" customWidth="1"/>
    <col min="4016" max="4016" width="15.5703125" style="88" customWidth="1"/>
    <col min="4017" max="4017" width="5.28515625" style="88" customWidth="1"/>
    <col min="4018" max="4018" width="42.7109375" style="88" customWidth="1"/>
    <col min="4019" max="4019" width="16.7109375" style="88" customWidth="1"/>
    <col min="4020" max="4020" width="17.28515625" style="88" customWidth="1"/>
    <col min="4021" max="4021" width="6.28515625" style="88" customWidth="1"/>
    <col min="4022" max="4022" width="57" style="88" bestFit="1" customWidth="1"/>
    <col min="4023" max="4023" width="12.5703125" style="88" customWidth="1"/>
    <col min="4024" max="4024" width="14.140625" style="88" customWidth="1"/>
    <col min="4025" max="4025" width="5" style="88" bestFit="1" customWidth="1"/>
    <col min="4026" max="4026" width="56.85546875" style="88" bestFit="1" customWidth="1"/>
    <col min="4027" max="4027" width="4.28515625" style="88" bestFit="1" customWidth="1"/>
    <col min="4028" max="4029" width="14.140625" style="88" customWidth="1"/>
    <col min="4030" max="4030" width="5.28515625" style="88" customWidth="1"/>
    <col min="4031" max="4031" width="30.28515625" style="88" customWidth="1"/>
    <col min="4032" max="4035" width="13.28515625" style="88" customWidth="1"/>
    <col min="4036" max="4036" width="11.85546875" style="88" customWidth="1"/>
    <col min="4037" max="4037" width="4.5703125" style="88" bestFit="1" customWidth="1"/>
    <col min="4038" max="4038" width="31.7109375" style="88" bestFit="1" customWidth="1"/>
    <col min="4039" max="4039" width="10.85546875" style="88" customWidth="1"/>
    <col min="4040" max="4040" width="17.7109375" style="88" customWidth="1"/>
    <col min="4041" max="4041" width="4.5703125" style="88" customWidth="1"/>
    <col min="4042" max="4042" width="28.140625" style="88" bestFit="1" customWidth="1"/>
    <col min="4043" max="4043" width="12.5703125" style="88" customWidth="1"/>
    <col min="4044" max="4044" width="14.7109375" style="88" customWidth="1"/>
    <col min="4045" max="4045" width="5.28515625" style="88" customWidth="1"/>
    <col min="4046" max="4046" width="40.42578125" style="88" customWidth="1"/>
    <col min="4047" max="4047" width="14.140625" style="88" customWidth="1"/>
    <col min="4048" max="4048" width="13.28515625" style="88" customWidth="1"/>
    <col min="4049" max="4049" width="14.28515625" style="88" customWidth="1"/>
    <col min="4050" max="4050" width="4.5703125" style="88" bestFit="1" customWidth="1"/>
    <col min="4051" max="4051" width="42.85546875" style="88" bestFit="1" customWidth="1"/>
    <col min="4052" max="4054" width="13.28515625" style="88" customWidth="1"/>
    <col min="4055" max="4055" width="5" style="88" bestFit="1" customWidth="1"/>
    <col min="4056" max="4056" width="55.28515625" style="88" bestFit="1" customWidth="1"/>
    <col min="4057" max="4059" width="13.28515625" style="88" customWidth="1"/>
    <col min="4060" max="4060" width="8.5703125" style="88" customWidth="1"/>
    <col min="4061" max="4061" width="37.42578125" style="88" bestFit="1" customWidth="1"/>
    <col min="4062" max="4064" width="13.28515625" style="88" customWidth="1"/>
    <col min="4065" max="4065" width="4.5703125" style="88" bestFit="1" customWidth="1"/>
    <col min="4066" max="4066" width="42.85546875" style="88" bestFit="1" customWidth="1"/>
    <col min="4067" max="4069" width="13.28515625" style="88" customWidth="1"/>
    <col min="4070" max="4070" width="5.28515625" style="88" customWidth="1"/>
    <col min="4071" max="4071" width="33.28515625" style="88" customWidth="1"/>
    <col min="4072" max="4072" width="13.7109375" style="88" customWidth="1"/>
    <col min="4073" max="4073" width="13.140625" style="88" customWidth="1"/>
    <col min="4074" max="4074" width="14.85546875" style="88" customWidth="1"/>
    <col min="4075" max="4075" width="2.28515625" style="88" customWidth="1"/>
    <col min="4076" max="4076" width="5.28515625" style="88" customWidth="1"/>
    <col min="4077" max="4077" width="37.140625" style="88" customWidth="1"/>
    <col min="4078" max="4078" width="18.140625" style="88" bestFit="1" customWidth="1"/>
    <col min="4079" max="4085" width="18.5703125" style="88" customWidth="1"/>
    <col min="4086" max="4086" width="4.5703125" style="88" bestFit="1" customWidth="1"/>
    <col min="4087" max="4087" width="46.7109375" style="88" bestFit="1" customWidth="1"/>
    <col min="4088" max="4088" width="13.5703125" style="88" customWidth="1"/>
    <col min="4089" max="4089" width="18.42578125" style="88" customWidth="1"/>
    <col min="4090" max="4092" width="14.28515625" style="88" bestFit="1" customWidth="1"/>
    <col min="4093" max="4093" width="14.28515625" style="88" customWidth="1"/>
    <col min="4094" max="4094" width="14.28515625" style="88" bestFit="1" customWidth="1"/>
    <col min="4095" max="4095" width="17.140625" style="88" bestFit="1" customWidth="1"/>
    <col min="4096" max="4096" width="15.85546875" style="88" bestFit="1" customWidth="1"/>
    <col min="4097" max="4097" width="5.28515625" style="88" customWidth="1"/>
    <col min="4098" max="4098" width="46.7109375" style="88" bestFit="1" customWidth="1"/>
    <col min="4099" max="4099" width="15.42578125" style="88" bestFit="1" customWidth="1"/>
    <col min="4100" max="4100" width="17.140625" style="88" bestFit="1" customWidth="1"/>
    <col min="4101" max="4101" width="15.85546875" style="88" bestFit="1" customWidth="1"/>
    <col min="4102" max="4256" width="16.42578125" style="88"/>
    <col min="4257" max="4257" width="5.5703125" style="88" customWidth="1"/>
    <col min="4258" max="4258" width="18.7109375" style="88" customWidth="1"/>
    <col min="4259" max="4259" width="16.28515625" style="88" customWidth="1"/>
    <col min="4260" max="4260" width="15.28515625" style="88" customWidth="1"/>
    <col min="4261" max="4261" width="14" style="88" customWidth="1"/>
    <col min="4262" max="4262" width="13.85546875" style="88" customWidth="1"/>
    <col min="4263" max="4263" width="5.28515625" style="88" customWidth="1"/>
    <col min="4264" max="4264" width="46.140625" style="88" customWidth="1"/>
    <col min="4265" max="4265" width="18.42578125" style="88" customWidth="1"/>
    <col min="4266" max="4266" width="12.7109375" style="88" customWidth="1"/>
    <col min="4267" max="4267" width="14.7109375" style="88" bestFit="1" customWidth="1"/>
    <col min="4268" max="4268" width="5.28515625" style="88" customWidth="1"/>
    <col min="4269" max="4269" width="17.85546875" style="88" customWidth="1"/>
    <col min="4270" max="4270" width="20" style="88" customWidth="1"/>
    <col min="4271" max="4271" width="18.7109375" style="88" customWidth="1"/>
    <col min="4272" max="4272" width="15.5703125" style="88" customWidth="1"/>
    <col min="4273" max="4273" width="5.28515625" style="88" customWidth="1"/>
    <col min="4274" max="4274" width="42.7109375" style="88" customWidth="1"/>
    <col min="4275" max="4275" width="16.7109375" style="88" customWidth="1"/>
    <col min="4276" max="4276" width="17.28515625" style="88" customWidth="1"/>
    <col min="4277" max="4277" width="6.28515625" style="88" customWidth="1"/>
    <col min="4278" max="4278" width="57" style="88" bestFit="1" customWidth="1"/>
    <col min="4279" max="4279" width="12.5703125" style="88" customWidth="1"/>
    <col min="4280" max="4280" width="14.140625" style="88" customWidth="1"/>
    <col min="4281" max="4281" width="5" style="88" bestFit="1" customWidth="1"/>
    <col min="4282" max="4282" width="56.85546875" style="88" bestFit="1" customWidth="1"/>
    <col min="4283" max="4283" width="4.28515625" style="88" bestFit="1" customWidth="1"/>
    <col min="4284" max="4285" width="14.140625" style="88" customWidth="1"/>
    <col min="4286" max="4286" width="5.28515625" style="88" customWidth="1"/>
    <col min="4287" max="4287" width="30.28515625" style="88" customWidth="1"/>
    <col min="4288" max="4291" width="13.28515625" style="88" customWidth="1"/>
    <col min="4292" max="4292" width="11.85546875" style="88" customWidth="1"/>
    <col min="4293" max="4293" width="4.5703125" style="88" bestFit="1" customWidth="1"/>
    <col min="4294" max="4294" width="31.7109375" style="88" bestFit="1" customWidth="1"/>
    <col min="4295" max="4295" width="10.85546875" style="88" customWidth="1"/>
    <col min="4296" max="4296" width="17.7109375" style="88" customWidth="1"/>
    <col min="4297" max="4297" width="4.5703125" style="88" customWidth="1"/>
    <col min="4298" max="4298" width="28.140625" style="88" bestFit="1" customWidth="1"/>
    <col min="4299" max="4299" width="12.5703125" style="88" customWidth="1"/>
    <col min="4300" max="4300" width="14.7109375" style="88" customWidth="1"/>
    <col min="4301" max="4301" width="5.28515625" style="88" customWidth="1"/>
    <col min="4302" max="4302" width="40.42578125" style="88" customWidth="1"/>
    <col min="4303" max="4303" width="14.140625" style="88" customWidth="1"/>
    <col min="4304" max="4304" width="13.28515625" style="88" customWidth="1"/>
    <col min="4305" max="4305" width="14.28515625" style="88" customWidth="1"/>
    <col min="4306" max="4306" width="4.5703125" style="88" bestFit="1" customWidth="1"/>
    <col min="4307" max="4307" width="42.85546875" style="88" bestFit="1" customWidth="1"/>
    <col min="4308" max="4310" width="13.28515625" style="88" customWidth="1"/>
    <col min="4311" max="4311" width="5" style="88" bestFit="1" customWidth="1"/>
    <col min="4312" max="4312" width="55.28515625" style="88" bestFit="1" customWidth="1"/>
    <col min="4313" max="4315" width="13.28515625" style="88" customWidth="1"/>
    <col min="4316" max="4316" width="8.5703125" style="88" customWidth="1"/>
    <col min="4317" max="4317" width="37.42578125" style="88" bestFit="1" customWidth="1"/>
    <col min="4318" max="4320" width="13.28515625" style="88" customWidth="1"/>
    <col min="4321" max="4321" width="4.5703125" style="88" bestFit="1" customWidth="1"/>
    <col min="4322" max="4322" width="42.85546875" style="88" bestFit="1" customWidth="1"/>
    <col min="4323" max="4325" width="13.28515625" style="88" customWidth="1"/>
    <col min="4326" max="4326" width="5.28515625" style="88" customWidth="1"/>
    <col min="4327" max="4327" width="33.28515625" style="88" customWidth="1"/>
    <col min="4328" max="4328" width="13.7109375" style="88" customWidth="1"/>
    <col min="4329" max="4329" width="13.140625" style="88" customWidth="1"/>
    <col min="4330" max="4330" width="14.85546875" style="88" customWidth="1"/>
    <col min="4331" max="4331" width="2.28515625" style="88" customWidth="1"/>
    <col min="4332" max="4332" width="5.28515625" style="88" customWidth="1"/>
    <col min="4333" max="4333" width="37.140625" style="88" customWidth="1"/>
    <col min="4334" max="4334" width="18.140625" style="88" bestFit="1" customWidth="1"/>
    <col min="4335" max="4341" width="18.5703125" style="88" customWidth="1"/>
    <col min="4342" max="4342" width="4.5703125" style="88" bestFit="1" customWidth="1"/>
    <col min="4343" max="4343" width="46.7109375" style="88" bestFit="1" customWidth="1"/>
    <col min="4344" max="4344" width="13.5703125" style="88" customWidth="1"/>
    <col min="4345" max="4345" width="18.42578125" style="88" customWidth="1"/>
    <col min="4346" max="4348" width="14.28515625" style="88" bestFit="1" customWidth="1"/>
    <col min="4349" max="4349" width="14.28515625" style="88" customWidth="1"/>
    <col min="4350" max="4350" width="14.28515625" style="88" bestFit="1" customWidth="1"/>
    <col min="4351" max="4351" width="17.140625" style="88" bestFit="1" customWidth="1"/>
    <col min="4352" max="4352" width="15.85546875" style="88" bestFit="1" customWidth="1"/>
    <col min="4353" max="4353" width="5.28515625" style="88" customWidth="1"/>
    <col min="4354" max="4354" width="46.7109375" style="88" bestFit="1" customWidth="1"/>
    <col min="4355" max="4355" width="15.42578125" style="88" bestFit="1" customWidth="1"/>
    <col min="4356" max="4356" width="17.140625" style="88" bestFit="1" customWidth="1"/>
    <col min="4357" max="4357" width="15.85546875" style="88" bestFit="1" customWidth="1"/>
    <col min="4358" max="4512" width="16.42578125" style="88"/>
    <col min="4513" max="4513" width="5.5703125" style="88" customWidth="1"/>
    <col min="4514" max="4514" width="18.7109375" style="88" customWidth="1"/>
    <col min="4515" max="4515" width="16.28515625" style="88" customWidth="1"/>
    <col min="4516" max="4516" width="15.28515625" style="88" customWidth="1"/>
    <col min="4517" max="4517" width="14" style="88" customWidth="1"/>
    <col min="4518" max="4518" width="13.85546875" style="88" customWidth="1"/>
    <col min="4519" max="4519" width="5.28515625" style="88" customWidth="1"/>
    <col min="4520" max="4520" width="46.140625" style="88" customWidth="1"/>
    <col min="4521" max="4521" width="18.42578125" style="88" customWidth="1"/>
    <col min="4522" max="4522" width="12.7109375" style="88" customWidth="1"/>
    <col min="4523" max="4523" width="14.7109375" style="88" bestFit="1" customWidth="1"/>
    <col min="4524" max="4524" width="5.28515625" style="88" customWidth="1"/>
    <col min="4525" max="4525" width="17.85546875" style="88" customWidth="1"/>
    <col min="4526" max="4526" width="20" style="88" customWidth="1"/>
    <col min="4527" max="4527" width="18.7109375" style="88" customWidth="1"/>
    <col min="4528" max="4528" width="15.5703125" style="88" customWidth="1"/>
    <col min="4529" max="4529" width="5.28515625" style="88" customWidth="1"/>
    <col min="4530" max="4530" width="42.7109375" style="88" customWidth="1"/>
    <col min="4531" max="4531" width="16.7109375" style="88" customWidth="1"/>
    <col min="4532" max="4532" width="17.28515625" style="88" customWidth="1"/>
    <col min="4533" max="4533" width="6.28515625" style="88" customWidth="1"/>
    <col min="4534" max="4534" width="57" style="88" bestFit="1" customWidth="1"/>
    <col min="4535" max="4535" width="12.5703125" style="88" customWidth="1"/>
    <col min="4536" max="4536" width="14.140625" style="88" customWidth="1"/>
    <col min="4537" max="4537" width="5" style="88" bestFit="1" customWidth="1"/>
    <col min="4538" max="4538" width="56.85546875" style="88" bestFit="1" customWidth="1"/>
    <col min="4539" max="4539" width="4.28515625" style="88" bestFit="1" customWidth="1"/>
    <col min="4540" max="4541" width="14.140625" style="88" customWidth="1"/>
    <col min="4542" max="4542" width="5.28515625" style="88" customWidth="1"/>
    <col min="4543" max="4543" width="30.28515625" style="88" customWidth="1"/>
    <col min="4544" max="4547" width="13.28515625" style="88" customWidth="1"/>
    <col min="4548" max="4548" width="11.85546875" style="88" customWidth="1"/>
    <col min="4549" max="4549" width="4.5703125" style="88" bestFit="1" customWidth="1"/>
    <col min="4550" max="4550" width="31.7109375" style="88" bestFit="1" customWidth="1"/>
    <col min="4551" max="4551" width="10.85546875" style="88" customWidth="1"/>
    <col min="4552" max="4552" width="17.7109375" style="88" customWidth="1"/>
    <col min="4553" max="4553" width="4.5703125" style="88" customWidth="1"/>
    <col min="4554" max="4554" width="28.140625" style="88" bestFit="1" customWidth="1"/>
    <col min="4555" max="4555" width="12.5703125" style="88" customWidth="1"/>
    <col min="4556" max="4556" width="14.7109375" style="88" customWidth="1"/>
    <col min="4557" max="4557" width="5.28515625" style="88" customWidth="1"/>
    <col min="4558" max="4558" width="40.42578125" style="88" customWidth="1"/>
    <col min="4559" max="4559" width="14.140625" style="88" customWidth="1"/>
    <col min="4560" max="4560" width="13.28515625" style="88" customWidth="1"/>
    <col min="4561" max="4561" width="14.28515625" style="88" customWidth="1"/>
    <col min="4562" max="4562" width="4.5703125" style="88" bestFit="1" customWidth="1"/>
    <col min="4563" max="4563" width="42.85546875" style="88" bestFit="1" customWidth="1"/>
    <col min="4564" max="4566" width="13.28515625" style="88" customWidth="1"/>
    <col min="4567" max="4567" width="5" style="88" bestFit="1" customWidth="1"/>
    <col min="4568" max="4568" width="55.28515625" style="88" bestFit="1" customWidth="1"/>
    <col min="4569" max="4571" width="13.28515625" style="88" customWidth="1"/>
    <col min="4572" max="4572" width="8.5703125" style="88" customWidth="1"/>
    <col min="4573" max="4573" width="37.42578125" style="88" bestFit="1" customWidth="1"/>
    <col min="4574" max="4576" width="13.28515625" style="88" customWidth="1"/>
    <col min="4577" max="4577" width="4.5703125" style="88" bestFit="1" customWidth="1"/>
    <col min="4578" max="4578" width="42.85546875" style="88" bestFit="1" customWidth="1"/>
    <col min="4579" max="4581" width="13.28515625" style="88" customWidth="1"/>
    <col min="4582" max="4582" width="5.28515625" style="88" customWidth="1"/>
    <col min="4583" max="4583" width="33.28515625" style="88" customWidth="1"/>
    <col min="4584" max="4584" width="13.7109375" style="88" customWidth="1"/>
    <col min="4585" max="4585" width="13.140625" style="88" customWidth="1"/>
    <col min="4586" max="4586" width="14.85546875" style="88" customWidth="1"/>
    <col min="4587" max="4587" width="2.28515625" style="88" customWidth="1"/>
    <col min="4588" max="4588" width="5.28515625" style="88" customWidth="1"/>
    <col min="4589" max="4589" width="37.140625" style="88" customWidth="1"/>
    <col min="4590" max="4590" width="18.140625" style="88" bestFit="1" customWidth="1"/>
    <col min="4591" max="4597" width="18.5703125" style="88" customWidth="1"/>
    <col min="4598" max="4598" width="4.5703125" style="88" bestFit="1" customWidth="1"/>
    <col min="4599" max="4599" width="46.7109375" style="88" bestFit="1" customWidth="1"/>
    <col min="4600" max="4600" width="13.5703125" style="88" customWidth="1"/>
    <col min="4601" max="4601" width="18.42578125" style="88" customWidth="1"/>
    <col min="4602" max="4604" width="14.28515625" style="88" bestFit="1" customWidth="1"/>
    <col min="4605" max="4605" width="14.28515625" style="88" customWidth="1"/>
    <col min="4606" max="4606" width="14.28515625" style="88" bestFit="1" customWidth="1"/>
    <col min="4607" max="4607" width="17.140625" style="88" bestFit="1" customWidth="1"/>
    <col min="4608" max="4608" width="15.85546875" style="88" bestFit="1" customWidth="1"/>
    <col min="4609" max="4609" width="5.28515625" style="88" customWidth="1"/>
    <col min="4610" max="4610" width="46.7109375" style="88" bestFit="1" customWidth="1"/>
    <col min="4611" max="4611" width="15.42578125" style="88" bestFit="1" customWidth="1"/>
    <col min="4612" max="4612" width="17.140625" style="88" bestFit="1" customWidth="1"/>
    <col min="4613" max="4613" width="15.85546875" style="88" bestFit="1" customWidth="1"/>
    <col min="4614" max="4768" width="16.42578125" style="88"/>
    <col min="4769" max="4769" width="5.5703125" style="88" customWidth="1"/>
    <col min="4770" max="4770" width="18.7109375" style="88" customWidth="1"/>
    <col min="4771" max="4771" width="16.28515625" style="88" customWidth="1"/>
    <col min="4772" max="4772" width="15.28515625" style="88" customWidth="1"/>
    <col min="4773" max="4773" width="14" style="88" customWidth="1"/>
    <col min="4774" max="4774" width="13.85546875" style="88" customWidth="1"/>
    <col min="4775" max="4775" width="5.28515625" style="88" customWidth="1"/>
    <col min="4776" max="4776" width="46.140625" style="88" customWidth="1"/>
    <col min="4777" max="4777" width="18.42578125" style="88" customWidth="1"/>
    <col min="4778" max="4778" width="12.7109375" style="88" customWidth="1"/>
    <col min="4779" max="4779" width="14.7109375" style="88" bestFit="1" customWidth="1"/>
    <col min="4780" max="4780" width="5.28515625" style="88" customWidth="1"/>
    <col min="4781" max="4781" width="17.85546875" style="88" customWidth="1"/>
    <col min="4782" max="4782" width="20" style="88" customWidth="1"/>
    <col min="4783" max="4783" width="18.7109375" style="88" customWidth="1"/>
    <col min="4784" max="4784" width="15.5703125" style="88" customWidth="1"/>
    <col min="4785" max="4785" width="5.28515625" style="88" customWidth="1"/>
    <col min="4786" max="4786" width="42.7109375" style="88" customWidth="1"/>
    <col min="4787" max="4787" width="16.7109375" style="88" customWidth="1"/>
    <col min="4788" max="4788" width="17.28515625" style="88" customWidth="1"/>
    <col min="4789" max="4789" width="6.28515625" style="88" customWidth="1"/>
    <col min="4790" max="4790" width="57" style="88" bestFit="1" customWidth="1"/>
    <col min="4791" max="4791" width="12.5703125" style="88" customWidth="1"/>
    <col min="4792" max="4792" width="14.140625" style="88" customWidth="1"/>
    <col min="4793" max="4793" width="5" style="88" bestFit="1" customWidth="1"/>
    <col min="4794" max="4794" width="56.85546875" style="88" bestFit="1" customWidth="1"/>
    <col min="4795" max="4795" width="4.28515625" style="88" bestFit="1" customWidth="1"/>
    <col min="4796" max="4797" width="14.140625" style="88" customWidth="1"/>
    <col min="4798" max="4798" width="5.28515625" style="88" customWidth="1"/>
    <col min="4799" max="4799" width="30.28515625" style="88" customWidth="1"/>
    <col min="4800" max="4803" width="13.28515625" style="88" customWidth="1"/>
    <col min="4804" max="4804" width="11.85546875" style="88" customWidth="1"/>
    <col min="4805" max="4805" width="4.5703125" style="88" bestFit="1" customWidth="1"/>
    <col min="4806" max="4806" width="31.7109375" style="88" bestFit="1" customWidth="1"/>
    <col min="4807" max="4807" width="10.85546875" style="88" customWidth="1"/>
    <col min="4808" max="4808" width="17.7109375" style="88" customWidth="1"/>
    <col min="4809" max="4809" width="4.5703125" style="88" customWidth="1"/>
    <col min="4810" max="4810" width="28.140625" style="88" bestFit="1" customWidth="1"/>
    <col min="4811" max="4811" width="12.5703125" style="88" customWidth="1"/>
    <col min="4812" max="4812" width="14.7109375" style="88" customWidth="1"/>
    <col min="4813" max="4813" width="5.28515625" style="88" customWidth="1"/>
    <col min="4814" max="4814" width="40.42578125" style="88" customWidth="1"/>
    <col min="4815" max="4815" width="14.140625" style="88" customWidth="1"/>
    <col min="4816" max="4816" width="13.28515625" style="88" customWidth="1"/>
    <col min="4817" max="4817" width="14.28515625" style="88" customWidth="1"/>
    <col min="4818" max="4818" width="4.5703125" style="88" bestFit="1" customWidth="1"/>
    <col min="4819" max="4819" width="42.85546875" style="88" bestFit="1" customWidth="1"/>
    <col min="4820" max="4822" width="13.28515625" style="88" customWidth="1"/>
    <col min="4823" max="4823" width="5" style="88" bestFit="1" customWidth="1"/>
    <col min="4824" max="4824" width="55.28515625" style="88" bestFit="1" customWidth="1"/>
    <col min="4825" max="4827" width="13.28515625" style="88" customWidth="1"/>
    <col min="4828" max="4828" width="8.5703125" style="88" customWidth="1"/>
    <col min="4829" max="4829" width="37.42578125" style="88" bestFit="1" customWidth="1"/>
    <col min="4830" max="4832" width="13.28515625" style="88" customWidth="1"/>
    <col min="4833" max="4833" width="4.5703125" style="88" bestFit="1" customWidth="1"/>
    <col min="4834" max="4834" width="42.85546875" style="88" bestFit="1" customWidth="1"/>
    <col min="4835" max="4837" width="13.28515625" style="88" customWidth="1"/>
    <col min="4838" max="4838" width="5.28515625" style="88" customWidth="1"/>
    <col min="4839" max="4839" width="33.28515625" style="88" customWidth="1"/>
    <col min="4840" max="4840" width="13.7109375" style="88" customWidth="1"/>
    <col min="4841" max="4841" width="13.140625" style="88" customWidth="1"/>
    <col min="4842" max="4842" width="14.85546875" style="88" customWidth="1"/>
    <col min="4843" max="4843" width="2.28515625" style="88" customWidth="1"/>
    <col min="4844" max="4844" width="5.28515625" style="88" customWidth="1"/>
    <col min="4845" max="4845" width="37.140625" style="88" customWidth="1"/>
    <col min="4846" max="4846" width="18.140625" style="88" bestFit="1" customWidth="1"/>
    <col min="4847" max="4853" width="18.5703125" style="88" customWidth="1"/>
    <col min="4854" max="4854" width="4.5703125" style="88" bestFit="1" customWidth="1"/>
    <col min="4855" max="4855" width="46.7109375" style="88" bestFit="1" customWidth="1"/>
    <col min="4856" max="4856" width="13.5703125" style="88" customWidth="1"/>
    <col min="4857" max="4857" width="18.42578125" style="88" customWidth="1"/>
    <col min="4858" max="4860" width="14.28515625" style="88" bestFit="1" customWidth="1"/>
    <col min="4861" max="4861" width="14.28515625" style="88" customWidth="1"/>
    <col min="4862" max="4862" width="14.28515625" style="88" bestFit="1" customWidth="1"/>
    <col min="4863" max="4863" width="17.140625" style="88" bestFit="1" customWidth="1"/>
    <col min="4864" max="4864" width="15.85546875" style="88" bestFit="1" customWidth="1"/>
    <col min="4865" max="4865" width="5.28515625" style="88" customWidth="1"/>
    <col min="4866" max="4866" width="46.7109375" style="88" bestFit="1" customWidth="1"/>
    <col min="4867" max="4867" width="15.42578125" style="88" bestFit="1" customWidth="1"/>
    <col min="4868" max="4868" width="17.140625" style="88" bestFit="1" customWidth="1"/>
    <col min="4869" max="4869" width="15.85546875" style="88" bestFit="1" customWidth="1"/>
    <col min="4870" max="5024" width="16.42578125" style="88"/>
    <col min="5025" max="5025" width="5.5703125" style="88" customWidth="1"/>
    <col min="5026" max="5026" width="18.7109375" style="88" customWidth="1"/>
    <col min="5027" max="5027" width="16.28515625" style="88" customWidth="1"/>
    <col min="5028" max="5028" width="15.28515625" style="88" customWidth="1"/>
    <col min="5029" max="5029" width="14" style="88" customWidth="1"/>
    <col min="5030" max="5030" width="13.85546875" style="88" customWidth="1"/>
    <col min="5031" max="5031" width="5.28515625" style="88" customWidth="1"/>
    <col min="5032" max="5032" width="46.140625" style="88" customWidth="1"/>
    <col min="5033" max="5033" width="18.42578125" style="88" customWidth="1"/>
    <col min="5034" max="5034" width="12.7109375" style="88" customWidth="1"/>
    <col min="5035" max="5035" width="14.7109375" style="88" bestFit="1" customWidth="1"/>
    <col min="5036" max="5036" width="5.28515625" style="88" customWidth="1"/>
    <col min="5037" max="5037" width="17.85546875" style="88" customWidth="1"/>
    <col min="5038" max="5038" width="20" style="88" customWidth="1"/>
    <col min="5039" max="5039" width="18.7109375" style="88" customWidth="1"/>
    <col min="5040" max="5040" width="15.5703125" style="88" customWidth="1"/>
    <col min="5041" max="5041" width="5.28515625" style="88" customWidth="1"/>
    <col min="5042" max="5042" width="42.7109375" style="88" customWidth="1"/>
    <col min="5043" max="5043" width="16.7109375" style="88" customWidth="1"/>
    <col min="5044" max="5044" width="17.28515625" style="88" customWidth="1"/>
    <col min="5045" max="5045" width="6.28515625" style="88" customWidth="1"/>
    <col min="5046" max="5046" width="57" style="88" bestFit="1" customWidth="1"/>
    <col min="5047" max="5047" width="12.5703125" style="88" customWidth="1"/>
    <col min="5048" max="5048" width="14.140625" style="88" customWidth="1"/>
    <col min="5049" max="5049" width="5" style="88" bestFit="1" customWidth="1"/>
    <col min="5050" max="5050" width="56.85546875" style="88" bestFit="1" customWidth="1"/>
    <col min="5051" max="5051" width="4.28515625" style="88" bestFit="1" customWidth="1"/>
    <col min="5052" max="5053" width="14.140625" style="88" customWidth="1"/>
    <col min="5054" max="5054" width="5.28515625" style="88" customWidth="1"/>
    <col min="5055" max="5055" width="30.28515625" style="88" customWidth="1"/>
    <col min="5056" max="5059" width="13.28515625" style="88" customWidth="1"/>
    <col min="5060" max="5060" width="11.85546875" style="88" customWidth="1"/>
    <col min="5061" max="5061" width="4.5703125" style="88" bestFit="1" customWidth="1"/>
    <col min="5062" max="5062" width="31.7109375" style="88" bestFit="1" customWidth="1"/>
    <col min="5063" max="5063" width="10.85546875" style="88" customWidth="1"/>
    <col min="5064" max="5064" width="17.7109375" style="88" customWidth="1"/>
    <col min="5065" max="5065" width="4.5703125" style="88" customWidth="1"/>
    <col min="5066" max="5066" width="28.140625" style="88" bestFit="1" customWidth="1"/>
    <col min="5067" max="5067" width="12.5703125" style="88" customWidth="1"/>
    <col min="5068" max="5068" width="14.7109375" style="88" customWidth="1"/>
    <col min="5069" max="5069" width="5.28515625" style="88" customWidth="1"/>
    <col min="5070" max="5070" width="40.42578125" style="88" customWidth="1"/>
    <col min="5071" max="5071" width="14.140625" style="88" customWidth="1"/>
    <col min="5072" max="5072" width="13.28515625" style="88" customWidth="1"/>
    <col min="5073" max="5073" width="14.28515625" style="88" customWidth="1"/>
    <col min="5074" max="5074" width="4.5703125" style="88" bestFit="1" customWidth="1"/>
    <col min="5075" max="5075" width="42.85546875" style="88" bestFit="1" customWidth="1"/>
    <col min="5076" max="5078" width="13.28515625" style="88" customWidth="1"/>
    <col min="5079" max="5079" width="5" style="88" bestFit="1" customWidth="1"/>
    <col min="5080" max="5080" width="55.28515625" style="88" bestFit="1" customWidth="1"/>
    <col min="5081" max="5083" width="13.28515625" style="88" customWidth="1"/>
    <col min="5084" max="5084" width="8.5703125" style="88" customWidth="1"/>
    <col min="5085" max="5085" width="37.42578125" style="88" bestFit="1" customWidth="1"/>
    <col min="5086" max="5088" width="13.28515625" style="88" customWidth="1"/>
    <col min="5089" max="5089" width="4.5703125" style="88" bestFit="1" customWidth="1"/>
    <col min="5090" max="5090" width="42.85546875" style="88" bestFit="1" customWidth="1"/>
    <col min="5091" max="5093" width="13.28515625" style="88" customWidth="1"/>
    <col min="5094" max="5094" width="5.28515625" style="88" customWidth="1"/>
    <col min="5095" max="5095" width="33.28515625" style="88" customWidth="1"/>
    <col min="5096" max="5096" width="13.7109375" style="88" customWidth="1"/>
    <col min="5097" max="5097" width="13.140625" style="88" customWidth="1"/>
    <col min="5098" max="5098" width="14.85546875" style="88" customWidth="1"/>
    <col min="5099" max="5099" width="2.28515625" style="88" customWidth="1"/>
    <col min="5100" max="5100" width="5.28515625" style="88" customWidth="1"/>
    <col min="5101" max="5101" width="37.140625" style="88" customWidth="1"/>
    <col min="5102" max="5102" width="18.140625" style="88" bestFit="1" customWidth="1"/>
    <col min="5103" max="5109" width="18.5703125" style="88" customWidth="1"/>
    <col min="5110" max="5110" width="4.5703125" style="88" bestFit="1" customWidth="1"/>
    <col min="5111" max="5111" width="46.7109375" style="88" bestFit="1" customWidth="1"/>
    <col min="5112" max="5112" width="13.5703125" style="88" customWidth="1"/>
    <col min="5113" max="5113" width="18.42578125" style="88" customWidth="1"/>
    <col min="5114" max="5116" width="14.28515625" style="88" bestFit="1" customWidth="1"/>
    <col min="5117" max="5117" width="14.28515625" style="88" customWidth="1"/>
    <col min="5118" max="5118" width="14.28515625" style="88" bestFit="1" customWidth="1"/>
    <col min="5119" max="5119" width="17.140625" style="88" bestFit="1" customWidth="1"/>
    <col min="5120" max="5120" width="15.85546875" style="88" bestFit="1" customWidth="1"/>
    <col min="5121" max="5121" width="5.28515625" style="88" customWidth="1"/>
    <col min="5122" max="5122" width="46.7109375" style="88" bestFit="1" customWidth="1"/>
    <col min="5123" max="5123" width="15.42578125" style="88" bestFit="1" customWidth="1"/>
    <col min="5124" max="5124" width="17.140625" style="88" bestFit="1" customWidth="1"/>
    <col min="5125" max="5125" width="15.85546875" style="88" bestFit="1" customWidth="1"/>
    <col min="5126" max="5280" width="16.42578125" style="88"/>
    <col min="5281" max="5281" width="5.5703125" style="88" customWidth="1"/>
    <col min="5282" max="5282" width="18.7109375" style="88" customWidth="1"/>
    <col min="5283" max="5283" width="16.28515625" style="88" customWidth="1"/>
    <col min="5284" max="5284" width="15.28515625" style="88" customWidth="1"/>
    <col min="5285" max="5285" width="14" style="88" customWidth="1"/>
    <col min="5286" max="5286" width="13.85546875" style="88" customWidth="1"/>
    <col min="5287" max="5287" width="5.28515625" style="88" customWidth="1"/>
    <col min="5288" max="5288" width="46.140625" style="88" customWidth="1"/>
    <col min="5289" max="5289" width="18.42578125" style="88" customWidth="1"/>
    <col min="5290" max="5290" width="12.7109375" style="88" customWidth="1"/>
    <col min="5291" max="5291" width="14.7109375" style="88" bestFit="1" customWidth="1"/>
    <col min="5292" max="5292" width="5.28515625" style="88" customWidth="1"/>
    <col min="5293" max="5293" width="17.85546875" style="88" customWidth="1"/>
    <col min="5294" max="5294" width="20" style="88" customWidth="1"/>
    <col min="5295" max="5295" width="18.7109375" style="88" customWidth="1"/>
    <col min="5296" max="5296" width="15.5703125" style="88" customWidth="1"/>
    <col min="5297" max="5297" width="5.28515625" style="88" customWidth="1"/>
    <col min="5298" max="5298" width="42.7109375" style="88" customWidth="1"/>
    <col min="5299" max="5299" width="16.7109375" style="88" customWidth="1"/>
    <col min="5300" max="5300" width="17.28515625" style="88" customWidth="1"/>
    <col min="5301" max="5301" width="6.28515625" style="88" customWidth="1"/>
    <col min="5302" max="5302" width="57" style="88" bestFit="1" customWidth="1"/>
    <col min="5303" max="5303" width="12.5703125" style="88" customWidth="1"/>
    <col min="5304" max="5304" width="14.140625" style="88" customWidth="1"/>
    <col min="5305" max="5305" width="5" style="88" bestFit="1" customWidth="1"/>
    <col min="5306" max="5306" width="56.85546875" style="88" bestFit="1" customWidth="1"/>
    <col min="5307" max="5307" width="4.28515625" style="88" bestFit="1" customWidth="1"/>
    <col min="5308" max="5309" width="14.140625" style="88" customWidth="1"/>
    <col min="5310" max="5310" width="5.28515625" style="88" customWidth="1"/>
    <col min="5311" max="5311" width="30.28515625" style="88" customWidth="1"/>
    <col min="5312" max="5315" width="13.28515625" style="88" customWidth="1"/>
    <col min="5316" max="5316" width="11.85546875" style="88" customWidth="1"/>
    <col min="5317" max="5317" width="4.5703125" style="88" bestFit="1" customWidth="1"/>
    <col min="5318" max="5318" width="31.7109375" style="88" bestFit="1" customWidth="1"/>
    <col min="5319" max="5319" width="10.85546875" style="88" customWidth="1"/>
    <col min="5320" max="5320" width="17.7109375" style="88" customWidth="1"/>
    <col min="5321" max="5321" width="4.5703125" style="88" customWidth="1"/>
    <col min="5322" max="5322" width="28.140625" style="88" bestFit="1" customWidth="1"/>
    <col min="5323" max="5323" width="12.5703125" style="88" customWidth="1"/>
    <col min="5324" max="5324" width="14.7109375" style="88" customWidth="1"/>
    <col min="5325" max="5325" width="5.28515625" style="88" customWidth="1"/>
    <col min="5326" max="5326" width="40.42578125" style="88" customWidth="1"/>
    <col min="5327" max="5327" width="14.140625" style="88" customWidth="1"/>
    <col min="5328" max="5328" width="13.28515625" style="88" customWidth="1"/>
    <col min="5329" max="5329" width="14.28515625" style="88" customWidth="1"/>
    <col min="5330" max="5330" width="4.5703125" style="88" bestFit="1" customWidth="1"/>
    <col min="5331" max="5331" width="42.85546875" style="88" bestFit="1" customWidth="1"/>
    <col min="5332" max="5334" width="13.28515625" style="88" customWidth="1"/>
    <col min="5335" max="5335" width="5" style="88" bestFit="1" customWidth="1"/>
    <col min="5336" max="5336" width="55.28515625" style="88" bestFit="1" customWidth="1"/>
    <col min="5337" max="5339" width="13.28515625" style="88" customWidth="1"/>
    <col min="5340" max="5340" width="8.5703125" style="88" customWidth="1"/>
    <col min="5341" max="5341" width="37.42578125" style="88" bestFit="1" customWidth="1"/>
    <col min="5342" max="5344" width="13.28515625" style="88" customWidth="1"/>
    <col min="5345" max="5345" width="4.5703125" style="88" bestFit="1" customWidth="1"/>
    <col min="5346" max="5346" width="42.85546875" style="88" bestFit="1" customWidth="1"/>
    <col min="5347" max="5349" width="13.28515625" style="88" customWidth="1"/>
    <col min="5350" max="5350" width="5.28515625" style="88" customWidth="1"/>
    <col min="5351" max="5351" width="33.28515625" style="88" customWidth="1"/>
    <col min="5352" max="5352" width="13.7109375" style="88" customWidth="1"/>
    <col min="5353" max="5353" width="13.140625" style="88" customWidth="1"/>
    <col min="5354" max="5354" width="14.85546875" style="88" customWidth="1"/>
    <col min="5355" max="5355" width="2.28515625" style="88" customWidth="1"/>
    <col min="5356" max="5356" width="5.28515625" style="88" customWidth="1"/>
    <col min="5357" max="5357" width="37.140625" style="88" customWidth="1"/>
    <col min="5358" max="5358" width="18.140625" style="88" bestFit="1" customWidth="1"/>
    <col min="5359" max="5365" width="18.5703125" style="88" customWidth="1"/>
    <col min="5366" max="5366" width="4.5703125" style="88" bestFit="1" customWidth="1"/>
    <col min="5367" max="5367" width="46.7109375" style="88" bestFit="1" customWidth="1"/>
    <col min="5368" max="5368" width="13.5703125" style="88" customWidth="1"/>
    <col min="5369" max="5369" width="18.42578125" style="88" customWidth="1"/>
    <col min="5370" max="5372" width="14.28515625" style="88" bestFit="1" customWidth="1"/>
    <col min="5373" max="5373" width="14.28515625" style="88" customWidth="1"/>
    <col min="5374" max="5374" width="14.28515625" style="88" bestFit="1" customWidth="1"/>
    <col min="5375" max="5375" width="17.140625" style="88" bestFit="1" customWidth="1"/>
    <col min="5376" max="5376" width="15.85546875" style="88" bestFit="1" customWidth="1"/>
    <col min="5377" max="5377" width="5.28515625" style="88" customWidth="1"/>
    <col min="5378" max="5378" width="46.7109375" style="88" bestFit="1" customWidth="1"/>
    <col min="5379" max="5379" width="15.42578125" style="88" bestFit="1" customWidth="1"/>
    <col min="5380" max="5380" width="17.140625" style="88" bestFit="1" customWidth="1"/>
    <col min="5381" max="5381" width="15.85546875" style="88" bestFit="1" customWidth="1"/>
    <col min="5382" max="5536" width="16.42578125" style="88"/>
    <col min="5537" max="5537" width="5.5703125" style="88" customWidth="1"/>
    <col min="5538" max="5538" width="18.7109375" style="88" customWidth="1"/>
    <col min="5539" max="5539" width="16.28515625" style="88" customWidth="1"/>
    <col min="5540" max="5540" width="15.28515625" style="88" customWidth="1"/>
    <col min="5541" max="5541" width="14" style="88" customWidth="1"/>
    <col min="5542" max="5542" width="13.85546875" style="88" customWidth="1"/>
    <col min="5543" max="5543" width="5.28515625" style="88" customWidth="1"/>
    <col min="5544" max="5544" width="46.140625" style="88" customWidth="1"/>
    <col min="5545" max="5545" width="18.42578125" style="88" customWidth="1"/>
    <col min="5546" max="5546" width="12.7109375" style="88" customWidth="1"/>
    <col min="5547" max="5547" width="14.7109375" style="88" bestFit="1" customWidth="1"/>
    <col min="5548" max="5548" width="5.28515625" style="88" customWidth="1"/>
    <col min="5549" max="5549" width="17.85546875" style="88" customWidth="1"/>
    <col min="5550" max="5550" width="20" style="88" customWidth="1"/>
    <col min="5551" max="5551" width="18.7109375" style="88" customWidth="1"/>
    <col min="5552" max="5552" width="15.5703125" style="88" customWidth="1"/>
    <col min="5553" max="5553" width="5.28515625" style="88" customWidth="1"/>
    <col min="5554" max="5554" width="42.7109375" style="88" customWidth="1"/>
    <col min="5555" max="5555" width="16.7109375" style="88" customWidth="1"/>
    <col min="5556" max="5556" width="17.28515625" style="88" customWidth="1"/>
    <col min="5557" max="5557" width="6.28515625" style="88" customWidth="1"/>
    <col min="5558" max="5558" width="57" style="88" bestFit="1" customWidth="1"/>
    <col min="5559" max="5559" width="12.5703125" style="88" customWidth="1"/>
    <col min="5560" max="5560" width="14.140625" style="88" customWidth="1"/>
    <col min="5561" max="5561" width="5" style="88" bestFit="1" customWidth="1"/>
    <col min="5562" max="5562" width="56.85546875" style="88" bestFit="1" customWidth="1"/>
    <col min="5563" max="5563" width="4.28515625" style="88" bestFit="1" customWidth="1"/>
    <col min="5564" max="5565" width="14.140625" style="88" customWidth="1"/>
    <col min="5566" max="5566" width="5.28515625" style="88" customWidth="1"/>
    <col min="5567" max="5567" width="30.28515625" style="88" customWidth="1"/>
    <col min="5568" max="5571" width="13.28515625" style="88" customWidth="1"/>
    <col min="5572" max="5572" width="11.85546875" style="88" customWidth="1"/>
    <col min="5573" max="5573" width="4.5703125" style="88" bestFit="1" customWidth="1"/>
    <col min="5574" max="5574" width="31.7109375" style="88" bestFit="1" customWidth="1"/>
    <col min="5575" max="5575" width="10.85546875" style="88" customWidth="1"/>
    <col min="5576" max="5576" width="17.7109375" style="88" customWidth="1"/>
    <col min="5577" max="5577" width="4.5703125" style="88" customWidth="1"/>
    <col min="5578" max="5578" width="28.140625" style="88" bestFit="1" customWidth="1"/>
    <col min="5579" max="5579" width="12.5703125" style="88" customWidth="1"/>
    <col min="5580" max="5580" width="14.7109375" style="88" customWidth="1"/>
    <col min="5581" max="5581" width="5.28515625" style="88" customWidth="1"/>
    <col min="5582" max="5582" width="40.42578125" style="88" customWidth="1"/>
    <col min="5583" max="5583" width="14.140625" style="88" customWidth="1"/>
    <col min="5584" max="5584" width="13.28515625" style="88" customWidth="1"/>
    <col min="5585" max="5585" width="14.28515625" style="88" customWidth="1"/>
    <col min="5586" max="5586" width="4.5703125" style="88" bestFit="1" customWidth="1"/>
    <col min="5587" max="5587" width="42.85546875" style="88" bestFit="1" customWidth="1"/>
    <col min="5588" max="5590" width="13.28515625" style="88" customWidth="1"/>
    <col min="5591" max="5591" width="5" style="88" bestFit="1" customWidth="1"/>
    <col min="5592" max="5592" width="55.28515625" style="88" bestFit="1" customWidth="1"/>
    <col min="5593" max="5595" width="13.28515625" style="88" customWidth="1"/>
    <col min="5596" max="5596" width="8.5703125" style="88" customWidth="1"/>
    <col min="5597" max="5597" width="37.42578125" style="88" bestFit="1" customWidth="1"/>
    <col min="5598" max="5600" width="13.28515625" style="88" customWidth="1"/>
    <col min="5601" max="5601" width="4.5703125" style="88" bestFit="1" customWidth="1"/>
    <col min="5602" max="5602" width="42.85546875" style="88" bestFit="1" customWidth="1"/>
    <col min="5603" max="5605" width="13.28515625" style="88" customWidth="1"/>
    <col min="5606" max="5606" width="5.28515625" style="88" customWidth="1"/>
    <col min="5607" max="5607" width="33.28515625" style="88" customWidth="1"/>
    <col min="5608" max="5608" width="13.7109375" style="88" customWidth="1"/>
    <col min="5609" max="5609" width="13.140625" style="88" customWidth="1"/>
    <col min="5610" max="5610" width="14.85546875" style="88" customWidth="1"/>
    <col min="5611" max="5611" width="2.28515625" style="88" customWidth="1"/>
    <col min="5612" max="5612" width="5.28515625" style="88" customWidth="1"/>
    <col min="5613" max="5613" width="37.140625" style="88" customWidth="1"/>
    <col min="5614" max="5614" width="18.140625" style="88" bestFit="1" customWidth="1"/>
    <col min="5615" max="5621" width="18.5703125" style="88" customWidth="1"/>
    <col min="5622" max="5622" width="4.5703125" style="88" bestFit="1" customWidth="1"/>
    <col min="5623" max="5623" width="46.7109375" style="88" bestFit="1" customWidth="1"/>
    <col min="5624" max="5624" width="13.5703125" style="88" customWidth="1"/>
    <col min="5625" max="5625" width="18.42578125" style="88" customWidth="1"/>
    <col min="5626" max="5628" width="14.28515625" style="88" bestFit="1" customWidth="1"/>
    <col min="5629" max="5629" width="14.28515625" style="88" customWidth="1"/>
    <col min="5630" max="5630" width="14.28515625" style="88" bestFit="1" customWidth="1"/>
    <col min="5631" max="5631" width="17.140625" style="88" bestFit="1" customWidth="1"/>
    <col min="5632" max="5632" width="15.85546875" style="88" bestFit="1" customWidth="1"/>
    <col min="5633" max="5633" width="5.28515625" style="88" customWidth="1"/>
    <col min="5634" max="5634" width="46.7109375" style="88" bestFit="1" customWidth="1"/>
    <col min="5635" max="5635" width="15.42578125" style="88" bestFit="1" customWidth="1"/>
    <col min="5636" max="5636" width="17.140625" style="88" bestFit="1" customWidth="1"/>
    <col min="5637" max="5637" width="15.85546875" style="88" bestFit="1" customWidth="1"/>
    <col min="5638" max="5792" width="16.42578125" style="88"/>
    <col min="5793" max="5793" width="5.5703125" style="88" customWidth="1"/>
    <col min="5794" max="5794" width="18.7109375" style="88" customWidth="1"/>
    <col min="5795" max="5795" width="16.28515625" style="88" customWidth="1"/>
    <col min="5796" max="5796" width="15.28515625" style="88" customWidth="1"/>
    <col min="5797" max="5797" width="14" style="88" customWidth="1"/>
    <col min="5798" max="5798" width="13.85546875" style="88" customWidth="1"/>
    <col min="5799" max="5799" width="5.28515625" style="88" customWidth="1"/>
    <col min="5800" max="5800" width="46.140625" style="88" customWidth="1"/>
    <col min="5801" max="5801" width="18.42578125" style="88" customWidth="1"/>
    <col min="5802" max="5802" width="12.7109375" style="88" customWidth="1"/>
    <col min="5803" max="5803" width="14.7109375" style="88" bestFit="1" customWidth="1"/>
    <col min="5804" max="5804" width="5.28515625" style="88" customWidth="1"/>
    <col min="5805" max="5805" width="17.85546875" style="88" customWidth="1"/>
    <col min="5806" max="5806" width="20" style="88" customWidth="1"/>
    <col min="5807" max="5807" width="18.7109375" style="88" customWidth="1"/>
    <col min="5808" max="5808" width="15.5703125" style="88" customWidth="1"/>
    <col min="5809" max="5809" width="5.28515625" style="88" customWidth="1"/>
    <col min="5810" max="5810" width="42.7109375" style="88" customWidth="1"/>
    <col min="5811" max="5811" width="16.7109375" style="88" customWidth="1"/>
    <col min="5812" max="5812" width="17.28515625" style="88" customWidth="1"/>
    <col min="5813" max="5813" width="6.28515625" style="88" customWidth="1"/>
    <col min="5814" max="5814" width="57" style="88" bestFit="1" customWidth="1"/>
    <col min="5815" max="5815" width="12.5703125" style="88" customWidth="1"/>
    <col min="5816" max="5816" width="14.140625" style="88" customWidth="1"/>
    <col min="5817" max="5817" width="5" style="88" bestFit="1" customWidth="1"/>
    <col min="5818" max="5818" width="56.85546875" style="88" bestFit="1" customWidth="1"/>
    <col min="5819" max="5819" width="4.28515625" style="88" bestFit="1" customWidth="1"/>
    <col min="5820" max="5821" width="14.140625" style="88" customWidth="1"/>
    <col min="5822" max="5822" width="5.28515625" style="88" customWidth="1"/>
    <col min="5823" max="5823" width="30.28515625" style="88" customWidth="1"/>
    <col min="5824" max="5827" width="13.28515625" style="88" customWidth="1"/>
    <col min="5828" max="5828" width="11.85546875" style="88" customWidth="1"/>
    <col min="5829" max="5829" width="4.5703125" style="88" bestFit="1" customWidth="1"/>
    <col min="5830" max="5830" width="31.7109375" style="88" bestFit="1" customWidth="1"/>
    <col min="5831" max="5831" width="10.85546875" style="88" customWidth="1"/>
    <col min="5832" max="5832" width="17.7109375" style="88" customWidth="1"/>
    <col min="5833" max="5833" width="4.5703125" style="88" customWidth="1"/>
    <col min="5834" max="5834" width="28.140625" style="88" bestFit="1" customWidth="1"/>
    <col min="5835" max="5835" width="12.5703125" style="88" customWidth="1"/>
    <col min="5836" max="5836" width="14.7109375" style="88" customWidth="1"/>
    <col min="5837" max="5837" width="5.28515625" style="88" customWidth="1"/>
    <col min="5838" max="5838" width="40.42578125" style="88" customWidth="1"/>
    <col min="5839" max="5839" width="14.140625" style="88" customWidth="1"/>
    <col min="5840" max="5840" width="13.28515625" style="88" customWidth="1"/>
    <col min="5841" max="5841" width="14.28515625" style="88" customWidth="1"/>
    <col min="5842" max="5842" width="4.5703125" style="88" bestFit="1" customWidth="1"/>
    <col min="5843" max="5843" width="42.85546875" style="88" bestFit="1" customWidth="1"/>
    <col min="5844" max="5846" width="13.28515625" style="88" customWidth="1"/>
    <col min="5847" max="5847" width="5" style="88" bestFit="1" customWidth="1"/>
    <col min="5848" max="5848" width="55.28515625" style="88" bestFit="1" customWidth="1"/>
    <col min="5849" max="5851" width="13.28515625" style="88" customWidth="1"/>
    <col min="5852" max="5852" width="8.5703125" style="88" customWidth="1"/>
    <col min="5853" max="5853" width="37.42578125" style="88" bestFit="1" customWidth="1"/>
    <col min="5854" max="5856" width="13.28515625" style="88" customWidth="1"/>
    <col min="5857" max="5857" width="4.5703125" style="88" bestFit="1" customWidth="1"/>
    <col min="5858" max="5858" width="42.85546875" style="88" bestFit="1" customWidth="1"/>
    <col min="5859" max="5861" width="13.28515625" style="88" customWidth="1"/>
    <col min="5862" max="5862" width="5.28515625" style="88" customWidth="1"/>
    <col min="5863" max="5863" width="33.28515625" style="88" customWidth="1"/>
    <col min="5864" max="5864" width="13.7109375" style="88" customWidth="1"/>
    <col min="5865" max="5865" width="13.140625" style="88" customWidth="1"/>
    <col min="5866" max="5866" width="14.85546875" style="88" customWidth="1"/>
    <col min="5867" max="5867" width="2.28515625" style="88" customWidth="1"/>
    <col min="5868" max="5868" width="5.28515625" style="88" customWidth="1"/>
    <col min="5869" max="5869" width="37.140625" style="88" customWidth="1"/>
    <col min="5870" max="5870" width="18.140625" style="88" bestFit="1" customWidth="1"/>
    <col min="5871" max="5877" width="18.5703125" style="88" customWidth="1"/>
    <col min="5878" max="5878" width="4.5703125" style="88" bestFit="1" customWidth="1"/>
    <col min="5879" max="5879" width="46.7109375" style="88" bestFit="1" customWidth="1"/>
    <col min="5880" max="5880" width="13.5703125" style="88" customWidth="1"/>
    <col min="5881" max="5881" width="18.42578125" style="88" customWidth="1"/>
    <col min="5882" max="5884" width="14.28515625" style="88" bestFit="1" customWidth="1"/>
    <col min="5885" max="5885" width="14.28515625" style="88" customWidth="1"/>
    <col min="5886" max="5886" width="14.28515625" style="88" bestFit="1" customWidth="1"/>
    <col min="5887" max="5887" width="17.140625" style="88" bestFit="1" customWidth="1"/>
    <col min="5888" max="5888" width="15.85546875" style="88" bestFit="1" customWidth="1"/>
    <col min="5889" max="5889" width="5.28515625" style="88" customWidth="1"/>
    <col min="5890" max="5890" width="46.7109375" style="88" bestFit="1" customWidth="1"/>
    <col min="5891" max="5891" width="15.42578125" style="88" bestFit="1" customWidth="1"/>
    <col min="5892" max="5892" width="17.140625" style="88" bestFit="1" customWidth="1"/>
    <col min="5893" max="5893" width="15.85546875" style="88" bestFit="1" customWidth="1"/>
    <col min="5894" max="6048" width="16.42578125" style="88"/>
    <col min="6049" max="6049" width="5.5703125" style="88" customWidth="1"/>
    <col min="6050" max="6050" width="18.7109375" style="88" customWidth="1"/>
    <col min="6051" max="6051" width="16.28515625" style="88" customWidth="1"/>
    <col min="6052" max="6052" width="15.28515625" style="88" customWidth="1"/>
    <col min="6053" max="6053" width="14" style="88" customWidth="1"/>
    <col min="6054" max="6054" width="13.85546875" style="88" customWidth="1"/>
    <col min="6055" max="6055" width="5.28515625" style="88" customWidth="1"/>
    <col min="6056" max="6056" width="46.140625" style="88" customWidth="1"/>
    <col min="6057" max="6057" width="18.42578125" style="88" customWidth="1"/>
    <col min="6058" max="6058" width="12.7109375" style="88" customWidth="1"/>
    <col min="6059" max="6059" width="14.7109375" style="88" bestFit="1" customWidth="1"/>
    <col min="6060" max="6060" width="5.28515625" style="88" customWidth="1"/>
    <col min="6061" max="6061" width="17.85546875" style="88" customWidth="1"/>
    <col min="6062" max="6062" width="20" style="88" customWidth="1"/>
    <col min="6063" max="6063" width="18.7109375" style="88" customWidth="1"/>
    <col min="6064" max="6064" width="15.5703125" style="88" customWidth="1"/>
    <col min="6065" max="6065" width="5.28515625" style="88" customWidth="1"/>
    <col min="6066" max="6066" width="42.7109375" style="88" customWidth="1"/>
    <col min="6067" max="6067" width="16.7109375" style="88" customWidth="1"/>
    <col min="6068" max="6068" width="17.28515625" style="88" customWidth="1"/>
    <col min="6069" max="6069" width="6.28515625" style="88" customWidth="1"/>
    <col min="6070" max="6070" width="57" style="88" bestFit="1" customWidth="1"/>
    <col min="6071" max="6071" width="12.5703125" style="88" customWidth="1"/>
    <col min="6072" max="6072" width="14.140625" style="88" customWidth="1"/>
    <col min="6073" max="6073" width="5" style="88" bestFit="1" customWidth="1"/>
    <col min="6074" max="6074" width="56.85546875" style="88" bestFit="1" customWidth="1"/>
    <col min="6075" max="6075" width="4.28515625" style="88" bestFit="1" customWidth="1"/>
    <col min="6076" max="6077" width="14.140625" style="88" customWidth="1"/>
    <col min="6078" max="6078" width="5.28515625" style="88" customWidth="1"/>
    <col min="6079" max="6079" width="30.28515625" style="88" customWidth="1"/>
    <col min="6080" max="6083" width="13.28515625" style="88" customWidth="1"/>
    <col min="6084" max="6084" width="11.85546875" style="88" customWidth="1"/>
    <col min="6085" max="6085" width="4.5703125" style="88" bestFit="1" customWidth="1"/>
    <col min="6086" max="6086" width="31.7109375" style="88" bestFit="1" customWidth="1"/>
    <col min="6087" max="6087" width="10.85546875" style="88" customWidth="1"/>
    <col min="6088" max="6088" width="17.7109375" style="88" customWidth="1"/>
    <col min="6089" max="6089" width="4.5703125" style="88" customWidth="1"/>
    <col min="6090" max="6090" width="28.140625" style="88" bestFit="1" customWidth="1"/>
    <col min="6091" max="6091" width="12.5703125" style="88" customWidth="1"/>
    <col min="6092" max="6092" width="14.7109375" style="88" customWidth="1"/>
    <col min="6093" max="6093" width="5.28515625" style="88" customWidth="1"/>
    <col min="6094" max="6094" width="40.42578125" style="88" customWidth="1"/>
    <col min="6095" max="6095" width="14.140625" style="88" customWidth="1"/>
    <col min="6096" max="6096" width="13.28515625" style="88" customWidth="1"/>
    <col min="6097" max="6097" width="14.28515625" style="88" customWidth="1"/>
    <col min="6098" max="6098" width="4.5703125" style="88" bestFit="1" customWidth="1"/>
    <col min="6099" max="6099" width="42.85546875" style="88" bestFit="1" customWidth="1"/>
    <col min="6100" max="6102" width="13.28515625" style="88" customWidth="1"/>
    <col min="6103" max="6103" width="5" style="88" bestFit="1" customWidth="1"/>
    <col min="6104" max="6104" width="55.28515625" style="88" bestFit="1" customWidth="1"/>
    <col min="6105" max="6107" width="13.28515625" style="88" customWidth="1"/>
    <col min="6108" max="6108" width="8.5703125" style="88" customWidth="1"/>
    <col min="6109" max="6109" width="37.42578125" style="88" bestFit="1" customWidth="1"/>
    <col min="6110" max="6112" width="13.28515625" style="88" customWidth="1"/>
    <col min="6113" max="6113" width="4.5703125" style="88" bestFit="1" customWidth="1"/>
    <col min="6114" max="6114" width="42.85546875" style="88" bestFit="1" customWidth="1"/>
    <col min="6115" max="6117" width="13.28515625" style="88" customWidth="1"/>
    <col min="6118" max="6118" width="5.28515625" style="88" customWidth="1"/>
    <col min="6119" max="6119" width="33.28515625" style="88" customWidth="1"/>
    <col min="6120" max="6120" width="13.7109375" style="88" customWidth="1"/>
    <col min="6121" max="6121" width="13.140625" style="88" customWidth="1"/>
    <col min="6122" max="6122" width="14.85546875" style="88" customWidth="1"/>
    <col min="6123" max="6123" width="2.28515625" style="88" customWidth="1"/>
    <col min="6124" max="6124" width="5.28515625" style="88" customWidth="1"/>
    <col min="6125" max="6125" width="37.140625" style="88" customWidth="1"/>
    <col min="6126" max="6126" width="18.140625" style="88" bestFit="1" customWidth="1"/>
    <col min="6127" max="6133" width="18.5703125" style="88" customWidth="1"/>
    <col min="6134" max="6134" width="4.5703125" style="88" bestFit="1" customWidth="1"/>
    <col min="6135" max="6135" width="46.7109375" style="88" bestFit="1" customWidth="1"/>
    <col min="6136" max="6136" width="13.5703125" style="88" customWidth="1"/>
    <col min="6137" max="6137" width="18.42578125" style="88" customWidth="1"/>
    <col min="6138" max="6140" width="14.28515625" style="88" bestFit="1" customWidth="1"/>
    <col min="6141" max="6141" width="14.28515625" style="88" customWidth="1"/>
    <col min="6142" max="6142" width="14.28515625" style="88" bestFit="1" customWidth="1"/>
    <col min="6143" max="6143" width="17.140625" style="88" bestFit="1" customWidth="1"/>
    <col min="6144" max="6144" width="15.85546875" style="88" bestFit="1" customWidth="1"/>
    <col min="6145" max="6145" width="5.28515625" style="88" customWidth="1"/>
    <col min="6146" max="6146" width="46.7109375" style="88" bestFit="1" customWidth="1"/>
    <col min="6147" max="6147" width="15.42578125" style="88" bestFit="1" customWidth="1"/>
    <col min="6148" max="6148" width="17.140625" style="88" bestFit="1" customWidth="1"/>
    <col min="6149" max="6149" width="15.85546875" style="88" bestFit="1" customWidth="1"/>
    <col min="6150" max="6304" width="16.42578125" style="88"/>
    <col min="6305" max="6305" width="5.5703125" style="88" customWidth="1"/>
    <col min="6306" max="6306" width="18.7109375" style="88" customWidth="1"/>
    <col min="6307" max="6307" width="16.28515625" style="88" customWidth="1"/>
    <col min="6308" max="6308" width="15.28515625" style="88" customWidth="1"/>
    <col min="6309" max="6309" width="14" style="88" customWidth="1"/>
    <col min="6310" max="6310" width="13.85546875" style="88" customWidth="1"/>
    <col min="6311" max="6311" width="5.28515625" style="88" customWidth="1"/>
    <col min="6312" max="6312" width="46.140625" style="88" customWidth="1"/>
    <col min="6313" max="6313" width="18.42578125" style="88" customWidth="1"/>
    <col min="6314" max="6314" width="12.7109375" style="88" customWidth="1"/>
    <col min="6315" max="6315" width="14.7109375" style="88" bestFit="1" customWidth="1"/>
    <col min="6316" max="6316" width="5.28515625" style="88" customWidth="1"/>
    <col min="6317" max="6317" width="17.85546875" style="88" customWidth="1"/>
    <col min="6318" max="6318" width="20" style="88" customWidth="1"/>
    <col min="6319" max="6319" width="18.7109375" style="88" customWidth="1"/>
    <col min="6320" max="6320" width="15.5703125" style="88" customWidth="1"/>
    <col min="6321" max="6321" width="5.28515625" style="88" customWidth="1"/>
    <col min="6322" max="6322" width="42.7109375" style="88" customWidth="1"/>
    <col min="6323" max="6323" width="16.7109375" style="88" customWidth="1"/>
    <col min="6324" max="6324" width="17.28515625" style="88" customWidth="1"/>
    <col min="6325" max="6325" width="6.28515625" style="88" customWidth="1"/>
    <col min="6326" max="6326" width="57" style="88" bestFit="1" customWidth="1"/>
    <col min="6327" max="6327" width="12.5703125" style="88" customWidth="1"/>
    <col min="6328" max="6328" width="14.140625" style="88" customWidth="1"/>
    <col min="6329" max="6329" width="5" style="88" bestFit="1" customWidth="1"/>
    <col min="6330" max="6330" width="56.85546875" style="88" bestFit="1" customWidth="1"/>
    <col min="6331" max="6331" width="4.28515625" style="88" bestFit="1" customWidth="1"/>
    <col min="6332" max="6333" width="14.140625" style="88" customWidth="1"/>
    <col min="6334" max="6334" width="5.28515625" style="88" customWidth="1"/>
    <col min="6335" max="6335" width="30.28515625" style="88" customWidth="1"/>
    <col min="6336" max="6339" width="13.28515625" style="88" customWidth="1"/>
    <col min="6340" max="6340" width="11.85546875" style="88" customWidth="1"/>
    <col min="6341" max="6341" width="4.5703125" style="88" bestFit="1" customWidth="1"/>
    <col min="6342" max="6342" width="31.7109375" style="88" bestFit="1" customWidth="1"/>
    <col min="6343" max="6343" width="10.85546875" style="88" customWidth="1"/>
    <col min="6344" max="6344" width="17.7109375" style="88" customWidth="1"/>
    <col min="6345" max="6345" width="4.5703125" style="88" customWidth="1"/>
    <col min="6346" max="6346" width="28.140625" style="88" bestFit="1" customWidth="1"/>
    <col min="6347" max="6347" width="12.5703125" style="88" customWidth="1"/>
    <col min="6348" max="6348" width="14.7109375" style="88" customWidth="1"/>
    <col min="6349" max="6349" width="5.28515625" style="88" customWidth="1"/>
    <col min="6350" max="6350" width="40.42578125" style="88" customWidth="1"/>
    <col min="6351" max="6351" width="14.140625" style="88" customWidth="1"/>
    <col min="6352" max="6352" width="13.28515625" style="88" customWidth="1"/>
    <col min="6353" max="6353" width="14.28515625" style="88" customWidth="1"/>
    <col min="6354" max="6354" width="4.5703125" style="88" bestFit="1" customWidth="1"/>
    <col min="6355" max="6355" width="42.85546875" style="88" bestFit="1" customWidth="1"/>
    <col min="6356" max="6358" width="13.28515625" style="88" customWidth="1"/>
    <col min="6359" max="6359" width="5" style="88" bestFit="1" customWidth="1"/>
    <col min="6360" max="6360" width="55.28515625" style="88" bestFit="1" customWidth="1"/>
    <col min="6361" max="6363" width="13.28515625" style="88" customWidth="1"/>
    <col min="6364" max="6364" width="8.5703125" style="88" customWidth="1"/>
    <col min="6365" max="6365" width="37.42578125" style="88" bestFit="1" customWidth="1"/>
    <col min="6366" max="6368" width="13.28515625" style="88" customWidth="1"/>
    <col min="6369" max="6369" width="4.5703125" style="88" bestFit="1" customWidth="1"/>
    <col min="6370" max="6370" width="42.85546875" style="88" bestFit="1" customWidth="1"/>
    <col min="6371" max="6373" width="13.28515625" style="88" customWidth="1"/>
    <col min="6374" max="6374" width="5.28515625" style="88" customWidth="1"/>
    <col min="6375" max="6375" width="33.28515625" style="88" customWidth="1"/>
    <col min="6376" max="6376" width="13.7109375" style="88" customWidth="1"/>
    <col min="6377" max="6377" width="13.140625" style="88" customWidth="1"/>
    <col min="6378" max="6378" width="14.85546875" style="88" customWidth="1"/>
    <col min="6379" max="6379" width="2.28515625" style="88" customWidth="1"/>
    <col min="6380" max="6380" width="5.28515625" style="88" customWidth="1"/>
    <col min="6381" max="6381" width="37.140625" style="88" customWidth="1"/>
    <col min="6382" max="6382" width="18.140625" style="88" bestFit="1" customWidth="1"/>
    <col min="6383" max="6389" width="18.5703125" style="88" customWidth="1"/>
    <col min="6390" max="6390" width="4.5703125" style="88" bestFit="1" customWidth="1"/>
    <col min="6391" max="6391" width="46.7109375" style="88" bestFit="1" customWidth="1"/>
    <col min="6392" max="6392" width="13.5703125" style="88" customWidth="1"/>
    <col min="6393" max="6393" width="18.42578125" style="88" customWidth="1"/>
    <col min="6394" max="6396" width="14.28515625" style="88" bestFit="1" customWidth="1"/>
    <col min="6397" max="6397" width="14.28515625" style="88" customWidth="1"/>
    <col min="6398" max="6398" width="14.28515625" style="88" bestFit="1" customWidth="1"/>
    <col min="6399" max="6399" width="17.140625" style="88" bestFit="1" customWidth="1"/>
    <col min="6400" max="6400" width="15.85546875" style="88" bestFit="1" customWidth="1"/>
    <col min="6401" max="6401" width="5.28515625" style="88" customWidth="1"/>
    <col min="6402" max="6402" width="46.7109375" style="88" bestFit="1" customWidth="1"/>
    <col min="6403" max="6403" width="15.42578125" style="88" bestFit="1" customWidth="1"/>
    <col min="6404" max="6404" width="17.140625" style="88" bestFit="1" customWidth="1"/>
    <col min="6405" max="6405" width="15.85546875" style="88" bestFit="1" customWidth="1"/>
    <col min="6406" max="6560" width="16.42578125" style="88"/>
    <col min="6561" max="6561" width="5.5703125" style="88" customWidth="1"/>
    <col min="6562" max="6562" width="18.7109375" style="88" customWidth="1"/>
    <col min="6563" max="6563" width="16.28515625" style="88" customWidth="1"/>
    <col min="6564" max="6564" width="15.28515625" style="88" customWidth="1"/>
    <col min="6565" max="6565" width="14" style="88" customWidth="1"/>
    <col min="6566" max="6566" width="13.85546875" style="88" customWidth="1"/>
    <col min="6567" max="6567" width="5.28515625" style="88" customWidth="1"/>
    <col min="6568" max="6568" width="46.140625" style="88" customWidth="1"/>
    <col min="6569" max="6569" width="18.42578125" style="88" customWidth="1"/>
    <col min="6570" max="6570" width="12.7109375" style="88" customWidth="1"/>
    <col min="6571" max="6571" width="14.7109375" style="88" bestFit="1" customWidth="1"/>
    <col min="6572" max="6572" width="5.28515625" style="88" customWidth="1"/>
    <col min="6573" max="6573" width="17.85546875" style="88" customWidth="1"/>
    <col min="6574" max="6574" width="20" style="88" customWidth="1"/>
    <col min="6575" max="6575" width="18.7109375" style="88" customWidth="1"/>
    <col min="6576" max="6576" width="15.5703125" style="88" customWidth="1"/>
    <col min="6577" max="6577" width="5.28515625" style="88" customWidth="1"/>
    <col min="6578" max="6578" width="42.7109375" style="88" customWidth="1"/>
    <col min="6579" max="6579" width="16.7109375" style="88" customWidth="1"/>
    <col min="6580" max="6580" width="17.28515625" style="88" customWidth="1"/>
    <col min="6581" max="6581" width="6.28515625" style="88" customWidth="1"/>
    <col min="6582" max="6582" width="57" style="88" bestFit="1" customWidth="1"/>
    <col min="6583" max="6583" width="12.5703125" style="88" customWidth="1"/>
    <col min="6584" max="6584" width="14.140625" style="88" customWidth="1"/>
    <col min="6585" max="6585" width="5" style="88" bestFit="1" customWidth="1"/>
    <col min="6586" max="6586" width="56.85546875" style="88" bestFit="1" customWidth="1"/>
    <col min="6587" max="6587" width="4.28515625" style="88" bestFit="1" customWidth="1"/>
    <col min="6588" max="6589" width="14.140625" style="88" customWidth="1"/>
    <col min="6590" max="6590" width="5.28515625" style="88" customWidth="1"/>
    <col min="6591" max="6591" width="30.28515625" style="88" customWidth="1"/>
    <col min="6592" max="6595" width="13.28515625" style="88" customWidth="1"/>
    <col min="6596" max="6596" width="11.85546875" style="88" customWidth="1"/>
    <col min="6597" max="6597" width="4.5703125" style="88" bestFit="1" customWidth="1"/>
    <col min="6598" max="6598" width="31.7109375" style="88" bestFit="1" customWidth="1"/>
    <col min="6599" max="6599" width="10.85546875" style="88" customWidth="1"/>
    <col min="6600" max="6600" width="17.7109375" style="88" customWidth="1"/>
    <col min="6601" max="6601" width="4.5703125" style="88" customWidth="1"/>
    <col min="6602" max="6602" width="28.140625" style="88" bestFit="1" customWidth="1"/>
    <col min="6603" max="6603" width="12.5703125" style="88" customWidth="1"/>
    <col min="6604" max="6604" width="14.7109375" style="88" customWidth="1"/>
    <col min="6605" max="6605" width="5.28515625" style="88" customWidth="1"/>
    <col min="6606" max="6606" width="40.42578125" style="88" customWidth="1"/>
    <col min="6607" max="6607" width="14.140625" style="88" customWidth="1"/>
    <col min="6608" max="6608" width="13.28515625" style="88" customWidth="1"/>
    <col min="6609" max="6609" width="14.28515625" style="88" customWidth="1"/>
    <col min="6610" max="6610" width="4.5703125" style="88" bestFit="1" customWidth="1"/>
    <col min="6611" max="6611" width="42.85546875" style="88" bestFit="1" customWidth="1"/>
    <col min="6612" max="6614" width="13.28515625" style="88" customWidth="1"/>
    <col min="6615" max="6615" width="5" style="88" bestFit="1" customWidth="1"/>
    <col min="6616" max="6616" width="55.28515625" style="88" bestFit="1" customWidth="1"/>
    <col min="6617" max="6619" width="13.28515625" style="88" customWidth="1"/>
    <col min="6620" max="6620" width="8.5703125" style="88" customWidth="1"/>
    <col min="6621" max="6621" width="37.42578125" style="88" bestFit="1" customWidth="1"/>
    <col min="6622" max="6624" width="13.28515625" style="88" customWidth="1"/>
    <col min="6625" max="6625" width="4.5703125" style="88" bestFit="1" customWidth="1"/>
    <col min="6626" max="6626" width="42.85546875" style="88" bestFit="1" customWidth="1"/>
    <col min="6627" max="6629" width="13.28515625" style="88" customWidth="1"/>
    <col min="6630" max="6630" width="5.28515625" style="88" customWidth="1"/>
    <col min="6631" max="6631" width="33.28515625" style="88" customWidth="1"/>
    <col min="6632" max="6632" width="13.7109375" style="88" customWidth="1"/>
    <col min="6633" max="6633" width="13.140625" style="88" customWidth="1"/>
    <col min="6634" max="6634" width="14.85546875" style="88" customWidth="1"/>
    <col min="6635" max="6635" width="2.28515625" style="88" customWidth="1"/>
    <col min="6636" max="6636" width="5.28515625" style="88" customWidth="1"/>
    <col min="6637" max="6637" width="37.140625" style="88" customWidth="1"/>
    <col min="6638" max="6638" width="18.140625" style="88" bestFit="1" customWidth="1"/>
    <col min="6639" max="6645" width="18.5703125" style="88" customWidth="1"/>
    <col min="6646" max="6646" width="4.5703125" style="88" bestFit="1" customWidth="1"/>
    <col min="6647" max="6647" width="46.7109375" style="88" bestFit="1" customWidth="1"/>
    <col min="6648" max="6648" width="13.5703125" style="88" customWidth="1"/>
    <col min="6649" max="6649" width="18.42578125" style="88" customWidth="1"/>
    <col min="6650" max="6652" width="14.28515625" style="88" bestFit="1" customWidth="1"/>
    <col min="6653" max="6653" width="14.28515625" style="88" customWidth="1"/>
    <col min="6654" max="6654" width="14.28515625" style="88" bestFit="1" customWidth="1"/>
    <col min="6655" max="6655" width="17.140625" style="88" bestFit="1" customWidth="1"/>
    <col min="6656" max="6656" width="15.85546875" style="88" bestFit="1" customWidth="1"/>
    <col min="6657" max="6657" width="5.28515625" style="88" customWidth="1"/>
    <col min="6658" max="6658" width="46.7109375" style="88" bestFit="1" customWidth="1"/>
    <col min="6659" max="6659" width="15.42578125" style="88" bestFit="1" customWidth="1"/>
    <col min="6660" max="6660" width="17.140625" style="88" bestFit="1" customWidth="1"/>
    <col min="6661" max="6661" width="15.85546875" style="88" bestFit="1" customWidth="1"/>
    <col min="6662" max="6816" width="16.42578125" style="88"/>
    <col min="6817" max="6817" width="5.5703125" style="88" customWidth="1"/>
    <col min="6818" max="6818" width="18.7109375" style="88" customWidth="1"/>
    <col min="6819" max="6819" width="16.28515625" style="88" customWidth="1"/>
    <col min="6820" max="6820" width="15.28515625" style="88" customWidth="1"/>
    <col min="6821" max="6821" width="14" style="88" customWidth="1"/>
    <col min="6822" max="6822" width="13.85546875" style="88" customWidth="1"/>
    <col min="6823" max="6823" width="5.28515625" style="88" customWidth="1"/>
    <col min="6824" max="6824" width="46.140625" style="88" customWidth="1"/>
    <col min="6825" max="6825" width="18.42578125" style="88" customWidth="1"/>
    <col min="6826" max="6826" width="12.7109375" style="88" customWidth="1"/>
    <col min="6827" max="6827" width="14.7109375" style="88" bestFit="1" customWidth="1"/>
    <col min="6828" max="6828" width="5.28515625" style="88" customWidth="1"/>
    <col min="6829" max="6829" width="17.85546875" style="88" customWidth="1"/>
    <col min="6830" max="6830" width="20" style="88" customWidth="1"/>
    <col min="6831" max="6831" width="18.7109375" style="88" customWidth="1"/>
    <col min="6832" max="6832" width="15.5703125" style="88" customWidth="1"/>
    <col min="6833" max="6833" width="5.28515625" style="88" customWidth="1"/>
    <col min="6834" max="6834" width="42.7109375" style="88" customWidth="1"/>
    <col min="6835" max="6835" width="16.7109375" style="88" customWidth="1"/>
    <col min="6836" max="6836" width="17.28515625" style="88" customWidth="1"/>
    <col min="6837" max="6837" width="6.28515625" style="88" customWidth="1"/>
    <col min="6838" max="6838" width="57" style="88" bestFit="1" customWidth="1"/>
    <col min="6839" max="6839" width="12.5703125" style="88" customWidth="1"/>
    <col min="6840" max="6840" width="14.140625" style="88" customWidth="1"/>
    <col min="6841" max="6841" width="5" style="88" bestFit="1" customWidth="1"/>
    <col min="6842" max="6842" width="56.85546875" style="88" bestFit="1" customWidth="1"/>
    <col min="6843" max="6843" width="4.28515625" style="88" bestFit="1" customWidth="1"/>
    <col min="6844" max="6845" width="14.140625" style="88" customWidth="1"/>
    <col min="6846" max="6846" width="5.28515625" style="88" customWidth="1"/>
    <col min="6847" max="6847" width="30.28515625" style="88" customWidth="1"/>
    <col min="6848" max="6851" width="13.28515625" style="88" customWidth="1"/>
    <col min="6852" max="6852" width="11.85546875" style="88" customWidth="1"/>
    <col min="6853" max="6853" width="4.5703125" style="88" bestFit="1" customWidth="1"/>
    <col min="6854" max="6854" width="31.7109375" style="88" bestFit="1" customWidth="1"/>
    <col min="6855" max="6855" width="10.85546875" style="88" customWidth="1"/>
    <col min="6856" max="6856" width="17.7109375" style="88" customWidth="1"/>
    <col min="6857" max="6857" width="4.5703125" style="88" customWidth="1"/>
    <col min="6858" max="6858" width="28.140625" style="88" bestFit="1" customWidth="1"/>
    <col min="6859" max="6859" width="12.5703125" style="88" customWidth="1"/>
    <col min="6860" max="6860" width="14.7109375" style="88" customWidth="1"/>
    <col min="6861" max="6861" width="5.28515625" style="88" customWidth="1"/>
    <col min="6862" max="6862" width="40.42578125" style="88" customWidth="1"/>
    <col min="6863" max="6863" width="14.140625" style="88" customWidth="1"/>
    <col min="6864" max="6864" width="13.28515625" style="88" customWidth="1"/>
    <col min="6865" max="6865" width="14.28515625" style="88" customWidth="1"/>
    <col min="6866" max="6866" width="4.5703125" style="88" bestFit="1" customWidth="1"/>
    <col min="6867" max="6867" width="42.85546875" style="88" bestFit="1" customWidth="1"/>
    <col min="6868" max="6870" width="13.28515625" style="88" customWidth="1"/>
    <col min="6871" max="6871" width="5" style="88" bestFit="1" customWidth="1"/>
    <col min="6872" max="6872" width="55.28515625" style="88" bestFit="1" customWidth="1"/>
    <col min="6873" max="6875" width="13.28515625" style="88" customWidth="1"/>
    <col min="6876" max="6876" width="8.5703125" style="88" customWidth="1"/>
    <col min="6877" max="6877" width="37.42578125" style="88" bestFit="1" customWidth="1"/>
    <col min="6878" max="6880" width="13.28515625" style="88" customWidth="1"/>
    <col min="6881" max="6881" width="4.5703125" style="88" bestFit="1" customWidth="1"/>
    <col min="6882" max="6882" width="42.85546875" style="88" bestFit="1" customWidth="1"/>
    <col min="6883" max="6885" width="13.28515625" style="88" customWidth="1"/>
    <col min="6886" max="6886" width="5.28515625" style="88" customWidth="1"/>
    <col min="6887" max="6887" width="33.28515625" style="88" customWidth="1"/>
    <col min="6888" max="6888" width="13.7109375" style="88" customWidth="1"/>
    <col min="6889" max="6889" width="13.140625" style="88" customWidth="1"/>
    <col min="6890" max="6890" width="14.85546875" style="88" customWidth="1"/>
    <col min="6891" max="6891" width="2.28515625" style="88" customWidth="1"/>
    <col min="6892" max="6892" width="5.28515625" style="88" customWidth="1"/>
    <col min="6893" max="6893" width="37.140625" style="88" customWidth="1"/>
    <col min="6894" max="6894" width="18.140625" style="88" bestFit="1" customWidth="1"/>
    <col min="6895" max="6901" width="18.5703125" style="88" customWidth="1"/>
    <col min="6902" max="6902" width="4.5703125" style="88" bestFit="1" customWidth="1"/>
    <col min="6903" max="6903" width="46.7109375" style="88" bestFit="1" customWidth="1"/>
    <col min="6904" max="6904" width="13.5703125" style="88" customWidth="1"/>
    <col min="6905" max="6905" width="18.42578125" style="88" customWidth="1"/>
    <col min="6906" max="6908" width="14.28515625" style="88" bestFit="1" customWidth="1"/>
    <col min="6909" max="6909" width="14.28515625" style="88" customWidth="1"/>
    <col min="6910" max="6910" width="14.28515625" style="88" bestFit="1" customWidth="1"/>
    <col min="6911" max="6911" width="17.140625" style="88" bestFit="1" customWidth="1"/>
    <col min="6912" max="6912" width="15.85546875" style="88" bestFit="1" customWidth="1"/>
    <col min="6913" max="6913" width="5.28515625" style="88" customWidth="1"/>
    <col min="6914" max="6914" width="46.7109375" style="88" bestFit="1" customWidth="1"/>
    <col min="6915" max="6915" width="15.42578125" style="88" bestFit="1" customWidth="1"/>
    <col min="6916" max="6916" width="17.140625" style="88" bestFit="1" customWidth="1"/>
    <col min="6917" max="6917" width="15.85546875" style="88" bestFit="1" customWidth="1"/>
    <col min="6918" max="7072" width="16.42578125" style="88"/>
    <col min="7073" max="7073" width="5.5703125" style="88" customWidth="1"/>
    <col min="7074" max="7074" width="18.7109375" style="88" customWidth="1"/>
    <col min="7075" max="7075" width="16.28515625" style="88" customWidth="1"/>
    <col min="7076" max="7076" width="15.28515625" style="88" customWidth="1"/>
    <col min="7077" max="7077" width="14" style="88" customWidth="1"/>
    <col min="7078" max="7078" width="13.85546875" style="88" customWidth="1"/>
    <col min="7079" max="7079" width="5.28515625" style="88" customWidth="1"/>
    <col min="7080" max="7080" width="46.140625" style="88" customWidth="1"/>
    <col min="7081" max="7081" width="18.42578125" style="88" customWidth="1"/>
    <col min="7082" max="7082" width="12.7109375" style="88" customWidth="1"/>
    <col min="7083" max="7083" width="14.7109375" style="88" bestFit="1" customWidth="1"/>
    <col min="7084" max="7084" width="5.28515625" style="88" customWidth="1"/>
    <col min="7085" max="7085" width="17.85546875" style="88" customWidth="1"/>
    <col min="7086" max="7086" width="20" style="88" customWidth="1"/>
    <col min="7087" max="7087" width="18.7109375" style="88" customWidth="1"/>
    <col min="7088" max="7088" width="15.5703125" style="88" customWidth="1"/>
    <col min="7089" max="7089" width="5.28515625" style="88" customWidth="1"/>
    <col min="7090" max="7090" width="42.7109375" style="88" customWidth="1"/>
    <col min="7091" max="7091" width="16.7109375" style="88" customWidth="1"/>
    <col min="7092" max="7092" width="17.28515625" style="88" customWidth="1"/>
    <col min="7093" max="7093" width="6.28515625" style="88" customWidth="1"/>
    <col min="7094" max="7094" width="57" style="88" bestFit="1" customWidth="1"/>
    <col min="7095" max="7095" width="12.5703125" style="88" customWidth="1"/>
    <col min="7096" max="7096" width="14.140625" style="88" customWidth="1"/>
    <col min="7097" max="7097" width="5" style="88" bestFit="1" customWidth="1"/>
    <col min="7098" max="7098" width="56.85546875" style="88" bestFit="1" customWidth="1"/>
    <col min="7099" max="7099" width="4.28515625" style="88" bestFit="1" customWidth="1"/>
    <col min="7100" max="7101" width="14.140625" style="88" customWidth="1"/>
    <col min="7102" max="7102" width="5.28515625" style="88" customWidth="1"/>
    <col min="7103" max="7103" width="30.28515625" style="88" customWidth="1"/>
    <col min="7104" max="7107" width="13.28515625" style="88" customWidth="1"/>
    <col min="7108" max="7108" width="11.85546875" style="88" customWidth="1"/>
    <col min="7109" max="7109" width="4.5703125" style="88" bestFit="1" customWidth="1"/>
    <col min="7110" max="7110" width="31.7109375" style="88" bestFit="1" customWidth="1"/>
    <col min="7111" max="7111" width="10.85546875" style="88" customWidth="1"/>
    <col min="7112" max="7112" width="17.7109375" style="88" customWidth="1"/>
    <col min="7113" max="7113" width="4.5703125" style="88" customWidth="1"/>
    <col min="7114" max="7114" width="28.140625" style="88" bestFit="1" customWidth="1"/>
    <col min="7115" max="7115" width="12.5703125" style="88" customWidth="1"/>
    <col min="7116" max="7116" width="14.7109375" style="88" customWidth="1"/>
    <col min="7117" max="7117" width="5.28515625" style="88" customWidth="1"/>
    <col min="7118" max="7118" width="40.42578125" style="88" customWidth="1"/>
    <col min="7119" max="7119" width="14.140625" style="88" customWidth="1"/>
    <col min="7120" max="7120" width="13.28515625" style="88" customWidth="1"/>
    <col min="7121" max="7121" width="14.28515625" style="88" customWidth="1"/>
    <col min="7122" max="7122" width="4.5703125" style="88" bestFit="1" customWidth="1"/>
    <col min="7123" max="7123" width="42.85546875" style="88" bestFit="1" customWidth="1"/>
    <col min="7124" max="7126" width="13.28515625" style="88" customWidth="1"/>
    <col min="7127" max="7127" width="5" style="88" bestFit="1" customWidth="1"/>
    <col min="7128" max="7128" width="55.28515625" style="88" bestFit="1" customWidth="1"/>
    <col min="7129" max="7131" width="13.28515625" style="88" customWidth="1"/>
    <col min="7132" max="7132" width="8.5703125" style="88" customWidth="1"/>
    <col min="7133" max="7133" width="37.42578125" style="88" bestFit="1" customWidth="1"/>
    <col min="7134" max="7136" width="13.28515625" style="88" customWidth="1"/>
    <col min="7137" max="7137" width="4.5703125" style="88" bestFit="1" customWidth="1"/>
    <col min="7138" max="7138" width="42.85546875" style="88" bestFit="1" customWidth="1"/>
    <col min="7139" max="7141" width="13.28515625" style="88" customWidth="1"/>
    <col min="7142" max="7142" width="5.28515625" style="88" customWidth="1"/>
    <col min="7143" max="7143" width="33.28515625" style="88" customWidth="1"/>
    <col min="7144" max="7144" width="13.7109375" style="88" customWidth="1"/>
    <col min="7145" max="7145" width="13.140625" style="88" customWidth="1"/>
    <col min="7146" max="7146" width="14.85546875" style="88" customWidth="1"/>
    <col min="7147" max="7147" width="2.28515625" style="88" customWidth="1"/>
    <col min="7148" max="7148" width="5.28515625" style="88" customWidth="1"/>
    <col min="7149" max="7149" width="37.140625" style="88" customWidth="1"/>
    <col min="7150" max="7150" width="18.140625" style="88" bestFit="1" customWidth="1"/>
    <col min="7151" max="7157" width="18.5703125" style="88" customWidth="1"/>
    <col min="7158" max="7158" width="4.5703125" style="88" bestFit="1" customWidth="1"/>
    <col min="7159" max="7159" width="46.7109375" style="88" bestFit="1" customWidth="1"/>
    <col min="7160" max="7160" width="13.5703125" style="88" customWidth="1"/>
    <col min="7161" max="7161" width="18.42578125" style="88" customWidth="1"/>
    <col min="7162" max="7164" width="14.28515625" style="88" bestFit="1" customWidth="1"/>
    <col min="7165" max="7165" width="14.28515625" style="88" customWidth="1"/>
    <col min="7166" max="7166" width="14.28515625" style="88" bestFit="1" customWidth="1"/>
    <col min="7167" max="7167" width="17.140625" style="88" bestFit="1" customWidth="1"/>
    <col min="7168" max="7168" width="15.85546875" style="88" bestFit="1" customWidth="1"/>
    <col min="7169" max="7169" width="5.28515625" style="88" customWidth="1"/>
    <col min="7170" max="7170" width="46.7109375" style="88" bestFit="1" customWidth="1"/>
    <col min="7171" max="7171" width="15.42578125" style="88" bestFit="1" customWidth="1"/>
    <col min="7172" max="7172" width="17.140625" style="88" bestFit="1" customWidth="1"/>
    <col min="7173" max="7173" width="15.85546875" style="88" bestFit="1" customWidth="1"/>
    <col min="7174" max="7328" width="16.42578125" style="88"/>
    <col min="7329" max="7329" width="5.5703125" style="88" customWidth="1"/>
    <col min="7330" max="7330" width="18.7109375" style="88" customWidth="1"/>
    <col min="7331" max="7331" width="16.28515625" style="88" customWidth="1"/>
    <col min="7332" max="7332" width="15.28515625" style="88" customWidth="1"/>
    <col min="7333" max="7333" width="14" style="88" customWidth="1"/>
    <col min="7334" max="7334" width="13.85546875" style="88" customWidth="1"/>
    <col min="7335" max="7335" width="5.28515625" style="88" customWidth="1"/>
    <col min="7336" max="7336" width="46.140625" style="88" customWidth="1"/>
    <col min="7337" max="7337" width="18.42578125" style="88" customWidth="1"/>
    <col min="7338" max="7338" width="12.7109375" style="88" customWidth="1"/>
    <col min="7339" max="7339" width="14.7109375" style="88" bestFit="1" customWidth="1"/>
    <col min="7340" max="7340" width="5.28515625" style="88" customWidth="1"/>
    <col min="7341" max="7341" width="17.85546875" style="88" customWidth="1"/>
    <col min="7342" max="7342" width="20" style="88" customWidth="1"/>
    <col min="7343" max="7343" width="18.7109375" style="88" customWidth="1"/>
    <col min="7344" max="7344" width="15.5703125" style="88" customWidth="1"/>
    <col min="7345" max="7345" width="5.28515625" style="88" customWidth="1"/>
    <col min="7346" max="7346" width="42.7109375" style="88" customWidth="1"/>
    <col min="7347" max="7347" width="16.7109375" style="88" customWidth="1"/>
    <col min="7348" max="7348" width="17.28515625" style="88" customWidth="1"/>
    <col min="7349" max="7349" width="6.28515625" style="88" customWidth="1"/>
    <col min="7350" max="7350" width="57" style="88" bestFit="1" customWidth="1"/>
    <col min="7351" max="7351" width="12.5703125" style="88" customWidth="1"/>
    <col min="7352" max="7352" width="14.140625" style="88" customWidth="1"/>
    <col min="7353" max="7353" width="5" style="88" bestFit="1" customWidth="1"/>
    <col min="7354" max="7354" width="56.85546875" style="88" bestFit="1" customWidth="1"/>
    <col min="7355" max="7355" width="4.28515625" style="88" bestFit="1" customWidth="1"/>
    <col min="7356" max="7357" width="14.140625" style="88" customWidth="1"/>
    <col min="7358" max="7358" width="5.28515625" style="88" customWidth="1"/>
    <col min="7359" max="7359" width="30.28515625" style="88" customWidth="1"/>
    <col min="7360" max="7363" width="13.28515625" style="88" customWidth="1"/>
    <col min="7364" max="7364" width="11.85546875" style="88" customWidth="1"/>
    <col min="7365" max="7365" width="4.5703125" style="88" bestFit="1" customWidth="1"/>
    <col min="7366" max="7366" width="31.7109375" style="88" bestFit="1" customWidth="1"/>
    <col min="7367" max="7367" width="10.85546875" style="88" customWidth="1"/>
    <col min="7368" max="7368" width="17.7109375" style="88" customWidth="1"/>
    <col min="7369" max="7369" width="4.5703125" style="88" customWidth="1"/>
    <col min="7370" max="7370" width="28.140625" style="88" bestFit="1" customWidth="1"/>
    <col min="7371" max="7371" width="12.5703125" style="88" customWidth="1"/>
    <col min="7372" max="7372" width="14.7109375" style="88" customWidth="1"/>
    <col min="7373" max="7373" width="5.28515625" style="88" customWidth="1"/>
    <col min="7374" max="7374" width="40.42578125" style="88" customWidth="1"/>
    <col min="7375" max="7375" width="14.140625" style="88" customWidth="1"/>
    <col min="7376" max="7376" width="13.28515625" style="88" customWidth="1"/>
    <col min="7377" max="7377" width="14.28515625" style="88" customWidth="1"/>
    <col min="7378" max="7378" width="4.5703125" style="88" bestFit="1" customWidth="1"/>
    <col min="7379" max="7379" width="42.85546875" style="88" bestFit="1" customWidth="1"/>
    <col min="7380" max="7382" width="13.28515625" style="88" customWidth="1"/>
    <col min="7383" max="7383" width="5" style="88" bestFit="1" customWidth="1"/>
    <col min="7384" max="7384" width="55.28515625" style="88" bestFit="1" customWidth="1"/>
    <col min="7385" max="7387" width="13.28515625" style="88" customWidth="1"/>
    <col min="7388" max="7388" width="8.5703125" style="88" customWidth="1"/>
    <col min="7389" max="7389" width="37.42578125" style="88" bestFit="1" customWidth="1"/>
    <col min="7390" max="7392" width="13.28515625" style="88" customWidth="1"/>
    <col min="7393" max="7393" width="4.5703125" style="88" bestFit="1" customWidth="1"/>
    <col min="7394" max="7394" width="42.85546875" style="88" bestFit="1" customWidth="1"/>
    <col min="7395" max="7397" width="13.28515625" style="88" customWidth="1"/>
    <col min="7398" max="7398" width="5.28515625" style="88" customWidth="1"/>
    <col min="7399" max="7399" width="33.28515625" style="88" customWidth="1"/>
    <col min="7400" max="7400" width="13.7109375" style="88" customWidth="1"/>
    <col min="7401" max="7401" width="13.140625" style="88" customWidth="1"/>
    <col min="7402" max="7402" width="14.85546875" style="88" customWidth="1"/>
    <col min="7403" max="7403" width="2.28515625" style="88" customWidth="1"/>
    <col min="7404" max="7404" width="5.28515625" style="88" customWidth="1"/>
    <col min="7405" max="7405" width="37.140625" style="88" customWidth="1"/>
    <col min="7406" max="7406" width="18.140625" style="88" bestFit="1" customWidth="1"/>
    <col min="7407" max="7413" width="18.5703125" style="88" customWidth="1"/>
    <col min="7414" max="7414" width="4.5703125" style="88" bestFit="1" customWidth="1"/>
    <col min="7415" max="7415" width="46.7109375" style="88" bestFit="1" customWidth="1"/>
    <col min="7416" max="7416" width="13.5703125" style="88" customWidth="1"/>
    <col min="7417" max="7417" width="18.42578125" style="88" customWidth="1"/>
    <col min="7418" max="7420" width="14.28515625" style="88" bestFit="1" customWidth="1"/>
    <col min="7421" max="7421" width="14.28515625" style="88" customWidth="1"/>
    <col min="7422" max="7422" width="14.28515625" style="88" bestFit="1" customWidth="1"/>
    <col min="7423" max="7423" width="17.140625" style="88" bestFit="1" customWidth="1"/>
    <col min="7424" max="7424" width="15.85546875" style="88" bestFit="1" customWidth="1"/>
    <col min="7425" max="7425" width="5.28515625" style="88" customWidth="1"/>
    <col min="7426" max="7426" width="46.7109375" style="88" bestFit="1" customWidth="1"/>
    <col min="7427" max="7427" width="15.42578125" style="88" bestFit="1" customWidth="1"/>
    <col min="7428" max="7428" width="17.140625" style="88" bestFit="1" customWidth="1"/>
    <col min="7429" max="7429" width="15.85546875" style="88" bestFit="1" customWidth="1"/>
    <col min="7430" max="7584" width="16.42578125" style="88"/>
    <col min="7585" max="7585" width="5.5703125" style="88" customWidth="1"/>
    <col min="7586" max="7586" width="18.7109375" style="88" customWidth="1"/>
    <col min="7587" max="7587" width="16.28515625" style="88" customWidth="1"/>
    <col min="7588" max="7588" width="15.28515625" style="88" customWidth="1"/>
    <col min="7589" max="7589" width="14" style="88" customWidth="1"/>
    <col min="7590" max="7590" width="13.85546875" style="88" customWidth="1"/>
    <col min="7591" max="7591" width="5.28515625" style="88" customWidth="1"/>
    <col min="7592" max="7592" width="46.140625" style="88" customWidth="1"/>
    <col min="7593" max="7593" width="18.42578125" style="88" customWidth="1"/>
    <col min="7594" max="7594" width="12.7109375" style="88" customWidth="1"/>
    <col min="7595" max="7595" width="14.7109375" style="88" bestFit="1" customWidth="1"/>
    <col min="7596" max="7596" width="5.28515625" style="88" customWidth="1"/>
    <col min="7597" max="7597" width="17.85546875" style="88" customWidth="1"/>
    <col min="7598" max="7598" width="20" style="88" customWidth="1"/>
    <col min="7599" max="7599" width="18.7109375" style="88" customWidth="1"/>
    <col min="7600" max="7600" width="15.5703125" style="88" customWidth="1"/>
    <col min="7601" max="7601" width="5.28515625" style="88" customWidth="1"/>
    <col min="7602" max="7602" width="42.7109375" style="88" customWidth="1"/>
    <col min="7603" max="7603" width="16.7109375" style="88" customWidth="1"/>
    <col min="7604" max="7604" width="17.28515625" style="88" customWidth="1"/>
    <col min="7605" max="7605" width="6.28515625" style="88" customWidth="1"/>
    <col min="7606" max="7606" width="57" style="88" bestFit="1" customWidth="1"/>
    <col min="7607" max="7607" width="12.5703125" style="88" customWidth="1"/>
    <col min="7608" max="7608" width="14.140625" style="88" customWidth="1"/>
    <col min="7609" max="7609" width="5" style="88" bestFit="1" customWidth="1"/>
    <col min="7610" max="7610" width="56.85546875" style="88" bestFit="1" customWidth="1"/>
    <col min="7611" max="7611" width="4.28515625" style="88" bestFit="1" customWidth="1"/>
    <col min="7612" max="7613" width="14.140625" style="88" customWidth="1"/>
    <col min="7614" max="7614" width="5.28515625" style="88" customWidth="1"/>
    <col min="7615" max="7615" width="30.28515625" style="88" customWidth="1"/>
    <col min="7616" max="7619" width="13.28515625" style="88" customWidth="1"/>
    <col min="7620" max="7620" width="11.85546875" style="88" customWidth="1"/>
    <col min="7621" max="7621" width="4.5703125" style="88" bestFit="1" customWidth="1"/>
    <col min="7622" max="7622" width="31.7109375" style="88" bestFit="1" customWidth="1"/>
    <col min="7623" max="7623" width="10.85546875" style="88" customWidth="1"/>
    <col min="7624" max="7624" width="17.7109375" style="88" customWidth="1"/>
    <col min="7625" max="7625" width="4.5703125" style="88" customWidth="1"/>
    <col min="7626" max="7626" width="28.140625" style="88" bestFit="1" customWidth="1"/>
    <col min="7627" max="7627" width="12.5703125" style="88" customWidth="1"/>
    <col min="7628" max="7628" width="14.7109375" style="88" customWidth="1"/>
    <col min="7629" max="7629" width="5.28515625" style="88" customWidth="1"/>
    <col min="7630" max="7630" width="40.42578125" style="88" customWidth="1"/>
    <col min="7631" max="7631" width="14.140625" style="88" customWidth="1"/>
    <col min="7632" max="7632" width="13.28515625" style="88" customWidth="1"/>
    <col min="7633" max="7633" width="14.28515625" style="88" customWidth="1"/>
    <col min="7634" max="7634" width="4.5703125" style="88" bestFit="1" customWidth="1"/>
    <col min="7635" max="7635" width="42.85546875" style="88" bestFit="1" customWidth="1"/>
    <col min="7636" max="7638" width="13.28515625" style="88" customWidth="1"/>
    <col min="7639" max="7639" width="5" style="88" bestFit="1" customWidth="1"/>
    <col min="7640" max="7640" width="55.28515625" style="88" bestFit="1" customWidth="1"/>
    <col min="7641" max="7643" width="13.28515625" style="88" customWidth="1"/>
    <col min="7644" max="7644" width="8.5703125" style="88" customWidth="1"/>
    <col min="7645" max="7645" width="37.42578125" style="88" bestFit="1" customWidth="1"/>
    <col min="7646" max="7648" width="13.28515625" style="88" customWidth="1"/>
    <col min="7649" max="7649" width="4.5703125" style="88" bestFit="1" customWidth="1"/>
    <col min="7650" max="7650" width="42.85546875" style="88" bestFit="1" customWidth="1"/>
    <col min="7651" max="7653" width="13.28515625" style="88" customWidth="1"/>
    <col min="7654" max="7654" width="5.28515625" style="88" customWidth="1"/>
    <col min="7655" max="7655" width="33.28515625" style="88" customWidth="1"/>
    <col min="7656" max="7656" width="13.7109375" style="88" customWidth="1"/>
    <col min="7657" max="7657" width="13.140625" style="88" customWidth="1"/>
    <col min="7658" max="7658" width="14.85546875" style="88" customWidth="1"/>
    <col min="7659" max="7659" width="2.28515625" style="88" customWidth="1"/>
    <col min="7660" max="7660" width="5.28515625" style="88" customWidth="1"/>
    <col min="7661" max="7661" width="37.140625" style="88" customWidth="1"/>
    <col min="7662" max="7662" width="18.140625" style="88" bestFit="1" customWidth="1"/>
    <col min="7663" max="7669" width="18.5703125" style="88" customWidth="1"/>
    <col min="7670" max="7670" width="4.5703125" style="88" bestFit="1" customWidth="1"/>
    <col min="7671" max="7671" width="46.7109375" style="88" bestFit="1" customWidth="1"/>
    <col min="7672" max="7672" width="13.5703125" style="88" customWidth="1"/>
    <col min="7673" max="7673" width="18.42578125" style="88" customWidth="1"/>
    <col min="7674" max="7676" width="14.28515625" style="88" bestFit="1" customWidth="1"/>
    <col min="7677" max="7677" width="14.28515625" style="88" customWidth="1"/>
    <col min="7678" max="7678" width="14.28515625" style="88" bestFit="1" customWidth="1"/>
    <col min="7679" max="7679" width="17.140625" style="88" bestFit="1" customWidth="1"/>
    <col min="7680" max="7680" width="15.85546875" style="88" bestFit="1" customWidth="1"/>
    <col min="7681" max="7681" width="5.28515625" style="88" customWidth="1"/>
    <col min="7682" max="7682" width="46.7109375" style="88" bestFit="1" customWidth="1"/>
    <col min="7683" max="7683" width="15.42578125" style="88" bestFit="1" customWidth="1"/>
    <col min="7684" max="7684" width="17.140625" style="88" bestFit="1" customWidth="1"/>
    <col min="7685" max="7685" width="15.85546875" style="88" bestFit="1" customWidth="1"/>
    <col min="7686" max="7840" width="16.42578125" style="88"/>
    <col min="7841" max="7841" width="5.5703125" style="88" customWidth="1"/>
    <col min="7842" max="7842" width="18.7109375" style="88" customWidth="1"/>
    <col min="7843" max="7843" width="16.28515625" style="88" customWidth="1"/>
    <col min="7844" max="7844" width="15.28515625" style="88" customWidth="1"/>
    <col min="7845" max="7845" width="14" style="88" customWidth="1"/>
    <col min="7846" max="7846" width="13.85546875" style="88" customWidth="1"/>
    <col min="7847" max="7847" width="5.28515625" style="88" customWidth="1"/>
    <col min="7848" max="7848" width="46.140625" style="88" customWidth="1"/>
    <col min="7849" max="7849" width="18.42578125" style="88" customWidth="1"/>
    <col min="7850" max="7850" width="12.7109375" style="88" customWidth="1"/>
    <col min="7851" max="7851" width="14.7109375" style="88" bestFit="1" customWidth="1"/>
    <col min="7852" max="7852" width="5.28515625" style="88" customWidth="1"/>
    <col min="7853" max="7853" width="17.85546875" style="88" customWidth="1"/>
    <col min="7854" max="7854" width="20" style="88" customWidth="1"/>
    <col min="7855" max="7855" width="18.7109375" style="88" customWidth="1"/>
    <col min="7856" max="7856" width="15.5703125" style="88" customWidth="1"/>
    <col min="7857" max="7857" width="5.28515625" style="88" customWidth="1"/>
    <col min="7858" max="7858" width="42.7109375" style="88" customWidth="1"/>
    <col min="7859" max="7859" width="16.7109375" style="88" customWidth="1"/>
    <col min="7860" max="7860" width="17.28515625" style="88" customWidth="1"/>
    <col min="7861" max="7861" width="6.28515625" style="88" customWidth="1"/>
    <col min="7862" max="7862" width="57" style="88" bestFit="1" customWidth="1"/>
    <col min="7863" max="7863" width="12.5703125" style="88" customWidth="1"/>
    <col min="7864" max="7864" width="14.140625" style="88" customWidth="1"/>
    <col min="7865" max="7865" width="5" style="88" bestFit="1" customWidth="1"/>
    <col min="7866" max="7866" width="56.85546875" style="88" bestFit="1" customWidth="1"/>
    <col min="7867" max="7867" width="4.28515625" style="88" bestFit="1" customWidth="1"/>
    <col min="7868" max="7869" width="14.140625" style="88" customWidth="1"/>
    <col min="7870" max="7870" width="5.28515625" style="88" customWidth="1"/>
    <col min="7871" max="7871" width="30.28515625" style="88" customWidth="1"/>
    <col min="7872" max="7875" width="13.28515625" style="88" customWidth="1"/>
    <col min="7876" max="7876" width="11.85546875" style="88" customWidth="1"/>
    <col min="7877" max="7877" width="4.5703125" style="88" bestFit="1" customWidth="1"/>
    <col min="7878" max="7878" width="31.7109375" style="88" bestFit="1" customWidth="1"/>
    <col min="7879" max="7879" width="10.85546875" style="88" customWidth="1"/>
    <col min="7880" max="7880" width="17.7109375" style="88" customWidth="1"/>
    <col min="7881" max="7881" width="4.5703125" style="88" customWidth="1"/>
    <col min="7882" max="7882" width="28.140625" style="88" bestFit="1" customWidth="1"/>
    <col min="7883" max="7883" width="12.5703125" style="88" customWidth="1"/>
    <col min="7884" max="7884" width="14.7109375" style="88" customWidth="1"/>
    <col min="7885" max="7885" width="5.28515625" style="88" customWidth="1"/>
    <col min="7886" max="7886" width="40.42578125" style="88" customWidth="1"/>
    <col min="7887" max="7887" width="14.140625" style="88" customWidth="1"/>
    <col min="7888" max="7888" width="13.28515625" style="88" customWidth="1"/>
    <col min="7889" max="7889" width="14.28515625" style="88" customWidth="1"/>
    <col min="7890" max="7890" width="4.5703125" style="88" bestFit="1" customWidth="1"/>
    <col min="7891" max="7891" width="42.85546875" style="88" bestFit="1" customWidth="1"/>
    <col min="7892" max="7894" width="13.28515625" style="88" customWidth="1"/>
    <col min="7895" max="7895" width="5" style="88" bestFit="1" customWidth="1"/>
    <col min="7896" max="7896" width="55.28515625" style="88" bestFit="1" customWidth="1"/>
    <col min="7897" max="7899" width="13.28515625" style="88" customWidth="1"/>
    <col min="7900" max="7900" width="8.5703125" style="88" customWidth="1"/>
    <col min="7901" max="7901" width="37.42578125" style="88" bestFit="1" customWidth="1"/>
    <col min="7902" max="7904" width="13.28515625" style="88" customWidth="1"/>
    <col min="7905" max="7905" width="4.5703125" style="88" bestFit="1" customWidth="1"/>
    <col min="7906" max="7906" width="42.85546875" style="88" bestFit="1" customWidth="1"/>
    <col min="7907" max="7909" width="13.28515625" style="88" customWidth="1"/>
    <col min="7910" max="7910" width="5.28515625" style="88" customWidth="1"/>
    <col min="7911" max="7911" width="33.28515625" style="88" customWidth="1"/>
    <col min="7912" max="7912" width="13.7109375" style="88" customWidth="1"/>
    <col min="7913" max="7913" width="13.140625" style="88" customWidth="1"/>
    <col min="7914" max="7914" width="14.85546875" style="88" customWidth="1"/>
    <col min="7915" max="7915" width="2.28515625" style="88" customWidth="1"/>
    <col min="7916" max="7916" width="5.28515625" style="88" customWidth="1"/>
    <col min="7917" max="7917" width="37.140625" style="88" customWidth="1"/>
    <col min="7918" max="7918" width="18.140625" style="88" bestFit="1" customWidth="1"/>
    <col min="7919" max="7925" width="18.5703125" style="88" customWidth="1"/>
    <col min="7926" max="7926" width="4.5703125" style="88" bestFit="1" customWidth="1"/>
    <col min="7927" max="7927" width="46.7109375" style="88" bestFit="1" customWidth="1"/>
    <col min="7928" max="7928" width="13.5703125" style="88" customWidth="1"/>
    <col min="7929" max="7929" width="18.42578125" style="88" customWidth="1"/>
    <col min="7930" max="7932" width="14.28515625" style="88" bestFit="1" customWidth="1"/>
    <col min="7933" max="7933" width="14.28515625" style="88" customWidth="1"/>
    <col min="7934" max="7934" width="14.28515625" style="88" bestFit="1" customWidth="1"/>
    <col min="7935" max="7935" width="17.140625" style="88" bestFit="1" customWidth="1"/>
    <col min="7936" max="7936" width="15.85546875" style="88" bestFit="1" customWidth="1"/>
    <col min="7937" max="7937" width="5.28515625" style="88" customWidth="1"/>
    <col min="7938" max="7938" width="46.7109375" style="88" bestFit="1" customWidth="1"/>
    <col min="7939" max="7939" width="15.42578125" style="88" bestFit="1" customWidth="1"/>
    <col min="7940" max="7940" width="17.140625" style="88" bestFit="1" customWidth="1"/>
    <col min="7941" max="7941" width="15.85546875" style="88" bestFit="1" customWidth="1"/>
    <col min="7942" max="8096" width="16.42578125" style="88"/>
    <col min="8097" max="8097" width="5.5703125" style="88" customWidth="1"/>
    <col min="8098" max="8098" width="18.7109375" style="88" customWidth="1"/>
    <col min="8099" max="8099" width="16.28515625" style="88" customWidth="1"/>
    <col min="8100" max="8100" width="15.28515625" style="88" customWidth="1"/>
    <col min="8101" max="8101" width="14" style="88" customWidth="1"/>
    <col min="8102" max="8102" width="13.85546875" style="88" customWidth="1"/>
    <col min="8103" max="8103" width="5.28515625" style="88" customWidth="1"/>
    <col min="8104" max="8104" width="46.140625" style="88" customWidth="1"/>
    <col min="8105" max="8105" width="18.42578125" style="88" customWidth="1"/>
    <col min="8106" max="8106" width="12.7109375" style="88" customWidth="1"/>
    <col min="8107" max="8107" width="14.7109375" style="88" bestFit="1" customWidth="1"/>
    <col min="8108" max="8108" width="5.28515625" style="88" customWidth="1"/>
    <col min="8109" max="8109" width="17.85546875" style="88" customWidth="1"/>
    <col min="8110" max="8110" width="20" style="88" customWidth="1"/>
    <col min="8111" max="8111" width="18.7109375" style="88" customWidth="1"/>
    <col min="8112" max="8112" width="15.5703125" style="88" customWidth="1"/>
    <col min="8113" max="8113" width="5.28515625" style="88" customWidth="1"/>
    <col min="8114" max="8114" width="42.7109375" style="88" customWidth="1"/>
    <col min="8115" max="8115" width="16.7109375" style="88" customWidth="1"/>
    <col min="8116" max="8116" width="17.28515625" style="88" customWidth="1"/>
    <col min="8117" max="8117" width="6.28515625" style="88" customWidth="1"/>
    <col min="8118" max="8118" width="57" style="88" bestFit="1" customWidth="1"/>
    <col min="8119" max="8119" width="12.5703125" style="88" customWidth="1"/>
    <col min="8120" max="8120" width="14.140625" style="88" customWidth="1"/>
    <col min="8121" max="8121" width="5" style="88" bestFit="1" customWidth="1"/>
    <col min="8122" max="8122" width="56.85546875" style="88" bestFit="1" customWidth="1"/>
    <col min="8123" max="8123" width="4.28515625" style="88" bestFit="1" customWidth="1"/>
    <col min="8124" max="8125" width="14.140625" style="88" customWidth="1"/>
    <col min="8126" max="8126" width="5.28515625" style="88" customWidth="1"/>
    <col min="8127" max="8127" width="30.28515625" style="88" customWidth="1"/>
    <col min="8128" max="8131" width="13.28515625" style="88" customWidth="1"/>
    <col min="8132" max="8132" width="11.85546875" style="88" customWidth="1"/>
    <col min="8133" max="8133" width="4.5703125" style="88" bestFit="1" customWidth="1"/>
    <col min="8134" max="8134" width="31.7109375" style="88" bestFit="1" customWidth="1"/>
    <col min="8135" max="8135" width="10.85546875" style="88" customWidth="1"/>
    <col min="8136" max="8136" width="17.7109375" style="88" customWidth="1"/>
    <col min="8137" max="8137" width="4.5703125" style="88" customWidth="1"/>
    <col min="8138" max="8138" width="28.140625" style="88" bestFit="1" customWidth="1"/>
    <col min="8139" max="8139" width="12.5703125" style="88" customWidth="1"/>
    <col min="8140" max="8140" width="14.7109375" style="88" customWidth="1"/>
    <col min="8141" max="8141" width="5.28515625" style="88" customWidth="1"/>
    <col min="8142" max="8142" width="40.42578125" style="88" customWidth="1"/>
    <col min="8143" max="8143" width="14.140625" style="88" customWidth="1"/>
    <col min="8144" max="8144" width="13.28515625" style="88" customWidth="1"/>
    <col min="8145" max="8145" width="14.28515625" style="88" customWidth="1"/>
    <col min="8146" max="8146" width="4.5703125" style="88" bestFit="1" customWidth="1"/>
    <col min="8147" max="8147" width="42.85546875" style="88" bestFit="1" customWidth="1"/>
    <col min="8148" max="8150" width="13.28515625" style="88" customWidth="1"/>
    <col min="8151" max="8151" width="5" style="88" bestFit="1" customWidth="1"/>
    <col min="8152" max="8152" width="55.28515625" style="88" bestFit="1" customWidth="1"/>
    <col min="8153" max="8155" width="13.28515625" style="88" customWidth="1"/>
    <col min="8156" max="8156" width="8.5703125" style="88" customWidth="1"/>
    <col min="8157" max="8157" width="37.42578125" style="88" bestFit="1" customWidth="1"/>
    <col min="8158" max="8160" width="13.28515625" style="88" customWidth="1"/>
    <col min="8161" max="8161" width="4.5703125" style="88" bestFit="1" customWidth="1"/>
    <col min="8162" max="8162" width="42.85546875" style="88" bestFit="1" customWidth="1"/>
    <col min="8163" max="8165" width="13.28515625" style="88" customWidth="1"/>
    <col min="8166" max="8166" width="5.28515625" style="88" customWidth="1"/>
    <col min="8167" max="8167" width="33.28515625" style="88" customWidth="1"/>
    <col min="8168" max="8168" width="13.7109375" style="88" customWidth="1"/>
    <col min="8169" max="8169" width="13.140625" style="88" customWidth="1"/>
    <col min="8170" max="8170" width="14.85546875" style="88" customWidth="1"/>
    <col min="8171" max="8171" width="2.28515625" style="88" customWidth="1"/>
    <col min="8172" max="8172" width="5.28515625" style="88" customWidth="1"/>
    <col min="8173" max="8173" width="37.140625" style="88" customWidth="1"/>
    <col min="8174" max="8174" width="18.140625" style="88" bestFit="1" customWidth="1"/>
    <col min="8175" max="8181" width="18.5703125" style="88" customWidth="1"/>
    <col min="8182" max="8182" width="4.5703125" style="88" bestFit="1" customWidth="1"/>
    <col min="8183" max="8183" width="46.7109375" style="88" bestFit="1" customWidth="1"/>
    <col min="8184" max="8184" width="13.5703125" style="88" customWidth="1"/>
    <col min="8185" max="8185" width="18.42578125" style="88" customWidth="1"/>
    <col min="8186" max="8188" width="14.28515625" style="88" bestFit="1" customWidth="1"/>
    <col min="8189" max="8189" width="14.28515625" style="88" customWidth="1"/>
    <col min="8190" max="8190" width="14.28515625" style="88" bestFit="1" customWidth="1"/>
    <col min="8191" max="8191" width="17.140625" style="88" bestFit="1" customWidth="1"/>
    <col min="8192" max="8192" width="15.85546875" style="88" bestFit="1" customWidth="1"/>
    <col min="8193" max="8193" width="5.28515625" style="88" customWidth="1"/>
    <col min="8194" max="8194" width="46.7109375" style="88" bestFit="1" customWidth="1"/>
    <col min="8195" max="8195" width="15.42578125" style="88" bestFit="1" customWidth="1"/>
    <col min="8196" max="8196" width="17.140625" style="88" bestFit="1" customWidth="1"/>
    <col min="8197" max="8197" width="15.85546875" style="88" bestFit="1" customWidth="1"/>
    <col min="8198" max="8352" width="16.42578125" style="88"/>
    <col min="8353" max="8353" width="5.5703125" style="88" customWidth="1"/>
    <col min="8354" max="8354" width="18.7109375" style="88" customWidth="1"/>
    <col min="8355" max="8355" width="16.28515625" style="88" customWidth="1"/>
    <col min="8356" max="8356" width="15.28515625" style="88" customWidth="1"/>
    <col min="8357" max="8357" width="14" style="88" customWidth="1"/>
    <col min="8358" max="8358" width="13.85546875" style="88" customWidth="1"/>
    <col min="8359" max="8359" width="5.28515625" style="88" customWidth="1"/>
    <col min="8360" max="8360" width="46.140625" style="88" customWidth="1"/>
    <col min="8361" max="8361" width="18.42578125" style="88" customWidth="1"/>
    <col min="8362" max="8362" width="12.7109375" style="88" customWidth="1"/>
    <col min="8363" max="8363" width="14.7109375" style="88" bestFit="1" customWidth="1"/>
    <col min="8364" max="8364" width="5.28515625" style="88" customWidth="1"/>
    <col min="8365" max="8365" width="17.85546875" style="88" customWidth="1"/>
    <col min="8366" max="8366" width="20" style="88" customWidth="1"/>
    <col min="8367" max="8367" width="18.7109375" style="88" customWidth="1"/>
    <col min="8368" max="8368" width="15.5703125" style="88" customWidth="1"/>
    <col min="8369" max="8369" width="5.28515625" style="88" customWidth="1"/>
    <col min="8370" max="8370" width="42.7109375" style="88" customWidth="1"/>
    <col min="8371" max="8371" width="16.7109375" style="88" customWidth="1"/>
    <col min="8372" max="8372" width="17.28515625" style="88" customWidth="1"/>
    <col min="8373" max="8373" width="6.28515625" style="88" customWidth="1"/>
    <col min="8374" max="8374" width="57" style="88" bestFit="1" customWidth="1"/>
    <col min="8375" max="8375" width="12.5703125" style="88" customWidth="1"/>
    <col min="8376" max="8376" width="14.140625" style="88" customWidth="1"/>
    <col min="8377" max="8377" width="5" style="88" bestFit="1" customWidth="1"/>
    <col min="8378" max="8378" width="56.85546875" style="88" bestFit="1" customWidth="1"/>
    <col min="8379" max="8379" width="4.28515625" style="88" bestFit="1" customWidth="1"/>
    <col min="8380" max="8381" width="14.140625" style="88" customWidth="1"/>
    <col min="8382" max="8382" width="5.28515625" style="88" customWidth="1"/>
    <col min="8383" max="8383" width="30.28515625" style="88" customWidth="1"/>
    <col min="8384" max="8387" width="13.28515625" style="88" customWidth="1"/>
    <col min="8388" max="8388" width="11.85546875" style="88" customWidth="1"/>
    <col min="8389" max="8389" width="4.5703125" style="88" bestFit="1" customWidth="1"/>
    <col min="8390" max="8390" width="31.7109375" style="88" bestFit="1" customWidth="1"/>
    <col min="8391" max="8391" width="10.85546875" style="88" customWidth="1"/>
    <col min="8392" max="8392" width="17.7109375" style="88" customWidth="1"/>
    <col min="8393" max="8393" width="4.5703125" style="88" customWidth="1"/>
    <col min="8394" max="8394" width="28.140625" style="88" bestFit="1" customWidth="1"/>
    <col min="8395" max="8395" width="12.5703125" style="88" customWidth="1"/>
    <col min="8396" max="8396" width="14.7109375" style="88" customWidth="1"/>
    <col min="8397" max="8397" width="5.28515625" style="88" customWidth="1"/>
    <col min="8398" max="8398" width="40.42578125" style="88" customWidth="1"/>
    <col min="8399" max="8399" width="14.140625" style="88" customWidth="1"/>
    <col min="8400" max="8400" width="13.28515625" style="88" customWidth="1"/>
    <col min="8401" max="8401" width="14.28515625" style="88" customWidth="1"/>
    <col min="8402" max="8402" width="4.5703125" style="88" bestFit="1" customWidth="1"/>
    <col min="8403" max="8403" width="42.85546875" style="88" bestFit="1" customWidth="1"/>
    <col min="8404" max="8406" width="13.28515625" style="88" customWidth="1"/>
    <col min="8407" max="8407" width="5" style="88" bestFit="1" customWidth="1"/>
    <col min="8408" max="8408" width="55.28515625" style="88" bestFit="1" customWidth="1"/>
    <col min="8409" max="8411" width="13.28515625" style="88" customWidth="1"/>
    <col min="8412" max="8412" width="8.5703125" style="88" customWidth="1"/>
    <col min="8413" max="8413" width="37.42578125" style="88" bestFit="1" customWidth="1"/>
    <col min="8414" max="8416" width="13.28515625" style="88" customWidth="1"/>
    <col min="8417" max="8417" width="4.5703125" style="88" bestFit="1" customWidth="1"/>
    <col min="8418" max="8418" width="42.85546875" style="88" bestFit="1" customWidth="1"/>
    <col min="8419" max="8421" width="13.28515625" style="88" customWidth="1"/>
    <col min="8422" max="8422" width="5.28515625" style="88" customWidth="1"/>
    <col min="8423" max="8423" width="33.28515625" style="88" customWidth="1"/>
    <col min="8424" max="8424" width="13.7109375" style="88" customWidth="1"/>
    <col min="8425" max="8425" width="13.140625" style="88" customWidth="1"/>
    <col min="8426" max="8426" width="14.85546875" style="88" customWidth="1"/>
    <col min="8427" max="8427" width="2.28515625" style="88" customWidth="1"/>
    <col min="8428" max="8428" width="5.28515625" style="88" customWidth="1"/>
    <col min="8429" max="8429" width="37.140625" style="88" customWidth="1"/>
    <col min="8430" max="8430" width="18.140625" style="88" bestFit="1" customWidth="1"/>
    <col min="8431" max="8437" width="18.5703125" style="88" customWidth="1"/>
    <col min="8438" max="8438" width="4.5703125" style="88" bestFit="1" customWidth="1"/>
    <col min="8439" max="8439" width="46.7109375" style="88" bestFit="1" customWidth="1"/>
    <col min="8440" max="8440" width="13.5703125" style="88" customWidth="1"/>
    <col min="8441" max="8441" width="18.42578125" style="88" customWidth="1"/>
    <col min="8442" max="8444" width="14.28515625" style="88" bestFit="1" customWidth="1"/>
    <col min="8445" max="8445" width="14.28515625" style="88" customWidth="1"/>
    <col min="8446" max="8446" width="14.28515625" style="88" bestFit="1" customWidth="1"/>
    <col min="8447" max="8447" width="17.140625" style="88" bestFit="1" customWidth="1"/>
    <col min="8448" max="8448" width="15.85546875" style="88" bestFit="1" customWidth="1"/>
    <col min="8449" max="8449" width="5.28515625" style="88" customWidth="1"/>
    <col min="8450" max="8450" width="46.7109375" style="88" bestFit="1" customWidth="1"/>
    <col min="8451" max="8451" width="15.42578125" style="88" bestFit="1" customWidth="1"/>
    <col min="8452" max="8452" width="17.140625" style="88" bestFit="1" customWidth="1"/>
    <col min="8453" max="8453" width="15.85546875" style="88" bestFit="1" customWidth="1"/>
    <col min="8454" max="8608" width="16.42578125" style="88"/>
    <col min="8609" max="8609" width="5.5703125" style="88" customWidth="1"/>
    <col min="8610" max="8610" width="18.7109375" style="88" customWidth="1"/>
    <col min="8611" max="8611" width="16.28515625" style="88" customWidth="1"/>
    <col min="8612" max="8612" width="15.28515625" style="88" customWidth="1"/>
    <col min="8613" max="8613" width="14" style="88" customWidth="1"/>
    <col min="8614" max="8614" width="13.85546875" style="88" customWidth="1"/>
    <col min="8615" max="8615" width="5.28515625" style="88" customWidth="1"/>
    <col min="8616" max="8616" width="46.140625" style="88" customWidth="1"/>
    <col min="8617" max="8617" width="18.42578125" style="88" customWidth="1"/>
    <col min="8618" max="8618" width="12.7109375" style="88" customWidth="1"/>
    <col min="8619" max="8619" width="14.7109375" style="88" bestFit="1" customWidth="1"/>
    <col min="8620" max="8620" width="5.28515625" style="88" customWidth="1"/>
    <col min="8621" max="8621" width="17.85546875" style="88" customWidth="1"/>
    <col min="8622" max="8622" width="20" style="88" customWidth="1"/>
    <col min="8623" max="8623" width="18.7109375" style="88" customWidth="1"/>
    <col min="8624" max="8624" width="15.5703125" style="88" customWidth="1"/>
    <col min="8625" max="8625" width="5.28515625" style="88" customWidth="1"/>
    <col min="8626" max="8626" width="42.7109375" style="88" customWidth="1"/>
    <col min="8627" max="8627" width="16.7109375" style="88" customWidth="1"/>
    <col min="8628" max="8628" width="17.28515625" style="88" customWidth="1"/>
    <col min="8629" max="8629" width="6.28515625" style="88" customWidth="1"/>
    <col min="8630" max="8630" width="57" style="88" bestFit="1" customWidth="1"/>
    <col min="8631" max="8631" width="12.5703125" style="88" customWidth="1"/>
    <col min="8632" max="8632" width="14.140625" style="88" customWidth="1"/>
    <col min="8633" max="8633" width="5" style="88" bestFit="1" customWidth="1"/>
    <col min="8634" max="8634" width="56.85546875" style="88" bestFit="1" customWidth="1"/>
    <col min="8635" max="8635" width="4.28515625" style="88" bestFit="1" customWidth="1"/>
    <col min="8636" max="8637" width="14.140625" style="88" customWidth="1"/>
    <col min="8638" max="8638" width="5.28515625" style="88" customWidth="1"/>
    <col min="8639" max="8639" width="30.28515625" style="88" customWidth="1"/>
    <col min="8640" max="8643" width="13.28515625" style="88" customWidth="1"/>
    <col min="8644" max="8644" width="11.85546875" style="88" customWidth="1"/>
    <col min="8645" max="8645" width="4.5703125" style="88" bestFit="1" customWidth="1"/>
    <col min="8646" max="8646" width="31.7109375" style="88" bestFit="1" customWidth="1"/>
    <col min="8647" max="8647" width="10.85546875" style="88" customWidth="1"/>
    <col min="8648" max="8648" width="17.7109375" style="88" customWidth="1"/>
    <col min="8649" max="8649" width="4.5703125" style="88" customWidth="1"/>
    <col min="8650" max="8650" width="28.140625" style="88" bestFit="1" customWidth="1"/>
    <col min="8651" max="8651" width="12.5703125" style="88" customWidth="1"/>
    <col min="8652" max="8652" width="14.7109375" style="88" customWidth="1"/>
    <col min="8653" max="8653" width="5.28515625" style="88" customWidth="1"/>
    <col min="8654" max="8654" width="40.42578125" style="88" customWidth="1"/>
    <col min="8655" max="8655" width="14.140625" style="88" customWidth="1"/>
    <col min="8656" max="8656" width="13.28515625" style="88" customWidth="1"/>
    <col min="8657" max="8657" width="14.28515625" style="88" customWidth="1"/>
    <col min="8658" max="8658" width="4.5703125" style="88" bestFit="1" customWidth="1"/>
    <col min="8659" max="8659" width="42.85546875" style="88" bestFit="1" customWidth="1"/>
    <col min="8660" max="8662" width="13.28515625" style="88" customWidth="1"/>
    <col min="8663" max="8663" width="5" style="88" bestFit="1" customWidth="1"/>
    <col min="8664" max="8664" width="55.28515625" style="88" bestFit="1" customWidth="1"/>
    <col min="8665" max="8667" width="13.28515625" style="88" customWidth="1"/>
    <col min="8668" max="8668" width="8.5703125" style="88" customWidth="1"/>
    <col min="8669" max="8669" width="37.42578125" style="88" bestFit="1" customWidth="1"/>
    <col min="8670" max="8672" width="13.28515625" style="88" customWidth="1"/>
    <col min="8673" max="8673" width="4.5703125" style="88" bestFit="1" customWidth="1"/>
    <col min="8674" max="8674" width="42.85546875" style="88" bestFit="1" customWidth="1"/>
    <col min="8675" max="8677" width="13.28515625" style="88" customWidth="1"/>
    <col min="8678" max="8678" width="5.28515625" style="88" customWidth="1"/>
    <col min="8679" max="8679" width="33.28515625" style="88" customWidth="1"/>
    <col min="8680" max="8680" width="13.7109375" style="88" customWidth="1"/>
    <col min="8681" max="8681" width="13.140625" style="88" customWidth="1"/>
    <col min="8682" max="8682" width="14.85546875" style="88" customWidth="1"/>
    <col min="8683" max="8683" width="2.28515625" style="88" customWidth="1"/>
    <col min="8684" max="8684" width="5.28515625" style="88" customWidth="1"/>
    <col min="8685" max="8685" width="37.140625" style="88" customWidth="1"/>
    <col min="8686" max="8686" width="18.140625" style="88" bestFit="1" customWidth="1"/>
    <col min="8687" max="8693" width="18.5703125" style="88" customWidth="1"/>
    <col min="8694" max="8694" width="4.5703125" style="88" bestFit="1" customWidth="1"/>
    <col min="8695" max="8695" width="46.7109375" style="88" bestFit="1" customWidth="1"/>
    <col min="8696" max="8696" width="13.5703125" style="88" customWidth="1"/>
    <col min="8697" max="8697" width="18.42578125" style="88" customWidth="1"/>
    <col min="8698" max="8700" width="14.28515625" style="88" bestFit="1" customWidth="1"/>
    <col min="8701" max="8701" width="14.28515625" style="88" customWidth="1"/>
    <col min="8702" max="8702" width="14.28515625" style="88" bestFit="1" customWidth="1"/>
    <col min="8703" max="8703" width="17.140625" style="88" bestFit="1" customWidth="1"/>
    <col min="8704" max="8704" width="15.85546875" style="88" bestFit="1" customWidth="1"/>
    <col min="8705" max="8705" width="5.28515625" style="88" customWidth="1"/>
    <col min="8706" max="8706" width="46.7109375" style="88" bestFit="1" customWidth="1"/>
    <col min="8707" max="8707" width="15.42578125" style="88" bestFit="1" customWidth="1"/>
    <col min="8708" max="8708" width="17.140625" style="88" bestFit="1" customWidth="1"/>
    <col min="8709" max="8709" width="15.85546875" style="88" bestFit="1" customWidth="1"/>
    <col min="8710" max="8864" width="16.42578125" style="88"/>
    <col min="8865" max="8865" width="5.5703125" style="88" customWidth="1"/>
    <col min="8866" max="8866" width="18.7109375" style="88" customWidth="1"/>
    <col min="8867" max="8867" width="16.28515625" style="88" customWidth="1"/>
    <col min="8868" max="8868" width="15.28515625" style="88" customWidth="1"/>
    <col min="8869" max="8869" width="14" style="88" customWidth="1"/>
    <col min="8870" max="8870" width="13.85546875" style="88" customWidth="1"/>
    <col min="8871" max="8871" width="5.28515625" style="88" customWidth="1"/>
    <col min="8872" max="8872" width="46.140625" style="88" customWidth="1"/>
    <col min="8873" max="8873" width="18.42578125" style="88" customWidth="1"/>
    <col min="8874" max="8874" width="12.7109375" style="88" customWidth="1"/>
    <col min="8875" max="8875" width="14.7109375" style="88" bestFit="1" customWidth="1"/>
    <col min="8876" max="8876" width="5.28515625" style="88" customWidth="1"/>
    <col min="8877" max="8877" width="17.85546875" style="88" customWidth="1"/>
    <col min="8878" max="8878" width="20" style="88" customWidth="1"/>
    <col min="8879" max="8879" width="18.7109375" style="88" customWidth="1"/>
    <col min="8880" max="8880" width="15.5703125" style="88" customWidth="1"/>
    <col min="8881" max="8881" width="5.28515625" style="88" customWidth="1"/>
    <col min="8882" max="8882" width="42.7109375" style="88" customWidth="1"/>
    <col min="8883" max="8883" width="16.7109375" style="88" customWidth="1"/>
    <col min="8884" max="8884" width="17.28515625" style="88" customWidth="1"/>
    <col min="8885" max="8885" width="6.28515625" style="88" customWidth="1"/>
    <col min="8886" max="8886" width="57" style="88" bestFit="1" customWidth="1"/>
    <col min="8887" max="8887" width="12.5703125" style="88" customWidth="1"/>
    <col min="8888" max="8888" width="14.140625" style="88" customWidth="1"/>
    <col min="8889" max="8889" width="5" style="88" bestFit="1" customWidth="1"/>
    <col min="8890" max="8890" width="56.85546875" style="88" bestFit="1" customWidth="1"/>
    <col min="8891" max="8891" width="4.28515625" style="88" bestFit="1" customWidth="1"/>
    <col min="8892" max="8893" width="14.140625" style="88" customWidth="1"/>
    <col min="8894" max="8894" width="5.28515625" style="88" customWidth="1"/>
    <col min="8895" max="8895" width="30.28515625" style="88" customWidth="1"/>
    <col min="8896" max="8899" width="13.28515625" style="88" customWidth="1"/>
    <col min="8900" max="8900" width="11.85546875" style="88" customWidth="1"/>
    <col min="8901" max="8901" width="4.5703125" style="88" bestFit="1" customWidth="1"/>
    <col min="8902" max="8902" width="31.7109375" style="88" bestFit="1" customWidth="1"/>
    <col min="8903" max="8903" width="10.85546875" style="88" customWidth="1"/>
    <col min="8904" max="8904" width="17.7109375" style="88" customWidth="1"/>
    <col min="8905" max="8905" width="4.5703125" style="88" customWidth="1"/>
    <col min="8906" max="8906" width="28.140625" style="88" bestFit="1" customWidth="1"/>
    <col min="8907" max="8907" width="12.5703125" style="88" customWidth="1"/>
    <col min="8908" max="8908" width="14.7109375" style="88" customWidth="1"/>
    <col min="8909" max="8909" width="5.28515625" style="88" customWidth="1"/>
    <col min="8910" max="8910" width="40.42578125" style="88" customWidth="1"/>
    <col min="8911" max="8911" width="14.140625" style="88" customWidth="1"/>
    <col min="8912" max="8912" width="13.28515625" style="88" customWidth="1"/>
    <col min="8913" max="8913" width="14.28515625" style="88" customWidth="1"/>
    <col min="8914" max="8914" width="4.5703125" style="88" bestFit="1" customWidth="1"/>
    <col min="8915" max="8915" width="42.85546875" style="88" bestFit="1" customWidth="1"/>
    <col min="8916" max="8918" width="13.28515625" style="88" customWidth="1"/>
    <col min="8919" max="8919" width="5" style="88" bestFit="1" customWidth="1"/>
    <col min="8920" max="8920" width="55.28515625" style="88" bestFit="1" customWidth="1"/>
    <col min="8921" max="8923" width="13.28515625" style="88" customWidth="1"/>
    <col min="8924" max="8924" width="8.5703125" style="88" customWidth="1"/>
    <col min="8925" max="8925" width="37.42578125" style="88" bestFit="1" customWidth="1"/>
    <col min="8926" max="8928" width="13.28515625" style="88" customWidth="1"/>
    <col min="8929" max="8929" width="4.5703125" style="88" bestFit="1" customWidth="1"/>
    <col min="8930" max="8930" width="42.85546875" style="88" bestFit="1" customWidth="1"/>
    <col min="8931" max="8933" width="13.28515625" style="88" customWidth="1"/>
    <col min="8934" max="8934" width="5.28515625" style="88" customWidth="1"/>
    <col min="8935" max="8935" width="33.28515625" style="88" customWidth="1"/>
    <col min="8936" max="8936" width="13.7109375" style="88" customWidth="1"/>
    <col min="8937" max="8937" width="13.140625" style="88" customWidth="1"/>
    <col min="8938" max="8938" width="14.85546875" style="88" customWidth="1"/>
    <col min="8939" max="8939" width="2.28515625" style="88" customWidth="1"/>
    <col min="8940" max="8940" width="5.28515625" style="88" customWidth="1"/>
    <col min="8941" max="8941" width="37.140625" style="88" customWidth="1"/>
    <col min="8942" max="8942" width="18.140625" style="88" bestFit="1" customWidth="1"/>
    <col min="8943" max="8949" width="18.5703125" style="88" customWidth="1"/>
    <col min="8950" max="8950" width="4.5703125" style="88" bestFit="1" customWidth="1"/>
    <col min="8951" max="8951" width="46.7109375" style="88" bestFit="1" customWidth="1"/>
    <col min="8952" max="8952" width="13.5703125" style="88" customWidth="1"/>
    <col min="8953" max="8953" width="18.42578125" style="88" customWidth="1"/>
    <col min="8954" max="8956" width="14.28515625" style="88" bestFit="1" customWidth="1"/>
    <col min="8957" max="8957" width="14.28515625" style="88" customWidth="1"/>
    <col min="8958" max="8958" width="14.28515625" style="88" bestFit="1" customWidth="1"/>
    <col min="8959" max="8959" width="17.140625" style="88" bestFit="1" customWidth="1"/>
    <col min="8960" max="8960" width="15.85546875" style="88" bestFit="1" customWidth="1"/>
    <col min="8961" max="8961" width="5.28515625" style="88" customWidth="1"/>
    <col min="8962" max="8962" width="46.7109375" style="88" bestFit="1" customWidth="1"/>
    <col min="8963" max="8963" width="15.42578125" style="88" bestFit="1" customWidth="1"/>
    <col min="8964" max="8964" width="17.140625" style="88" bestFit="1" customWidth="1"/>
    <col min="8965" max="8965" width="15.85546875" style="88" bestFit="1" customWidth="1"/>
    <col min="8966" max="9120" width="16.42578125" style="88"/>
    <col min="9121" max="9121" width="5.5703125" style="88" customWidth="1"/>
    <col min="9122" max="9122" width="18.7109375" style="88" customWidth="1"/>
    <col min="9123" max="9123" width="16.28515625" style="88" customWidth="1"/>
    <col min="9124" max="9124" width="15.28515625" style="88" customWidth="1"/>
    <col min="9125" max="9125" width="14" style="88" customWidth="1"/>
    <col min="9126" max="9126" width="13.85546875" style="88" customWidth="1"/>
    <col min="9127" max="9127" width="5.28515625" style="88" customWidth="1"/>
    <col min="9128" max="9128" width="46.140625" style="88" customWidth="1"/>
    <col min="9129" max="9129" width="18.42578125" style="88" customWidth="1"/>
    <col min="9130" max="9130" width="12.7109375" style="88" customWidth="1"/>
    <col min="9131" max="9131" width="14.7109375" style="88" bestFit="1" customWidth="1"/>
    <col min="9132" max="9132" width="5.28515625" style="88" customWidth="1"/>
    <col min="9133" max="9133" width="17.85546875" style="88" customWidth="1"/>
    <col min="9134" max="9134" width="20" style="88" customWidth="1"/>
    <col min="9135" max="9135" width="18.7109375" style="88" customWidth="1"/>
    <col min="9136" max="9136" width="15.5703125" style="88" customWidth="1"/>
    <col min="9137" max="9137" width="5.28515625" style="88" customWidth="1"/>
    <col min="9138" max="9138" width="42.7109375" style="88" customWidth="1"/>
    <col min="9139" max="9139" width="16.7109375" style="88" customWidth="1"/>
    <col min="9140" max="9140" width="17.28515625" style="88" customWidth="1"/>
    <col min="9141" max="9141" width="6.28515625" style="88" customWidth="1"/>
    <col min="9142" max="9142" width="57" style="88" bestFit="1" customWidth="1"/>
    <col min="9143" max="9143" width="12.5703125" style="88" customWidth="1"/>
    <col min="9144" max="9144" width="14.140625" style="88" customWidth="1"/>
    <col min="9145" max="9145" width="5" style="88" bestFit="1" customWidth="1"/>
    <col min="9146" max="9146" width="56.85546875" style="88" bestFit="1" customWidth="1"/>
    <col min="9147" max="9147" width="4.28515625" style="88" bestFit="1" customWidth="1"/>
    <col min="9148" max="9149" width="14.140625" style="88" customWidth="1"/>
    <col min="9150" max="9150" width="5.28515625" style="88" customWidth="1"/>
    <col min="9151" max="9151" width="30.28515625" style="88" customWidth="1"/>
    <col min="9152" max="9155" width="13.28515625" style="88" customWidth="1"/>
    <col min="9156" max="9156" width="11.85546875" style="88" customWidth="1"/>
    <col min="9157" max="9157" width="4.5703125" style="88" bestFit="1" customWidth="1"/>
    <col min="9158" max="9158" width="31.7109375" style="88" bestFit="1" customWidth="1"/>
    <col min="9159" max="9159" width="10.85546875" style="88" customWidth="1"/>
    <col min="9160" max="9160" width="17.7109375" style="88" customWidth="1"/>
    <col min="9161" max="9161" width="4.5703125" style="88" customWidth="1"/>
    <col min="9162" max="9162" width="28.140625" style="88" bestFit="1" customWidth="1"/>
    <col min="9163" max="9163" width="12.5703125" style="88" customWidth="1"/>
    <col min="9164" max="9164" width="14.7109375" style="88" customWidth="1"/>
    <col min="9165" max="9165" width="5.28515625" style="88" customWidth="1"/>
    <col min="9166" max="9166" width="40.42578125" style="88" customWidth="1"/>
    <col min="9167" max="9167" width="14.140625" style="88" customWidth="1"/>
    <col min="9168" max="9168" width="13.28515625" style="88" customWidth="1"/>
    <col min="9169" max="9169" width="14.28515625" style="88" customWidth="1"/>
    <col min="9170" max="9170" width="4.5703125" style="88" bestFit="1" customWidth="1"/>
    <col min="9171" max="9171" width="42.85546875" style="88" bestFit="1" customWidth="1"/>
    <col min="9172" max="9174" width="13.28515625" style="88" customWidth="1"/>
    <col min="9175" max="9175" width="5" style="88" bestFit="1" customWidth="1"/>
    <col min="9176" max="9176" width="55.28515625" style="88" bestFit="1" customWidth="1"/>
    <col min="9177" max="9179" width="13.28515625" style="88" customWidth="1"/>
    <col min="9180" max="9180" width="8.5703125" style="88" customWidth="1"/>
    <col min="9181" max="9181" width="37.42578125" style="88" bestFit="1" customWidth="1"/>
    <col min="9182" max="9184" width="13.28515625" style="88" customWidth="1"/>
    <col min="9185" max="9185" width="4.5703125" style="88" bestFit="1" customWidth="1"/>
    <col min="9186" max="9186" width="42.85546875" style="88" bestFit="1" customWidth="1"/>
    <col min="9187" max="9189" width="13.28515625" style="88" customWidth="1"/>
    <col min="9190" max="9190" width="5.28515625" style="88" customWidth="1"/>
    <col min="9191" max="9191" width="33.28515625" style="88" customWidth="1"/>
    <col min="9192" max="9192" width="13.7109375" style="88" customWidth="1"/>
    <col min="9193" max="9193" width="13.140625" style="88" customWidth="1"/>
    <col min="9194" max="9194" width="14.85546875" style="88" customWidth="1"/>
    <col min="9195" max="9195" width="2.28515625" style="88" customWidth="1"/>
    <col min="9196" max="9196" width="5.28515625" style="88" customWidth="1"/>
    <col min="9197" max="9197" width="37.140625" style="88" customWidth="1"/>
    <col min="9198" max="9198" width="18.140625" style="88" bestFit="1" customWidth="1"/>
    <col min="9199" max="9205" width="18.5703125" style="88" customWidth="1"/>
    <col min="9206" max="9206" width="4.5703125" style="88" bestFit="1" customWidth="1"/>
    <col min="9207" max="9207" width="46.7109375" style="88" bestFit="1" customWidth="1"/>
    <col min="9208" max="9208" width="13.5703125" style="88" customWidth="1"/>
    <col min="9209" max="9209" width="18.42578125" style="88" customWidth="1"/>
    <col min="9210" max="9212" width="14.28515625" style="88" bestFit="1" customWidth="1"/>
    <col min="9213" max="9213" width="14.28515625" style="88" customWidth="1"/>
    <col min="9214" max="9214" width="14.28515625" style="88" bestFit="1" customWidth="1"/>
    <col min="9215" max="9215" width="17.140625" style="88" bestFit="1" customWidth="1"/>
    <col min="9216" max="9216" width="15.85546875" style="88" bestFit="1" customWidth="1"/>
    <col min="9217" max="9217" width="5.28515625" style="88" customWidth="1"/>
    <col min="9218" max="9218" width="46.7109375" style="88" bestFit="1" customWidth="1"/>
    <col min="9219" max="9219" width="15.42578125" style="88" bestFit="1" customWidth="1"/>
    <col min="9220" max="9220" width="17.140625" style="88" bestFit="1" customWidth="1"/>
    <col min="9221" max="9221" width="15.85546875" style="88" bestFit="1" customWidth="1"/>
    <col min="9222" max="9376" width="16.42578125" style="88"/>
    <col min="9377" max="9377" width="5.5703125" style="88" customWidth="1"/>
    <col min="9378" max="9378" width="18.7109375" style="88" customWidth="1"/>
    <col min="9379" max="9379" width="16.28515625" style="88" customWidth="1"/>
    <col min="9380" max="9380" width="15.28515625" style="88" customWidth="1"/>
    <col min="9381" max="9381" width="14" style="88" customWidth="1"/>
    <col min="9382" max="9382" width="13.85546875" style="88" customWidth="1"/>
    <col min="9383" max="9383" width="5.28515625" style="88" customWidth="1"/>
    <col min="9384" max="9384" width="46.140625" style="88" customWidth="1"/>
    <col min="9385" max="9385" width="18.42578125" style="88" customWidth="1"/>
    <col min="9386" max="9386" width="12.7109375" style="88" customWidth="1"/>
    <col min="9387" max="9387" width="14.7109375" style="88" bestFit="1" customWidth="1"/>
    <col min="9388" max="9388" width="5.28515625" style="88" customWidth="1"/>
    <col min="9389" max="9389" width="17.85546875" style="88" customWidth="1"/>
    <col min="9390" max="9390" width="20" style="88" customWidth="1"/>
    <col min="9391" max="9391" width="18.7109375" style="88" customWidth="1"/>
    <col min="9392" max="9392" width="15.5703125" style="88" customWidth="1"/>
    <col min="9393" max="9393" width="5.28515625" style="88" customWidth="1"/>
    <col min="9394" max="9394" width="42.7109375" style="88" customWidth="1"/>
    <col min="9395" max="9395" width="16.7109375" style="88" customWidth="1"/>
    <col min="9396" max="9396" width="17.28515625" style="88" customWidth="1"/>
    <col min="9397" max="9397" width="6.28515625" style="88" customWidth="1"/>
    <col min="9398" max="9398" width="57" style="88" bestFit="1" customWidth="1"/>
    <col min="9399" max="9399" width="12.5703125" style="88" customWidth="1"/>
    <col min="9400" max="9400" width="14.140625" style="88" customWidth="1"/>
    <col min="9401" max="9401" width="5" style="88" bestFit="1" customWidth="1"/>
    <col min="9402" max="9402" width="56.85546875" style="88" bestFit="1" customWidth="1"/>
    <col min="9403" max="9403" width="4.28515625" style="88" bestFit="1" customWidth="1"/>
    <col min="9404" max="9405" width="14.140625" style="88" customWidth="1"/>
    <col min="9406" max="9406" width="5.28515625" style="88" customWidth="1"/>
    <col min="9407" max="9407" width="30.28515625" style="88" customWidth="1"/>
    <col min="9408" max="9411" width="13.28515625" style="88" customWidth="1"/>
    <col min="9412" max="9412" width="11.85546875" style="88" customWidth="1"/>
    <col min="9413" max="9413" width="4.5703125" style="88" bestFit="1" customWidth="1"/>
    <col min="9414" max="9414" width="31.7109375" style="88" bestFit="1" customWidth="1"/>
    <col min="9415" max="9415" width="10.85546875" style="88" customWidth="1"/>
    <col min="9416" max="9416" width="17.7109375" style="88" customWidth="1"/>
    <col min="9417" max="9417" width="4.5703125" style="88" customWidth="1"/>
    <col min="9418" max="9418" width="28.140625" style="88" bestFit="1" customWidth="1"/>
    <col min="9419" max="9419" width="12.5703125" style="88" customWidth="1"/>
    <col min="9420" max="9420" width="14.7109375" style="88" customWidth="1"/>
    <col min="9421" max="9421" width="5.28515625" style="88" customWidth="1"/>
    <col min="9422" max="9422" width="40.42578125" style="88" customWidth="1"/>
    <col min="9423" max="9423" width="14.140625" style="88" customWidth="1"/>
    <col min="9424" max="9424" width="13.28515625" style="88" customWidth="1"/>
    <col min="9425" max="9425" width="14.28515625" style="88" customWidth="1"/>
    <col min="9426" max="9426" width="4.5703125" style="88" bestFit="1" customWidth="1"/>
    <col min="9427" max="9427" width="42.85546875" style="88" bestFit="1" customWidth="1"/>
    <col min="9428" max="9430" width="13.28515625" style="88" customWidth="1"/>
    <col min="9431" max="9431" width="5" style="88" bestFit="1" customWidth="1"/>
    <col min="9432" max="9432" width="55.28515625" style="88" bestFit="1" customWidth="1"/>
    <col min="9433" max="9435" width="13.28515625" style="88" customWidth="1"/>
    <col min="9436" max="9436" width="8.5703125" style="88" customWidth="1"/>
    <col min="9437" max="9437" width="37.42578125" style="88" bestFit="1" customWidth="1"/>
    <col min="9438" max="9440" width="13.28515625" style="88" customWidth="1"/>
    <col min="9441" max="9441" width="4.5703125" style="88" bestFit="1" customWidth="1"/>
    <col min="9442" max="9442" width="42.85546875" style="88" bestFit="1" customWidth="1"/>
    <col min="9443" max="9445" width="13.28515625" style="88" customWidth="1"/>
    <col min="9446" max="9446" width="5.28515625" style="88" customWidth="1"/>
    <col min="9447" max="9447" width="33.28515625" style="88" customWidth="1"/>
    <col min="9448" max="9448" width="13.7109375" style="88" customWidth="1"/>
    <col min="9449" max="9449" width="13.140625" style="88" customWidth="1"/>
    <col min="9450" max="9450" width="14.85546875" style="88" customWidth="1"/>
    <col min="9451" max="9451" width="2.28515625" style="88" customWidth="1"/>
    <col min="9452" max="9452" width="5.28515625" style="88" customWidth="1"/>
    <col min="9453" max="9453" width="37.140625" style="88" customWidth="1"/>
    <col min="9454" max="9454" width="18.140625" style="88" bestFit="1" customWidth="1"/>
    <col min="9455" max="9461" width="18.5703125" style="88" customWidth="1"/>
    <col min="9462" max="9462" width="4.5703125" style="88" bestFit="1" customWidth="1"/>
    <col min="9463" max="9463" width="46.7109375" style="88" bestFit="1" customWidth="1"/>
    <col min="9464" max="9464" width="13.5703125" style="88" customWidth="1"/>
    <col min="9465" max="9465" width="18.42578125" style="88" customWidth="1"/>
    <col min="9466" max="9468" width="14.28515625" style="88" bestFit="1" customWidth="1"/>
    <col min="9469" max="9469" width="14.28515625" style="88" customWidth="1"/>
    <col min="9470" max="9470" width="14.28515625" style="88" bestFit="1" customWidth="1"/>
    <col min="9471" max="9471" width="17.140625" style="88" bestFit="1" customWidth="1"/>
    <col min="9472" max="9472" width="15.85546875" style="88" bestFit="1" customWidth="1"/>
    <col min="9473" max="9473" width="5.28515625" style="88" customWidth="1"/>
    <col min="9474" max="9474" width="46.7109375" style="88" bestFit="1" customWidth="1"/>
    <col min="9475" max="9475" width="15.42578125" style="88" bestFit="1" customWidth="1"/>
    <col min="9476" max="9476" width="17.140625" style="88" bestFit="1" customWidth="1"/>
    <col min="9477" max="9477" width="15.85546875" style="88" bestFit="1" customWidth="1"/>
    <col min="9478" max="9632" width="16.42578125" style="88"/>
    <col min="9633" max="9633" width="5.5703125" style="88" customWidth="1"/>
    <col min="9634" max="9634" width="18.7109375" style="88" customWidth="1"/>
    <col min="9635" max="9635" width="16.28515625" style="88" customWidth="1"/>
    <col min="9636" max="9636" width="15.28515625" style="88" customWidth="1"/>
    <col min="9637" max="9637" width="14" style="88" customWidth="1"/>
    <col min="9638" max="9638" width="13.85546875" style="88" customWidth="1"/>
    <col min="9639" max="9639" width="5.28515625" style="88" customWidth="1"/>
    <col min="9640" max="9640" width="46.140625" style="88" customWidth="1"/>
    <col min="9641" max="9641" width="18.42578125" style="88" customWidth="1"/>
    <col min="9642" max="9642" width="12.7109375" style="88" customWidth="1"/>
    <col min="9643" max="9643" width="14.7109375" style="88" bestFit="1" customWidth="1"/>
    <col min="9644" max="9644" width="5.28515625" style="88" customWidth="1"/>
    <col min="9645" max="9645" width="17.85546875" style="88" customWidth="1"/>
    <col min="9646" max="9646" width="20" style="88" customWidth="1"/>
    <col min="9647" max="9647" width="18.7109375" style="88" customWidth="1"/>
    <col min="9648" max="9648" width="15.5703125" style="88" customWidth="1"/>
    <col min="9649" max="9649" width="5.28515625" style="88" customWidth="1"/>
    <col min="9650" max="9650" width="42.7109375" style="88" customWidth="1"/>
    <col min="9651" max="9651" width="16.7109375" style="88" customWidth="1"/>
    <col min="9652" max="9652" width="17.28515625" style="88" customWidth="1"/>
    <col min="9653" max="9653" width="6.28515625" style="88" customWidth="1"/>
    <col min="9654" max="9654" width="57" style="88" bestFit="1" customWidth="1"/>
    <col min="9655" max="9655" width="12.5703125" style="88" customWidth="1"/>
    <col min="9656" max="9656" width="14.140625" style="88" customWidth="1"/>
    <col min="9657" max="9657" width="5" style="88" bestFit="1" customWidth="1"/>
    <col min="9658" max="9658" width="56.85546875" style="88" bestFit="1" customWidth="1"/>
    <col min="9659" max="9659" width="4.28515625" style="88" bestFit="1" customWidth="1"/>
    <col min="9660" max="9661" width="14.140625" style="88" customWidth="1"/>
    <col min="9662" max="9662" width="5.28515625" style="88" customWidth="1"/>
    <col min="9663" max="9663" width="30.28515625" style="88" customWidth="1"/>
    <col min="9664" max="9667" width="13.28515625" style="88" customWidth="1"/>
    <col min="9668" max="9668" width="11.85546875" style="88" customWidth="1"/>
    <col min="9669" max="9669" width="4.5703125" style="88" bestFit="1" customWidth="1"/>
    <col min="9670" max="9670" width="31.7109375" style="88" bestFit="1" customWidth="1"/>
    <col min="9671" max="9671" width="10.85546875" style="88" customWidth="1"/>
    <col min="9672" max="9672" width="17.7109375" style="88" customWidth="1"/>
    <col min="9673" max="9673" width="4.5703125" style="88" customWidth="1"/>
    <col min="9674" max="9674" width="28.140625" style="88" bestFit="1" customWidth="1"/>
    <col min="9675" max="9675" width="12.5703125" style="88" customWidth="1"/>
    <col min="9676" max="9676" width="14.7109375" style="88" customWidth="1"/>
    <col min="9677" max="9677" width="5.28515625" style="88" customWidth="1"/>
    <col min="9678" max="9678" width="40.42578125" style="88" customWidth="1"/>
    <col min="9679" max="9679" width="14.140625" style="88" customWidth="1"/>
    <col min="9680" max="9680" width="13.28515625" style="88" customWidth="1"/>
    <col min="9681" max="9681" width="14.28515625" style="88" customWidth="1"/>
    <col min="9682" max="9682" width="4.5703125" style="88" bestFit="1" customWidth="1"/>
    <col min="9683" max="9683" width="42.85546875" style="88" bestFit="1" customWidth="1"/>
    <col min="9684" max="9686" width="13.28515625" style="88" customWidth="1"/>
    <col min="9687" max="9687" width="5" style="88" bestFit="1" customWidth="1"/>
    <col min="9688" max="9688" width="55.28515625" style="88" bestFit="1" customWidth="1"/>
    <col min="9689" max="9691" width="13.28515625" style="88" customWidth="1"/>
    <col min="9692" max="9692" width="8.5703125" style="88" customWidth="1"/>
    <col min="9693" max="9693" width="37.42578125" style="88" bestFit="1" customWidth="1"/>
    <col min="9694" max="9696" width="13.28515625" style="88" customWidth="1"/>
    <col min="9697" max="9697" width="4.5703125" style="88" bestFit="1" customWidth="1"/>
    <col min="9698" max="9698" width="42.85546875" style="88" bestFit="1" customWidth="1"/>
    <col min="9699" max="9701" width="13.28515625" style="88" customWidth="1"/>
    <col min="9702" max="9702" width="5.28515625" style="88" customWidth="1"/>
    <col min="9703" max="9703" width="33.28515625" style="88" customWidth="1"/>
    <col min="9704" max="9704" width="13.7109375" style="88" customWidth="1"/>
    <col min="9705" max="9705" width="13.140625" style="88" customWidth="1"/>
    <col min="9706" max="9706" width="14.85546875" style="88" customWidth="1"/>
    <col min="9707" max="9707" width="2.28515625" style="88" customWidth="1"/>
    <col min="9708" max="9708" width="5.28515625" style="88" customWidth="1"/>
    <col min="9709" max="9709" width="37.140625" style="88" customWidth="1"/>
    <col min="9710" max="9710" width="18.140625" style="88" bestFit="1" customWidth="1"/>
    <col min="9711" max="9717" width="18.5703125" style="88" customWidth="1"/>
    <col min="9718" max="9718" width="4.5703125" style="88" bestFit="1" customWidth="1"/>
    <col min="9719" max="9719" width="46.7109375" style="88" bestFit="1" customWidth="1"/>
    <col min="9720" max="9720" width="13.5703125" style="88" customWidth="1"/>
    <col min="9721" max="9721" width="18.42578125" style="88" customWidth="1"/>
    <col min="9722" max="9724" width="14.28515625" style="88" bestFit="1" customWidth="1"/>
    <col min="9725" max="9725" width="14.28515625" style="88" customWidth="1"/>
    <col min="9726" max="9726" width="14.28515625" style="88" bestFit="1" customWidth="1"/>
    <col min="9727" max="9727" width="17.140625" style="88" bestFit="1" customWidth="1"/>
    <col min="9728" max="9728" width="15.85546875" style="88" bestFit="1" customWidth="1"/>
    <col min="9729" max="9729" width="5.28515625" style="88" customWidth="1"/>
    <col min="9730" max="9730" width="46.7109375" style="88" bestFit="1" customWidth="1"/>
    <col min="9731" max="9731" width="15.42578125" style="88" bestFit="1" customWidth="1"/>
    <col min="9732" max="9732" width="17.140625" style="88" bestFit="1" customWidth="1"/>
    <col min="9733" max="9733" width="15.85546875" style="88" bestFit="1" customWidth="1"/>
    <col min="9734" max="9888" width="16.42578125" style="88"/>
    <col min="9889" max="9889" width="5.5703125" style="88" customWidth="1"/>
    <col min="9890" max="9890" width="18.7109375" style="88" customWidth="1"/>
    <col min="9891" max="9891" width="16.28515625" style="88" customWidth="1"/>
    <col min="9892" max="9892" width="15.28515625" style="88" customWidth="1"/>
    <col min="9893" max="9893" width="14" style="88" customWidth="1"/>
    <col min="9894" max="9894" width="13.85546875" style="88" customWidth="1"/>
    <col min="9895" max="9895" width="5.28515625" style="88" customWidth="1"/>
    <col min="9896" max="9896" width="46.140625" style="88" customWidth="1"/>
    <col min="9897" max="9897" width="18.42578125" style="88" customWidth="1"/>
    <col min="9898" max="9898" width="12.7109375" style="88" customWidth="1"/>
    <col min="9899" max="9899" width="14.7109375" style="88" bestFit="1" customWidth="1"/>
    <col min="9900" max="9900" width="5.28515625" style="88" customWidth="1"/>
    <col min="9901" max="9901" width="17.85546875" style="88" customWidth="1"/>
    <col min="9902" max="9902" width="20" style="88" customWidth="1"/>
    <col min="9903" max="9903" width="18.7109375" style="88" customWidth="1"/>
    <col min="9904" max="9904" width="15.5703125" style="88" customWidth="1"/>
    <col min="9905" max="9905" width="5.28515625" style="88" customWidth="1"/>
    <col min="9906" max="9906" width="42.7109375" style="88" customWidth="1"/>
    <col min="9907" max="9907" width="16.7109375" style="88" customWidth="1"/>
    <col min="9908" max="9908" width="17.28515625" style="88" customWidth="1"/>
    <col min="9909" max="9909" width="6.28515625" style="88" customWidth="1"/>
    <col min="9910" max="9910" width="57" style="88" bestFit="1" customWidth="1"/>
    <col min="9911" max="9911" width="12.5703125" style="88" customWidth="1"/>
    <col min="9912" max="9912" width="14.140625" style="88" customWidth="1"/>
    <col min="9913" max="9913" width="5" style="88" bestFit="1" customWidth="1"/>
    <col min="9914" max="9914" width="56.85546875" style="88" bestFit="1" customWidth="1"/>
    <col min="9915" max="9915" width="4.28515625" style="88" bestFit="1" customWidth="1"/>
    <col min="9916" max="9917" width="14.140625" style="88" customWidth="1"/>
    <col min="9918" max="9918" width="5.28515625" style="88" customWidth="1"/>
    <col min="9919" max="9919" width="30.28515625" style="88" customWidth="1"/>
    <col min="9920" max="9923" width="13.28515625" style="88" customWidth="1"/>
    <col min="9924" max="9924" width="11.85546875" style="88" customWidth="1"/>
    <col min="9925" max="9925" width="4.5703125" style="88" bestFit="1" customWidth="1"/>
    <col min="9926" max="9926" width="31.7109375" style="88" bestFit="1" customWidth="1"/>
    <col min="9927" max="9927" width="10.85546875" style="88" customWidth="1"/>
    <col min="9928" max="9928" width="17.7109375" style="88" customWidth="1"/>
    <col min="9929" max="9929" width="4.5703125" style="88" customWidth="1"/>
    <col min="9930" max="9930" width="28.140625" style="88" bestFit="1" customWidth="1"/>
    <col min="9931" max="9931" width="12.5703125" style="88" customWidth="1"/>
    <col min="9932" max="9932" width="14.7109375" style="88" customWidth="1"/>
    <col min="9933" max="9933" width="5.28515625" style="88" customWidth="1"/>
    <col min="9934" max="9934" width="40.42578125" style="88" customWidth="1"/>
    <col min="9935" max="9935" width="14.140625" style="88" customWidth="1"/>
    <col min="9936" max="9936" width="13.28515625" style="88" customWidth="1"/>
    <col min="9937" max="9937" width="14.28515625" style="88" customWidth="1"/>
    <col min="9938" max="9938" width="4.5703125" style="88" bestFit="1" customWidth="1"/>
    <col min="9939" max="9939" width="42.85546875" style="88" bestFit="1" customWidth="1"/>
    <col min="9940" max="9942" width="13.28515625" style="88" customWidth="1"/>
    <col min="9943" max="9943" width="5" style="88" bestFit="1" customWidth="1"/>
    <col min="9944" max="9944" width="55.28515625" style="88" bestFit="1" customWidth="1"/>
    <col min="9945" max="9947" width="13.28515625" style="88" customWidth="1"/>
    <col min="9948" max="9948" width="8.5703125" style="88" customWidth="1"/>
    <col min="9949" max="9949" width="37.42578125" style="88" bestFit="1" customWidth="1"/>
    <col min="9950" max="9952" width="13.28515625" style="88" customWidth="1"/>
    <col min="9953" max="9953" width="4.5703125" style="88" bestFit="1" customWidth="1"/>
    <col min="9954" max="9954" width="42.85546875" style="88" bestFit="1" customWidth="1"/>
    <col min="9955" max="9957" width="13.28515625" style="88" customWidth="1"/>
    <col min="9958" max="9958" width="5.28515625" style="88" customWidth="1"/>
    <col min="9959" max="9959" width="33.28515625" style="88" customWidth="1"/>
    <col min="9960" max="9960" width="13.7109375" style="88" customWidth="1"/>
    <col min="9961" max="9961" width="13.140625" style="88" customWidth="1"/>
    <col min="9962" max="9962" width="14.85546875" style="88" customWidth="1"/>
    <col min="9963" max="9963" width="2.28515625" style="88" customWidth="1"/>
    <col min="9964" max="9964" width="5.28515625" style="88" customWidth="1"/>
    <col min="9965" max="9965" width="37.140625" style="88" customWidth="1"/>
    <col min="9966" max="9966" width="18.140625" style="88" bestFit="1" customWidth="1"/>
    <col min="9967" max="9973" width="18.5703125" style="88" customWidth="1"/>
    <col min="9974" max="9974" width="4.5703125" style="88" bestFit="1" customWidth="1"/>
    <col min="9975" max="9975" width="46.7109375" style="88" bestFit="1" customWidth="1"/>
    <col min="9976" max="9976" width="13.5703125" style="88" customWidth="1"/>
    <col min="9977" max="9977" width="18.42578125" style="88" customWidth="1"/>
    <col min="9978" max="9980" width="14.28515625" style="88" bestFit="1" customWidth="1"/>
    <col min="9981" max="9981" width="14.28515625" style="88" customWidth="1"/>
    <col min="9982" max="9982" width="14.28515625" style="88" bestFit="1" customWidth="1"/>
    <col min="9983" max="9983" width="17.140625" style="88" bestFit="1" customWidth="1"/>
    <col min="9984" max="9984" width="15.85546875" style="88" bestFit="1" customWidth="1"/>
    <col min="9985" max="9985" width="5.28515625" style="88" customWidth="1"/>
    <col min="9986" max="9986" width="46.7109375" style="88" bestFit="1" customWidth="1"/>
    <col min="9987" max="9987" width="15.42578125" style="88" bestFit="1" customWidth="1"/>
    <col min="9988" max="9988" width="17.140625" style="88" bestFit="1" customWidth="1"/>
    <col min="9989" max="9989" width="15.85546875" style="88" bestFit="1" customWidth="1"/>
    <col min="9990" max="10144" width="16.42578125" style="88"/>
    <col min="10145" max="10145" width="5.5703125" style="88" customWidth="1"/>
    <col min="10146" max="10146" width="18.7109375" style="88" customWidth="1"/>
    <col min="10147" max="10147" width="16.28515625" style="88" customWidth="1"/>
    <col min="10148" max="10148" width="15.28515625" style="88" customWidth="1"/>
    <col min="10149" max="10149" width="14" style="88" customWidth="1"/>
    <col min="10150" max="10150" width="13.85546875" style="88" customWidth="1"/>
    <col min="10151" max="10151" width="5.28515625" style="88" customWidth="1"/>
    <col min="10152" max="10152" width="46.140625" style="88" customWidth="1"/>
    <col min="10153" max="10153" width="18.42578125" style="88" customWidth="1"/>
    <col min="10154" max="10154" width="12.7109375" style="88" customWidth="1"/>
    <col min="10155" max="10155" width="14.7109375" style="88" bestFit="1" customWidth="1"/>
    <col min="10156" max="10156" width="5.28515625" style="88" customWidth="1"/>
    <col min="10157" max="10157" width="17.85546875" style="88" customWidth="1"/>
    <col min="10158" max="10158" width="20" style="88" customWidth="1"/>
    <col min="10159" max="10159" width="18.7109375" style="88" customWidth="1"/>
    <col min="10160" max="10160" width="15.5703125" style="88" customWidth="1"/>
    <col min="10161" max="10161" width="5.28515625" style="88" customWidth="1"/>
    <col min="10162" max="10162" width="42.7109375" style="88" customWidth="1"/>
    <col min="10163" max="10163" width="16.7109375" style="88" customWidth="1"/>
    <col min="10164" max="10164" width="17.28515625" style="88" customWidth="1"/>
    <col min="10165" max="10165" width="6.28515625" style="88" customWidth="1"/>
    <col min="10166" max="10166" width="57" style="88" bestFit="1" customWidth="1"/>
    <col min="10167" max="10167" width="12.5703125" style="88" customWidth="1"/>
    <col min="10168" max="10168" width="14.140625" style="88" customWidth="1"/>
    <col min="10169" max="10169" width="5" style="88" bestFit="1" customWidth="1"/>
    <col min="10170" max="10170" width="56.85546875" style="88" bestFit="1" customWidth="1"/>
    <col min="10171" max="10171" width="4.28515625" style="88" bestFit="1" customWidth="1"/>
    <col min="10172" max="10173" width="14.140625" style="88" customWidth="1"/>
    <col min="10174" max="10174" width="5.28515625" style="88" customWidth="1"/>
    <col min="10175" max="10175" width="30.28515625" style="88" customWidth="1"/>
    <col min="10176" max="10179" width="13.28515625" style="88" customWidth="1"/>
    <col min="10180" max="10180" width="11.85546875" style="88" customWidth="1"/>
    <col min="10181" max="10181" width="4.5703125" style="88" bestFit="1" customWidth="1"/>
    <col min="10182" max="10182" width="31.7109375" style="88" bestFit="1" customWidth="1"/>
    <col min="10183" max="10183" width="10.85546875" style="88" customWidth="1"/>
    <col min="10184" max="10184" width="17.7109375" style="88" customWidth="1"/>
    <col min="10185" max="10185" width="4.5703125" style="88" customWidth="1"/>
    <col min="10186" max="10186" width="28.140625" style="88" bestFit="1" customWidth="1"/>
    <col min="10187" max="10187" width="12.5703125" style="88" customWidth="1"/>
    <col min="10188" max="10188" width="14.7109375" style="88" customWidth="1"/>
    <col min="10189" max="10189" width="5.28515625" style="88" customWidth="1"/>
    <col min="10190" max="10190" width="40.42578125" style="88" customWidth="1"/>
    <col min="10191" max="10191" width="14.140625" style="88" customWidth="1"/>
    <col min="10192" max="10192" width="13.28515625" style="88" customWidth="1"/>
    <col min="10193" max="10193" width="14.28515625" style="88" customWidth="1"/>
    <col min="10194" max="10194" width="4.5703125" style="88" bestFit="1" customWidth="1"/>
    <col min="10195" max="10195" width="42.85546875" style="88" bestFit="1" customWidth="1"/>
    <col min="10196" max="10198" width="13.28515625" style="88" customWidth="1"/>
    <col min="10199" max="10199" width="5" style="88" bestFit="1" customWidth="1"/>
    <col min="10200" max="10200" width="55.28515625" style="88" bestFit="1" customWidth="1"/>
    <col min="10201" max="10203" width="13.28515625" style="88" customWidth="1"/>
    <col min="10204" max="10204" width="8.5703125" style="88" customWidth="1"/>
    <col min="10205" max="10205" width="37.42578125" style="88" bestFit="1" customWidth="1"/>
    <col min="10206" max="10208" width="13.28515625" style="88" customWidth="1"/>
    <col min="10209" max="10209" width="4.5703125" style="88" bestFit="1" customWidth="1"/>
    <col min="10210" max="10210" width="42.85546875" style="88" bestFit="1" customWidth="1"/>
    <col min="10211" max="10213" width="13.28515625" style="88" customWidth="1"/>
    <col min="10214" max="10214" width="5.28515625" style="88" customWidth="1"/>
    <col min="10215" max="10215" width="33.28515625" style="88" customWidth="1"/>
    <col min="10216" max="10216" width="13.7109375" style="88" customWidth="1"/>
    <col min="10217" max="10217" width="13.140625" style="88" customWidth="1"/>
    <col min="10218" max="10218" width="14.85546875" style="88" customWidth="1"/>
    <col min="10219" max="10219" width="2.28515625" style="88" customWidth="1"/>
    <col min="10220" max="10220" width="5.28515625" style="88" customWidth="1"/>
    <col min="10221" max="10221" width="37.140625" style="88" customWidth="1"/>
    <col min="10222" max="10222" width="18.140625" style="88" bestFit="1" customWidth="1"/>
    <col min="10223" max="10229" width="18.5703125" style="88" customWidth="1"/>
    <col min="10230" max="10230" width="4.5703125" style="88" bestFit="1" customWidth="1"/>
    <col min="10231" max="10231" width="46.7109375" style="88" bestFit="1" customWidth="1"/>
    <col min="10232" max="10232" width="13.5703125" style="88" customWidth="1"/>
    <col min="10233" max="10233" width="18.42578125" style="88" customWidth="1"/>
    <col min="10234" max="10236" width="14.28515625" style="88" bestFit="1" customWidth="1"/>
    <col min="10237" max="10237" width="14.28515625" style="88" customWidth="1"/>
    <col min="10238" max="10238" width="14.28515625" style="88" bestFit="1" customWidth="1"/>
    <col min="10239" max="10239" width="17.140625" style="88" bestFit="1" customWidth="1"/>
    <col min="10240" max="10240" width="15.85546875" style="88" bestFit="1" customWidth="1"/>
    <col min="10241" max="10241" width="5.28515625" style="88" customWidth="1"/>
    <col min="10242" max="10242" width="46.7109375" style="88" bestFit="1" customWidth="1"/>
    <col min="10243" max="10243" width="15.42578125" style="88" bestFit="1" customWidth="1"/>
    <col min="10244" max="10244" width="17.140625" style="88" bestFit="1" customWidth="1"/>
    <col min="10245" max="10245" width="15.85546875" style="88" bestFit="1" customWidth="1"/>
    <col min="10246" max="10400" width="16.42578125" style="88"/>
    <col min="10401" max="10401" width="5.5703125" style="88" customWidth="1"/>
    <col min="10402" max="10402" width="18.7109375" style="88" customWidth="1"/>
    <col min="10403" max="10403" width="16.28515625" style="88" customWidth="1"/>
    <col min="10404" max="10404" width="15.28515625" style="88" customWidth="1"/>
    <col min="10405" max="10405" width="14" style="88" customWidth="1"/>
    <col min="10406" max="10406" width="13.85546875" style="88" customWidth="1"/>
    <col min="10407" max="10407" width="5.28515625" style="88" customWidth="1"/>
    <col min="10408" max="10408" width="46.140625" style="88" customWidth="1"/>
    <col min="10409" max="10409" width="18.42578125" style="88" customWidth="1"/>
    <col min="10410" max="10410" width="12.7109375" style="88" customWidth="1"/>
    <col min="10411" max="10411" width="14.7109375" style="88" bestFit="1" customWidth="1"/>
    <col min="10412" max="10412" width="5.28515625" style="88" customWidth="1"/>
    <col min="10413" max="10413" width="17.85546875" style="88" customWidth="1"/>
    <col min="10414" max="10414" width="20" style="88" customWidth="1"/>
    <col min="10415" max="10415" width="18.7109375" style="88" customWidth="1"/>
    <col min="10416" max="10416" width="15.5703125" style="88" customWidth="1"/>
    <col min="10417" max="10417" width="5.28515625" style="88" customWidth="1"/>
    <col min="10418" max="10418" width="42.7109375" style="88" customWidth="1"/>
    <col min="10419" max="10419" width="16.7109375" style="88" customWidth="1"/>
    <col min="10420" max="10420" width="17.28515625" style="88" customWidth="1"/>
    <col min="10421" max="10421" width="6.28515625" style="88" customWidth="1"/>
    <col min="10422" max="10422" width="57" style="88" bestFit="1" customWidth="1"/>
    <col min="10423" max="10423" width="12.5703125" style="88" customWidth="1"/>
    <col min="10424" max="10424" width="14.140625" style="88" customWidth="1"/>
    <col min="10425" max="10425" width="5" style="88" bestFit="1" customWidth="1"/>
    <col min="10426" max="10426" width="56.85546875" style="88" bestFit="1" customWidth="1"/>
    <col min="10427" max="10427" width="4.28515625" style="88" bestFit="1" customWidth="1"/>
    <col min="10428" max="10429" width="14.140625" style="88" customWidth="1"/>
    <col min="10430" max="10430" width="5.28515625" style="88" customWidth="1"/>
    <col min="10431" max="10431" width="30.28515625" style="88" customWidth="1"/>
    <col min="10432" max="10435" width="13.28515625" style="88" customWidth="1"/>
    <col min="10436" max="10436" width="11.85546875" style="88" customWidth="1"/>
    <col min="10437" max="10437" width="4.5703125" style="88" bestFit="1" customWidth="1"/>
    <col min="10438" max="10438" width="31.7109375" style="88" bestFit="1" customWidth="1"/>
    <col min="10439" max="10439" width="10.85546875" style="88" customWidth="1"/>
    <col min="10440" max="10440" width="17.7109375" style="88" customWidth="1"/>
    <col min="10441" max="10441" width="4.5703125" style="88" customWidth="1"/>
    <col min="10442" max="10442" width="28.140625" style="88" bestFit="1" customWidth="1"/>
    <col min="10443" max="10443" width="12.5703125" style="88" customWidth="1"/>
    <col min="10444" max="10444" width="14.7109375" style="88" customWidth="1"/>
    <col min="10445" max="10445" width="5.28515625" style="88" customWidth="1"/>
    <col min="10446" max="10446" width="40.42578125" style="88" customWidth="1"/>
    <col min="10447" max="10447" width="14.140625" style="88" customWidth="1"/>
    <col min="10448" max="10448" width="13.28515625" style="88" customWidth="1"/>
    <col min="10449" max="10449" width="14.28515625" style="88" customWidth="1"/>
    <col min="10450" max="10450" width="4.5703125" style="88" bestFit="1" customWidth="1"/>
    <col min="10451" max="10451" width="42.85546875" style="88" bestFit="1" customWidth="1"/>
    <col min="10452" max="10454" width="13.28515625" style="88" customWidth="1"/>
    <col min="10455" max="10455" width="5" style="88" bestFit="1" customWidth="1"/>
    <col min="10456" max="10456" width="55.28515625" style="88" bestFit="1" customWidth="1"/>
    <col min="10457" max="10459" width="13.28515625" style="88" customWidth="1"/>
    <col min="10460" max="10460" width="8.5703125" style="88" customWidth="1"/>
    <col min="10461" max="10461" width="37.42578125" style="88" bestFit="1" customWidth="1"/>
    <col min="10462" max="10464" width="13.28515625" style="88" customWidth="1"/>
    <col min="10465" max="10465" width="4.5703125" style="88" bestFit="1" customWidth="1"/>
    <col min="10466" max="10466" width="42.85546875" style="88" bestFit="1" customWidth="1"/>
    <col min="10467" max="10469" width="13.28515625" style="88" customWidth="1"/>
    <col min="10470" max="10470" width="5.28515625" style="88" customWidth="1"/>
    <col min="10471" max="10471" width="33.28515625" style="88" customWidth="1"/>
    <col min="10472" max="10472" width="13.7109375" style="88" customWidth="1"/>
    <col min="10473" max="10473" width="13.140625" style="88" customWidth="1"/>
    <col min="10474" max="10474" width="14.85546875" style="88" customWidth="1"/>
    <col min="10475" max="10475" width="2.28515625" style="88" customWidth="1"/>
    <col min="10476" max="10476" width="5.28515625" style="88" customWidth="1"/>
    <col min="10477" max="10477" width="37.140625" style="88" customWidth="1"/>
    <col min="10478" max="10478" width="18.140625" style="88" bestFit="1" customWidth="1"/>
    <col min="10479" max="10485" width="18.5703125" style="88" customWidth="1"/>
    <col min="10486" max="10486" width="4.5703125" style="88" bestFit="1" customWidth="1"/>
    <col min="10487" max="10487" width="46.7109375" style="88" bestFit="1" customWidth="1"/>
    <col min="10488" max="10488" width="13.5703125" style="88" customWidth="1"/>
    <col min="10489" max="10489" width="18.42578125" style="88" customWidth="1"/>
    <col min="10490" max="10492" width="14.28515625" style="88" bestFit="1" customWidth="1"/>
    <col min="10493" max="10493" width="14.28515625" style="88" customWidth="1"/>
    <col min="10494" max="10494" width="14.28515625" style="88" bestFit="1" customWidth="1"/>
    <col min="10495" max="10495" width="17.140625" style="88" bestFit="1" customWidth="1"/>
    <col min="10496" max="10496" width="15.85546875" style="88" bestFit="1" customWidth="1"/>
    <col min="10497" max="10497" width="5.28515625" style="88" customWidth="1"/>
    <col min="10498" max="10498" width="46.7109375" style="88" bestFit="1" customWidth="1"/>
    <col min="10499" max="10499" width="15.42578125" style="88" bestFit="1" customWidth="1"/>
    <col min="10500" max="10500" width="17.140625" style="88" bestFit="1" customWidth="1"/>
    <col min="10501" max="10501" width="15.85546875" style="88" bestFit="1" customWidth="1"/>
    <col min="10502" max="10656" width="16.42578125" style="88"/>
    <col min="10657" max="10657" width="5.5703125" style="88" customWidth="1"/>
    <col min="10658" max="10658" width="18.7109375" style="88" customWidth="1"/>
    <col min="10659" max="10659" width="16.28515625" style="88" customWidth="1"/>
    <col min="10660" max="10660" width="15.28515625" style="88" customWidth="1"/>
    <col min="10661" max="10661" width="14" style="88" customWidth="1"/>
    <col min="10662" max="10662" width="13.85546875" style="88" customWidth="1"/>
    <col min="10663" max="10663" width="5.28515625" style="88" customWidth="1"/>
    <col min="10664" max="10664" width="46.140625" style="88" customWidth="1"/>
    <col min="10665" max="10665" width="18.42578125" style="88" customWidth="1"/>
    <col min="10666" max="10666" width="12.7109375" style="88" customWidth="1"/>
    <col min="10667" max="10667" width="14.7109375" style="88" bestFit="1" customWidth="1"/>
    <col min="10668" max="10668" width="5.28515625" style="88" customWidth="1"/>
    <col min="10669" max="10669" width="17.85546875" style="88" customWidth="1"/>
    <col min="10670" max="10670" width="20" style="88" customWidth="1"/>
    <col min="10671" max="10671" width="18.7109375" style="88" customWidth="1"/>
    <col min="10672" max="10672" width="15.5703125" style="88" customWidth="1"/>
    <col min="10673" max="10673" width="5.28515625" style="88" customWidth="1"/>
    <col min="10674" max="10674" width="42.7109375" style="88" customWidth="1"/>
    <col min="10675" max="10675" width="16.7109375" style="88" customWidth="1"/>
    <col min="10676" max="10676" width="17.28515625" style="88" customWidth="1"/>
    <col min="10677" max="10677" width="6.28515625" style="88" customWidth="1"/>
    <col min="10678" max="10678" width="57" style="88" bestFit="1" customWidth="1"/>
    <col min="10679" max="10679" width="12.5703125" style="88" customWidth="1"/>
    <col min="10680" max="10680" width="14.140625" style="88" customWidth="1"/>
    <col min="10681" max="10681" width="5" style="88" bestFit="1" customWidth="1"/>
    <col min="10682" max="10682" width="56.85546875" style="88" bestFit="1" customWidth="1"/>
    <col min="10683" max="10683" width="4.28515625" style="88" bestFit="1" customWidth="1"/>
    <col min="10684" max="10685" width="14.140625" style="88" customWidth="1"/>
    <col min="10686" max="10686" width="5.28515625" style="88" customWidth="1"/>
    <col min="10687" max="10687" width="30.28515625" style="88" customWidth="1"/>
    <col min="10688" max="10691" width="13.28515625" style="88" customWidth="1"/>
    <col min="10692" max="10692" width="11.85546875" style="88" customWidth="1"/>
    <col min="10693" max="10693" width="4.5703125" style="88" bestFit="1" customWidth="1"/>
    <col min="10694" max="10694" width="31.7109375" style="88" bestFit="1" customWidth="1"/>
    <col min="10695" max="10695" width="10.85546875" style="88" customWidth="1"/>
    <col min="10696" max="10696" width="17.7109375" style="88" customWidth="1"/>
    <col min="10697" max="10697" width="4.5703125" style="88" customWidth="1"/>
    <col min="10698" max="10698" width="28.140625" style="88" bestFit="1" customWidth="1"/>
    <col min="10699" max="10699" width="12.5703125" style="88" customWidth="1"/>
    <col min="10700" max="10700" width="14.7109375" style="88" customWidth="1"/>
    <col min="10701" max="10701" width="5.28515625" style="88" customWidth="1"/>
    <col min="10702" max="10702" width="40.42578125" style="88" customWidth="1"/>
    <col min="10703" max="10703" width="14.140625" style="88" customWidth="1"/>
    <col min="10704" max="10704" width="13.28515625" style="88" customWidth="1"/>
    <col min="10705" max="10705" width="14.28515625" style="88" customWidth="1"/>
    <col min="10706" max="10706" width="4.5703125" style="88" bestFit="1" customWidth="1"/>
    <col min="10707" max="10707" width="42.85546875" style="88" bestFit="1" customWidth="1"/>
    <col min="10708" max="10710" width="13.28515625" style="88" customWidth="1"/>
    <col min="10711" max="10711" width="5" style="88" bestFit="1" customWidth="1"/>
    <col min="10712" max="10712" width="55.28515625" style="88" bestFit="1" customWidth="1"/>
    <col min="10713" max="10715" width="13.28515625" style="88" customWidth="1"/>
    <col min="10716" max="10716" width="8.5703125" style="88" customWidth="1"/>
    <col min="10717" max="10717" width="37.42578125" style="88" bestFit="1" customWidth="1"/>
    <col min="10718" max="10720" width="13.28515625" style="88" customWidth="1"/>
    <col min="10721" max="10721" width="4.5703125" style="88" bestFit="1" customWidth="1"/>
    <col min="10722" max="10722" width="42.85546875" style="88" bestFit="1" customWidth="1"/>
    <col min="10723" max="10725" width="13.28515625" style="88" customWidth="1"/>
    <col min="10726" max="10726" width="5.28515625" style="88" customWidth="1"/>
    <col min="10727" max="10727" width="33.28515625" style="88" customWidth="1"/>
    <col min="10728" max="10728" width="13.7109375" style="88" customWidth="1"/>
    <col min="10729" max="10729" width="13.140625" style="88" customWidth="1"/>
    <col min="10730" max="10730" width="14.85546875" style="88" customWidth="1"/>
    <col min="10731" max="10731" width="2.28515625" style="88" customWidth="1"/>
    <col min="10732" max="10732" width="5.28515625" style="88" customWidth="1"/>
    <col min="10733" max="10733" width="37.140625" style="88" customWidth="1"/>
    <col min="10734" max="10734" width="18.140625" style="88" bestFit="1" customWidth="1"/>
    <col min="10735" max="10741" width="18.5703125" style="88" customWidth="1"/>
    <col min="10742" max="10742" width="4.5703125" style="88" bestFit="1" customWidth="1"/>
    <col min="10743" max="10743" width="46.7109375" style="88" bestFit="1" customWidth="1"/>
    <col min="10744" max="10744" width="13.5703125" style="88" customWidth="1"/>
    <col min="10745" max="10745" width="18.42578125" style="88" customWidth="1"/>
    <col min="10746" max="10748" width="14.28515625" style="88" bestFit="1" customWidth="1"/>
    <col min="10749" max="10749" width="14.28515625" style="88" customWidth="1"/>
    <col min="10750" max="10750" width="14.28515625" style="88" bestFit="1" customWidth="1"/>
    <col min="10751" max="10751" width="17.140625" style="88" bestFit="1" customWidth="1"/>
    <col min="10752" max="10752" width="15.85546875" style="88" bestFit="1" customWidth="1"/>
    <col min="10753" max="10753" width="5.28515625" style="88" customWidth="1"/>
    <col min="10754" max="10754" width="46.7109375" style="88" bestFit="1" customWidth="1"/>
    <col min="10755" max="10755" width="15.42578125" style="88" bestFit="1" customWidth="1"/>
    <col min="10756" max="10756" width="17.140625" style="88" bestFit="1" customWidth="1"/>
    <col min="10757" max="10757" width="15.85546875" style="88" bestFit="1" customWidth="1"/>
    <col min="10758" max="10912" width="16.42578125" style="88"/>
    <col min="10913" max="10913" width="5.5703125" style="88" customWidth="1"/>
    <col min="10914" max="10914" width="18.7109375" style="88" customWidth="1"/>
    <col min="10915" max="10915" width="16.28515625" style="88" customWidth="1"/>
    <col min="10916" max="10916" width="15.28515625" style="88" customWidth="1"/>
    <col min="10917" max="10917" width="14" style="88" customWidth="1"/>
    <col min="10918" max="10918" width="13.85546875" style="88" customWidth="1"/>
    <col min="10919" max="10919" width="5.28515625" style="88" customWidth="1"/>
    <col min="10920" max="10920" width="46.140625" style="88" customWidth="1"/>
    <col min="10921" max="10921" width="18.42578125" style="88" customWidth="1"/>
    <col min="10922" max="10922" width="12.7109375" style="88" customWidth="1"/>
    <col min="10923" max="10923" width="14.7109375" style="88" bestFit="1" customWidth="1"/>
    <col min="10924" max="10924" width="5.28515625" style="88" customWidth="1"/>
    <col min="10925" max="10925" width="17.85546875" style="88" customWidth="1"/>
    <col min="10926" max="10926" width="20" style="88" customWidth="1"/>
    <col min="10927" max="10927" width="18.7109375" style="88" customWidth="1"/>
    <col min="10928" max="10928" width="15.5703125" style="88" customWidth="1"/>
    <col min="10929" max="10929" width="5.28515625" style="88" customWidth="1"/>
    <col min="10930" max="10930" width="42.7109375" style="88" customWidth="1"/>
    <col min="10931" max="10931" width="16.7109375" style="88" customWidth="1"/>
    <col min="10932" max="10932" width="17.28515625" style="88" customWidth="1"/>
    <col min="10933" max="10933" width="6.28515625" style="88" customWidth="1"/>
    <col min="10934" max="10934" width="57" style="88" bestFit="1" customWidth="1"/>
    <col min="10935" max="10935" width="12.5703125" style="88" customWidth="1"/>
    <col min="10936" max="10936" width="14.140625" style="88" customWidth="1"/>
    <col min="10937" max="10937" width="5" style="88" bestFit="1" customWidth="1"/>
    <col min="10938" max="10938" width="56.85546875" style="88" bestFit="1" customWidth="1"/>
    <col min="10939" max="10939" width="4.28515625" style="88" bestFit="1" customWidth="1"/>
    <col min="10940" max="10941" width="14.140625" style="88" customWidth="1"/>
    <col min="10942" max="10942" width="5.28515625" style="88" customWidth="1"/>
    <col min="10943" max="10943" width="30.28515625" style="88" customWidth="1"/>
    <col min="10944" max="10947" width="13.28515625" style="88" customWidth="1"/>
    <col min="10948" max="10948" width="11.85546875" style="88" customWidth="1"/>
    <col min="10949" max="10949" width="4.5703125" style="88" bestFit="1" customWidth="1"/>
    <col min="10950" max="10950" width="31.7109375" style="88" bestFit="1" customWidth="1"/>
    <col min="10951" max="10951" width="10.85546875" style="88" customWidth="1"/>
    <col min="10952" max="10952" width="17.7109375" style="88" customWidth="1"/>
    <col min="10953" max="10953" width="4.5703125" style="88" customWidth="1"/>
    <col min="10954" max="10954" width="28.140625" style="88" bestFit="1" customWidth="1"/>
    <col min="10955" max="10955" width="12.5703125" style="88" customWidth="1"/>
    <col min="10956" max="10956" width="14.7109375" style="88" customWidth="1"/>
    <col min="10957" max="10957" width="5.28515625" style="88" customWidth="1"/>
    <col min="10958" max="10958" width="40.42578125" style="88" customWidth="1"/>
    <col min="10959" max="10959" width="14.140625" style="88" customWidth="1"/>
    <col min="10960" max="10960" width="13.28515625" style="88" customWidth="1"/>
    <col min="10961" max="10961" width="14.28515625" style="88" customWidth="1"/>
    <col min="10962" max="10962" width="4.5703125" style="88" bestFit="1" customWidth="1"/>
    <col min="10963" max="10963" width="42.85546875" style="88" bestFit="1" customWidth="1"/>
    <col min="10964" max="10966" width="13.28515625" style="88" customWidth="1"/>
    <col min="10967" max="10967" width="5" style="88" bestFit="1" customWidth="1"/>
    <col min="10968" max="10968" width="55.28515625" style="88" bestFit="1" customWidth="1"/>
    <col min="10969" max="10971" width="13.28515625" style="88" customWidth="1"/>
    <col min="10972" max="10972" width="8.5703125" style="88" customWidth="1"/>
    <col min="10973" max="10973" width="37.42578125" style="88" bestFit="1" customWidth="1"/>
    <col min="10974" max="10976" width="13.28515625" style="88" customWidth="1"/>
    <col min="10977" max="10977" width="4.5703125" style="88" bestFit="1" customWidth="1"/>
    <col min="10978" max="10978" width="42.85546875" style="88" bestFit="1" customWidth="1"/>
    <col min="10979" max="10981" width="13.28515625" style="88" customWidth="1"/>
    <col min="10982" max="10982" width="5.28515625" style="88" customWidth="1"/>
    <col min="10983" max="10983" width="33.28515625" style="88" customWidth="1"/>
    <col min="10984" max="10984" width="13.7109375" style="88" customWidth="1"/>
    <col min="10985" max="10985" width="13.140625" style="88" customWidth="1"/>
    <col min="10986" max="10986" width="14.85546875" style="88" customWidth="1"/>
    <col min="10987" max="10987" width="2.28515625" style="88" customWidth="1"/>
    <col min="10988" max="10988" width="5.28515625" style="88" customWidth="1"/>
    <col min="10989" max="10989" width="37.140625" style="88" customWidth="1"/>
    <col min="10990" max="10990" width="18.140625" style="88" bestFit="1" customWidth="1"/>
    <col min="10991" max="10997" width="18.5703125" style="88" customWidth="1"/>
    <col min="10998" max="10998" width="4.5703125" style="88" bestFit="1" customWidth="1"/>
    <col min="10999" max="10999" width="46.7109375" style="88" bestFit="1" customWidth="1"/>
    <col min="11000" max="11000" width="13.5703125" style="88" customWidth="1"/>
    <col min="11001" max="11001" width="18.42578125" style="88" customWidth="1"/>
    <col min="11002" max="11004" width="14.28515625" style="88" bestFit="1" customWidth="1"/>
    <col min="11005" max="11005" width="14.28515625" style="88" customWidth="1"/>
    <col min="11006" max="11006" width="14.28515625" style="88" bestFit="1" customWidth="1"/>
    <col min="11007" max="11007" width="17.140625" style="88" bestFit="1" customWidth="1"/>
    <col min="11008" max="11008" width="15.85546875" style="88" bestFit="1" customWidth="1"/>
    <col min="11009" max="11009" width="5.28515625" style="88" customWidth="1"/>
    <col min="11010" max="11010" width="46.7109375" style="88" bestFit="1" customWidth="1"/>
    <col min="11011" max="11011" width="15.42578125" style="88" bestFit="1" customWidth="1"/>
    <col min="11012" max="11012" width="17.140625" style="88" bestFit="1" customWidth="1"/>
    <col min="11013" max="11013" width="15.85546875" style="88" bestFit="1" customWidth="1"/>
    <col min="11014" max="11168" width="16.42578125" style="88"/>
    <col min="11169" max="11169" width="5.5703125" style="88" customWidth="1"/>
    <col min="11170" max="11170" width="18.7109375" style="88" customWidth="1"/>
    <col min="11171" max="11171" width="16.28515625" style="88" customWidth="1"/>
    <col min="11172" max="11172" width="15.28515625" style="88" customWidth="1"/>
    <col min="11173" max="11173" width="14" style="88" customWidth="1"/>
    <col min="11174" max="11174" width="13.85546875" style="88" customWidth="1"/>
    <col min="11175" max="11175" width="5.28515625" style="88" customWidth="1"/>
    <col min="11176" max="11176" width="46.140625" style="88" customWidth="1"/>
    <col min="11177" max="11177" width="18.42578125" style="88" customWidth="1"/>
    <col min="11178" max="11178" width="12.7109375" style="88" customWidth="1"/>
    <col min="11179" max="11179" width="14.7109375" style="88" bestFit="1" customWidth="1"/>
    <col min="11180" max="11180" width="5.28515625" style="88" customWidth="1"/>
    <col min="11181" max="11181" width="17.85546875" style="88" customWidth="1"/>
    <col min="11182" max="11182" width="20" style="88" customWidth="1"/>
    <col min="11183" max="11183" width="18.7109375" style="88" customWidth="1"/>
    <col min="11184" max="11184" width="15.5703125" style="88" customWidth="1"/>
    <col min="11185" max="11185" width="5.28515625" style="88" customWidth="1"/>
    <col min="11186" max="11186" width="42.7109375" style="88" customWidth="1"/>
    <col min="11187" max="11187" width="16.7109375" style="88" customWidth="1"/>
    <col min="11188" max="11188" width="17.28515625" style="88" customWidth="1"/>
    <col min="11189" max="11189" width="6.28515625" style="88" customWidth="1"/>
    <col min="11190" max="11190" width="57" style="88" bestFit="1" customWidth="1"/>
    <col min="11191" max="11191" width="12.5703125" style="88" customWidth="1"/>
    <col min="11192" max="11192" width="14.140625" style="88" customWidth="1"/>
    <col min="11193" max="11193" width="5" style="88" bestFit="1" customWidth="1"/>
    <col min="11194" max="11194" width="56.85546875" style="88" bestFit="1" customWidth="1"/>
    <col min="11195" max="11195" width="4.28515625" style="88" bestFit="1" customWidth="1"/>
    <col min="11196" max="11197" width="14.140625" style="88" customWidth="1"/>
    <col min="11198" max="11198" width="5.28515625" style="88" customWidth="1"/>
    <col min="11199" max="11199" width="30.28515625" style="88" customWidth="1"/>
    <col min="11200" max="11203" width="13.28515625" style="88" customWidth="1"/>
    <col min="11204" max="11204" width="11.85546875" style="88" customWidth="1"/>
    <col min="11205" max="11205" width="4.5703125" style="88" bestFit="1" customWidth="1"/>
    <col min="11206" max="11206" width="31.7109375" style="88" bestFit="1" customWidth="1"/>
    <col min="11207" max="11207" width="10.85546875" style="88" customWidth="1"/>
    <col min="11208" max="11208" width="17.7109375" style="88" customWidth="1"/>
    <col min="11209" max="11209" width="4.5703125" style="88" customWidth="1"/>
    <col min="11210" max="11210" width="28.140625" style="88" bestFit="1" customWidth="1"/>
    <col min="11211" max="11211" width="12.5703125" style="88" customWidth="1"/>
    <col min="11212" max="11212" width="14.7109375" style="88" customWidth="1"/>
    <col min="11213" max="11213" width="5.28515625" style="88" customWidth="1"/>
    <col min="11214" max="11214" width="40.42578125" style="88" customWidth="1"/>
    <col min="11215" max="11215" width="14.140625" style="88" customWidth="1"/>
    <col min="11216" max="11216" width="13.28515625" style="88" customWidth="1"/>
    <col min="11217" max="11217" width="14.28515625" style="88" customWidth="1"/>
    <col min="11218" max="11218" width="4.5703125" style="88" bestFit="1" customWidth="1"/>
    <col min="11219" max="11219" width="42.85546875" style="88" bestFit="1" customWidth="1"/>
    <col min="11220" max="11222" width="13.28515625" style="88" customWidth="1"/>
    <col min="11223" max="11223" width="5" style="88" bestFit="1" customWidth="1"/>
    <col min="11224" max="11224" width="55.28515625" style="88" bestFit="1" customWidth="1"/>
    <col min="11225" max="11227" width="13.28515625" style="88" customWidth="1"/>
    <col min="11228" max="11228" width="8.5703125" style="88" customWidth="1"/>
    <col min="11229" max="11229" width="37.42578125" style="88" bestFit="1" customWidth="1"/>
    <col min="11230" max="11232" width="13.28515625" style="88" customWidth="1"/>
    <col min="11233" max="11233" width="4.5703125" style="88" bestFit="1" customWidth="1"/>
    <col min="11234" max="11234" width="42.85546875" style="88" bestFit="1" customWidth="1"/>
    <col min="11235" max="11237" width="13.28515625" style="88" customWidth="1"/>
    <col min="11238" max="11238" width="5.28515625" style="88" customWidth="1"/>
    <col min="11239" max="11239" width="33.28515625" style="88" customWidth="1"/>
    <col min="11240" max="11240" width="13.7109375" style="88" customWidth="1"/>
    <col min="11241" max="11241" width="13.140625" style="88" customWidth="1"/>
    <col min="11242" max="11242" width="14.85546875" style="88" customWidth="1"/>
    <col min="11243" max="11243" width="2.28515625" style="88" customWidth="1"/>
    <col min="11244" max="11244" width="5.28515625" style="88" customWidth="1"/>
    <col min="11245" max="11245" width="37.140625" style="88" customWidth="1"/>
    <col min="11246" max="11246" width="18.140625" style="88" bestFit="1" customWidth="1"/>
    <col min="11247" max="11253" width="18.5703125" style="88" customWidth="1"/>
    <col min="11254" max="11254" width="4.5703125" style="88" bestFit="1" customWidth="1"/>
    <col min="11255" max="11255" width="46.7109375" style="88" bestFit="1" customWidth="1"/>
    <col min="11256" max="11256" width="13.5703125" style="88" customWidth="1"/>
    <col min="11257" max="11257" width="18.42578125" style="88" customWidth="1"/>
    <col min="11258" max="11260" width="14.28515625" style="88" bestFit="1" customWidth="1"/>
    <col min="11261" max="11261" width="14.28515625" style="88" customWidth="1"/>
    <col min="11262" max="11262" width="14.28515625" style="88" bestFit="1" customWidth="1"/>
    <col min="11263" max="11263" width="17.140625" style="88" bestFit="1" customWidth="1"/>
    <col min="11264" max="11264" width="15.85546875" style="88" bestFit="1" customWidth="1"/>
    <col min="11265" max="11265" width="5.28515625" style="88" customWidth="1"/>
    <col min="11266" max="11266" width="46.7109375" style="88" bestFit="1" customWidth="1"/>
    <col min="11267" max="11267" width="15.42578125" style="88" bestFit="1" customWidth="1"/>
    <col min="11268" max="11268" width="17.140625" style="88" bestFit="1" customWidth="1"/>
    <col min="11269" max="11269" width="15.85546875" style="88" bestFit="1" customWidth="1"/>
    <col min="11270" max="11424" width="16.42578125" style="88"/>
    <col min="11425" max="11425" width="5.5703125" style="88" customWidth="1"/>
    <col min="11426" max="11426" width="18.7109375" style="88" customWidth="1"/>
    <col min="11427" max="11427" width="16.28515625" style="88" customWidth="1"/>
    <col min="11428" max="11428" width="15.28515625" style="88" customWidth="1"/>
    <col min="11429" max="11429" width="14" style="88" customWidth="1"/>
    <col min="11430" max="11430" width="13.85546875" style="88" customWidth="1"/>
    <col min="11431" max="11431" width="5.28515625" style="88" customWidth="1"/>
    <col min="11432" max="11432" width="46.140625" style="88" customWidth="1"/>
    <col min="11433" max="11433" width="18.42578125" style="88" customWidth="1"/>
    <col min="11434" max="11434" width="12.7109375" style="88" customWidth="1"/>
    <col min="11435" max="11435" width="14.7109375" style="88" bestFit="1" customWidth="1"/>
    <col min="11436" max="11436" width="5.28515625" style="88" customWidth="1"/>
    <col min="11437" max="11437" width="17.85546875" style="88" customWidth="1"/>
    <col min="11438" max="11438" width="20" style="88" customWidth="1"/>
    <col min="11439" max="11439" width="18.7109375" style="88" customWidth="1"/>
    <col min="11440" max="11440" width="15.5703125" style="88" customWidth="1"/>
    <col min="11441" max="11441" width="5.28515625" style="88" customWidth="1"/>
    <col min="11442" max="11442" width="42.7109375" style="88" customWidth="1"/>
    <col min="11443" max="11443" width="16.7109375" style="88" customWidth="1"/>
    <col min="11444" max="11444" width="17.28515625" style="88" customWidth="1"/>
    <col min="11445" max="11445" width="6.28515625" style="88" customWidth="1"/>
    <col min="11446" max="11446" width="57" style="88" bestFit="1" customWidth="1"/>
    <col min="11447" max="11447" width="12.5703125" style="88" customWidth="1"/>
    <col min="11448" max="11448" width="14.140625" style="88" customWidth="1"/>
    <col min="11449" max="11449" width="5" style="88" bestFit="1" customWidth="1"/>
    <col min="11450" max="11450" width="56.85546875" style="88" bestFit="1" customWidth="1"/>
    <col min="11451" max="11451" width="4.28515625" style="88" bestFit="1" customWidth="1"/>
    <col min="11452" max="11453" width="14.140625" style="88" customWidth="1"/>
    <col min="11454" max="11454" width="5.28515625" style="88" customWidth="1"/>
    <col min="11455" max="11455" width="30.28515625" style="88" customWidth="1"/>
    <col min="11456" max="11459" width="13.28515625" style="88" customWidth="1"/>
    <col min="11460" max="11460" width="11.85546875" style="88" customWidth="1"/>
    <col min="11461" max="11461" width="4.5703125" style="88" bestFit="1" customWidth="1"/>
    <col min="11462" max="11462" width="31.7109375" style="88" bestFit="1" customWidth="1"/>
    <col min="11463" max="11463" width="10.85546875" style="88" customWidth="1"/>
    <col min="11464" max="11464" width="17.7109375" style="88" customWidth="1"/>
    <col min="11465" max="11465" width="4.5703125" style="88" customWidth="1"/>
    <col min="11466" max="11466" width="28.140625" style="88" bestFit="1" customWidth="1"/>
    <col min="11467" max="11467" width="12.5703125" style="88" customWidth="1"/>
    <col min="11468" max="11468" width="14.7109375" style="88" customWidth="1"/>
    <col min="11469" max="11469" width="5.28515625" style="88" customWidth="1"/>
    <col min="11470" max="11470" width="40.42578125" style="88" customWidth="1"/>
    <col min="11471" max="11471" width="14.140625" style="88" customWidth="1"/>
    <col min="11472" max="11472" width="13.28515625" style="88" customWidth="1"/>
    <col min="11473" max="11473" width="14.28515625" style="88" customWidth="1"/>
    <col min="11474" max="11474" width="4.5703125" style="88" bestFit="1" customWidth="1"/>
    <col min="11475" max="11475" width="42.85546875" style="88" bestFit="1" customWidth="1"/>
    <col min="11476" max="11478" width="13.28515625" style="88" customWidth="1"/>
    <col min="11479" max="11479" width="5" style="88" bestFit="1" customWidth="1"/>
    <col min="11480" max="11480" width="55.28515625" style="88" bestFit="1" customWidth="1"/>
    <col min="11481" max="11483" width="13.28515625" style="88" customWidth="1"/>
    <col min="11484" max="11484" width="8.5703125" style="88" customWidth="1"/>
    <col min="11485" max="11485" width="37.42578125" style="88" bestFit="1" customWidth="1"/>
    <col min="11486" max="11488" width="13.28515625" style="88" customWidth="1"/>
    <col min="11489" max="11489" width="4.5703125" style="88" bestFit="1" customWidth="1"/>
    <col min="11490" max="11490" width="42.85546875" style="88" bestFit="1" customWidth="1"/>
    <col min="11491" max="11493" width="13.28515625" style="88" customWidth="1"/>
    <col min="11494" max="11494" width="5.28515625" style="88" customWidth="1"/>
    <col min="11495" max="11495" width="33.28515625" style="88" customWidth="1"/>
    <col min="11496" max="11496" width="13.7109375" style="88" customWidth="1"/>
    <col min="11497" max="11497" width="13.140625" style="88" customWidth="1"/>
    <col min="11498" max="11498" width="14.85546875" style="88" customWidth="1"/>
    <col min="11499" max="11499" width="2.28515625" style="88" customWidth="1"/>
    <col min="11500" max="11500" width="5.28515625" style="88" customWidth="1"/>
    <col min="11501" max="11501" width="37.140625" style="88" customWidth="1"/>
    <col min="11502" max="11502" width="18.140625" style="88" bestFit="1" customWidth="1"/>
    <col min="11503" max="11509" width="18.5703125" style="88" customWidth="1"/>
    <col min="11510" max="11510" width="4.5703125" style="88" bestFit="1" customWidth="1"/>
    <col min="11511" max="11511" width="46.7109375" style="88" bestFit="1" customWidth="1"/>
    <col min="11512" max="11512" width="13.5703125" style="88" customWidth="1"/>
    <col min="11513" max="11513" width="18.42578125" style="88" customWidth="1"/>
    <col min="11514" max="11516" width="14.28515625" style="88" bestFit="1" customWidth="1"/>
    <col min="11517" max="11517" width="14.28515625" style="88" customWidth="1"/>
    <col min="11518" max="11518" width="14.28515625" style="88" bestFit="1" customWidth="1"/>
    <col min="11519" max="11519" width="17.140625" style="88" bestFit="1" customWidth="1"/>
    <col min="11520" max="11520" width="15.85546875" style="88" bestFit="1" customWidth="1"/>
    <col min="11521" max="11521" width="5.28515625" style="88" customWidth="1"/>
    <col min="11522" max="11522" width="46.7109375" style="88" bestFit="1" customWidth="1"/>
    <col min="11523" max="11523" width="15.42578125" style="88" bestFit="1" customWidth="1"/>
    <col min="11524" max="11524" width="17.140625" style="88" bestFit="1" customWidth="1"/>
    <col min="11525" max="11525" width="15.85546875" style="88" bestFit="1" customWidth="1"/>
    <col min="11526" max="11680" width="16.42578125" style="88"/>
    <col min="11681" max="11681" width="5.5703125" style="88" customWidth="1"/>
    <col min="11682" max="11682" width="18.7109375" style="88" customWidth="1"/>
    <col min="11683" max="11683" width="16.28515625" style="88" customWidth="1"/>
    <col min="11684" max="11684" width="15.28515625" style="88" customWidth="1"/>
    <col min="11685" max="11685" width="14" style="88" customWidth="1"/>
    <col min="11686" max="11686" width="13.85546875" style="88" customWidth="1"/>
    <col min="11687" max="11687" width="5.28515625" style="88" customWidth="1"/>
    <col min="11688" max="11688" width="46.140625" style="88" customWidth="1"/>
    <col min="11689" max="11689" width="18.42578125" style="88" customWidth="1"/>
    <col min="11690" max="11690" width="12.7109375" style="88" customWidth="1"/>
    <col min="11691" max="11691" width="14.7109375" style="88" bestFit="1" customWidth="1"/>
    <col min="11692" max="11692" width="5.28515625" style="88" customWidth="1"/>
    <col min="11693" max="11693" width="17.85546875" style="88" customWidth="1"/>
    <col min="11694" max="11694" width="20" style="88" customWidth="1"/>
    <col min="11695" max="11695" width="18.7109375" style="88" customWidth="1"/>
    <col min="11696" max="11696" width="15.5703125" style="88" customWidth="1"/>
    <col min="11697" max="11697" width="5.28515625" style="88" customWidth="1"/>
    <col min="11698" max="11698" width="42.7109375" style="88" customWidth="1"/>
    <col min="11699" max="11699" width="16.7109375" style="88" customWidth="1"/>
    <col min="11700" max="11700" width="17.28515625" style="88" customWidth="1"/>
    <col min="11701" max="11701" width="6.28515625" style="88" customWidth="1"/>
    <col min="11702" max="11702" width="57" style="88" bestFit="1" customWidth="1"/>
    <col min="11703" max="11703" width="12.5703125" style="88" customWidth="1"/>
    <col min="11704" max="11704" width="14.140625" style="88" customWidth="1"/>
    <col min="11705" max="11705" width="5" style="88" bestFit="1" customWidth="1"/>
    <col min="11706" max="11706" width="56.85546875" style="88" bestFit="1" customWidth="1"/>
    <col min="11707" max="11707" width="4.28515625" style="88" bestFit="1" customWidth="1"/>
    <col min="11708" max="11709" width="14.140625" style="88" customWidth="1"/>
    <col min="11710" max="11710" width="5.28515625" style="88" customWidth="1"/>
    <col min="11711" max="11711" width="30.28515625" style="88" customWidth="1"/>
    <col min="11712" max="11715" width="13.28515625" style="88" customWidth="1"/>
    <col min="11716" max="11716" width="11.85546875" style="88" customWidth="1"/>
    <col min="11717" max="11717" width="4.5703125" style="88" bestFit="1" customWidth="1"/>
    <col min="11718" max="11718" width="31.7109375" style="88" bestFit="1" customWidth="1"/>
    <col min="11719" max="11719" width="10.85546875" style="88" customWidth="1"/>
    <col min="11720" max="11720" width="17.7109375" style="88" customWidth="1"/>
    <col min="11721" max="11721" width="4.5703125" style="88" customWidth="1"/>
    <col min="11722" max="11722" width="28.140625" style="88" bestFit="1" customWidth="1"/>
    <col min="11723" max="11723" width="12.5703125" style="88" customWidth="1"/>
    <col min="11724" max="11724" width="14.7109375" style="88" customWidth="1"/>
    <col min="11725" max="11725" width="5.28515625" style="88" customWidth="1"/>
    <col min="11726" max="11726" width="40.42578125" style="88" customWidth="1"/>
    <col min="11727" max="11727" width="14.140625" style="88" customWidth="1"/>
    <col min="11728" max="11728" width="13.28515625" style="88" customWidth="1"/>
    <col min="11729" max="11729" width="14.28515625" style="88" customWidth="1"/>
    <col min="11730" max="11730" width="4.5703125" style="88" bestFit="1" customWidth="1"/>
    <col min="11731" max="11731" width="42.85546875" style="88" bestFit="1" customWidth="1"/>
    <col min="11732" max="11734" width="13.28515625" style="88" customWidth="1"/>
    <col min="11735" max="11735" width="5" style="88" bestFit="1" customWidth="1"/>
    <col min="11736" max="11736" width="55.28515625" style="88" bestFit="1" customWidth="1"/>
    <col min="11737" max="11739" width="13.28515625" style="88" customWidth="1"/>
    <col min="11740" max="11740" width="8.5703125" style="88" customWidth="1"/>
    <col min="11741" max="11741" width="37.42578125" style="88" bestFit="1" customWidth="1"/>
    <col min="11742" max="11744" width="13.28515625" style="88" customWidth="1"/>
    <col min="11745" max="11745" width="4.5703125" style="88" bestFit="1" customWidth="1"/>
    <col min="11746" max="11746" width="42.85546875" style="88" bestFit="1" customWidth="1"/>
    <col min="11747" max="11749" width="13.28515625" style="88" customWidth="1"/>
    <col min="11750" max="11750" width="5.28515625" style="88" customWidth="1"/>
    <col min="11751" max="11751" width="33.28515625" style="88" customWidth="1"/>
    <col min="11752" max="11752" width="13.7109375" style="88" customWidth="1"/>
    <col min="11753" max="11753" width="13.140625" style="88" customWidth="1"/>
    <col min="11754" max="11754" width="14.85546875" style="88" customWidth="1"/>
    <col min="11755" max="11755" width="2.28515625" style="88" customWidth="1"/>
    <col min="11756" max="11756" width="5.28515625" style="88" customWidth="1"/>
    <col min="11757" max="11757" width="37.140625" style="88" customWidth="1"/>
    <col min="11758" max="11758" width="18.140625" style="88" bestFit="1" customWidth="1"/>
    <col min="11759" max="11765" width="18.5703125" style="88" customWidth="1"/>
    <col min="11766" max="11766" width="4.5703125" style="88" bestFit="1" customWidth="1"/>
    <col min="11767" max="11767" width="46.7109375" style="88" bestFit="1" customWidth="1"/>
    <col min="11768" max="11768" width="13.5703125" style="88" customWidth="1"/>
    <col min="11769" max="11769" width="18.42578125" style="88" customWidth="1"/>
    <col min="11770" max="11772" width="14.28515625" style="88" bestFit="1" customWidth="1"/>
    <col min="11773" max="11773" width="14.28515625" style="88" customWidth="1"/>
    <col min="11774" max="11774" width="14.28515625" style="88" bestFit="1" customWidth="1"/>
    <col min="11775" max="11775" width="17.140625" style="88" bestFit="1" customWidth="1"/>
    <col min="11776" max="11776" width="15.85546875" style="88" bestFit="1" customWidth="1"/>
    <col min="11777" max="11777" width="5.28515625" style="88" customWidth="1"/>
    <col min="11778" max="11778" width="46.7109375" style="88" bestFit="1" customWidth="1"/>
    <col min="11779" max="11779" width="15.42578125" style="88" bestFit="1" customWidth="1"/>
    <col min="11780" max="11780" width="17.140625" style="88" bestFit="1" customWidth="1"/>
    <col min="11781" max="11781" width="15.85546875" style="88" bestFit="1" customWidth="1"/>
    <col min="11782" max="11936" width="16.42578125" style="88"/>
    <col min="11937" max="11937" width="5.5703125" style="88" customWidth="1"/>
    <col min="11938" max="11938" width="18.7109375" style="88" customWidth="1"/>
    <col min="11939" max="11939" width="16.28515625" style="88" customWidth="1"/>
    <col min="11940" max="11940" width="15.28515625" style="88" customWidth="1"/>
    <col min="11941" max="11941" width="14" style="88" customWidth="1"/>
    <col min="11942" max="11942" width="13.85546875" style="88" customWidth="1"/>
    <col min="11943" max="11943" width="5.28515625" style="88" customWidth="1"/>
    <col min="11944" max="11944" width="46.140625" style="88" customWidth="1"/>
    <col min="11945" max="11945" width="18.42578125" style="88" customWidth="1"/>
    <col min="11946" max="11946" width="12.7109375" style="88" customWidth="1"/>
    <col min="11947" max="11947" width="14.7109375" style="88" bestFit="1" customWidth="1"/>
    <col min="11948" max="11948" width="5.28515625" style="88" customWidth="1"/>
    <col min="11949" max="11949" width="17.85546875" style="88" customWidth="1"/>
    <col min="11950" max="11950" width="20" style="88" customWidth="1"/>
    <col min="11951" max="11951" width="18.7109375" style="88" customWidth="1"/>
    <col min="11952" max="11952" width="15.5703125" style="88" customWidth="1"/>
    <col min="11953" max="11953" width="5.28515625" style="88" customWidth="1"/>
    <col min="11954" max="11954" width="42.7109375" style="88" customWidth="1"/>
    <col min="11955" max="11955" width="16.7109375" style="88" customWidth="1"/>
    <col min="11956" max="11956" width="17.28515625" style="88" customWidth="1"/>
    <col min="11957" max="11957" width="6.28515625" style="88" customWidth="1"/>
    <col min="11958" max="11958" width="57" style="88" bestFit="1" customWidth="1"/>
    <col min="11959" max="11959" width="12.5703125" style="88" customWidth="1"/>
    <col min="11960" max="11960" width="14.140625" style="88" customWidth="1"/>
    <col min="11961" max="11961" width="5" style="88" bestFit="1" customWidth="1"/>
    <col min="11962" max="11962" width="56.85546875" style="88" bestFit="1" customWidth="1"/>
    <col min="11963" max="11963" width="4.28515625" style="88" bestFit="1" customWidth="1"/>
    <col min="11964" max="11965" width="14.140625" style="88" customWidth="1"/>
    <col min="11966" max="11966" width="5.28515625" style="88" customWidth="1"/>
    <col min="11967" max="11967" width="30.28515625" style="88" customWidth="1"/>
    <col min="11968" max="11971" width="13.28515625" style="88" customWidth="1"/>
    <col min="11972" max="11972" width="11.85546875" style="88" customWidth="1"/>
    <col min="11973" max="11973" width="4.5703125" style="88" bestFit="1" customWidth="1"/>
    <col min="11974" max="11974" width="31.7109375" style="88" bestFit="1" customWidth="1"/>
    <col min="11975" max="11975" width="10.85546875" style="88" customWidth="1"/>
    <col min="11976" max="11976" width="17.7109375" style="88" customWidth="1"/>
    <col min="11977" max="11977" width="4.5703125" style="88" customWidth="1"/>
    <col min="11978" max="11978" width="28.140625" style="88" bestFit="1" customWidth="1"/>
    <col min="11979" max="11979" width="12.5703125" style="88" customWidth="1"/>
    <col min="11980" max="11980" width="14.7109375" style="88" customWidth="1"/>
    <col min="11981" max="11981" width="5.28515625" style="88" customWidth="1"/>
    <col min="11982" max="11982" width="40.42578125" style="88" customWidth="1"/>
    <col min="11983" max="11983" width="14.140625" style="88" customWidth="1"/>
    <col min="11984" max="11984" width="13.28515625" style="88" customWidth="1"/>
    <col min="11985" max="11985" width="14.28515625" style="88" customWidth="1"/>
    <col min="11986" max="11986" width="4.5703125" style="88" bestFit="1" customWidth="1"/>
    <col min="11987" max="11987" width="42.85546875" style="88" bestFit="1" customWidth="1"/>
    <col min="11988" max="11990" width="13.28515625" style="88" customWidth="1"/>
    <col min="11991" max="11991" width="5" style="88" bestFit="1" customWidth="1"/>
    <col min="11992" max="11992" width="55.28515625" style="88" bestFit="1" customWidth="1"/>
    <col min="11993" max="11995" width="13.28515625" style="88" customWidth="1"/>
    <col min="11996" max="11996" width="8.5703125" style="88" customWidth="1"/>
    <col min="11997" max="11997" width="37.42578125" style="88" bestFit="1" customWidth="1"/>
    <col min="11998" max="12000" width="13.28515625" style="88" customWidth="1"/>
    <col min="12001" max="12001" width="4.5703125" style="88" bestFit="1" customWidth="1"/>
    <col min="12002" max="12002" width="42.85546875" style="88" bestFit="1" customWidth="1"/>
    <col min="12003" max="12005" width="13.28515625" style="88" customWidth="1"/>
    <col min="12006" max="12006" width="5.28515625" style="88" customWidth="1"/>
    <col min="12007" max="12007" width="33.28515625" style="88" customWidth="1"/>
    <col min="12008" max="12008" width="13.7109375" style="88" customWidth="1"/>
    <col min="12009" max="12009" width="13.140625" style="88" customWidth="1"/>
    <col min="12010" max="12010" width="14.85546875" style="88" customWidth="1"/>
    <col min="12011" max="12011" width="2.28515625" style="88" customWidth="1"/>
    <col min="12012" max="12012" width="5.28515625" style="88" customWidth="1"/>
    <col min="12013" max="12013" width="37.140625" style="88" customWidth="1"/>
    <col min="12014" max="12014" width="18.140625" style="88" bestFit="1" customWidth="1"/>
    <col min="12015" max="12021" width="18.5703125" style="88" customWidth="1"/>
    <col min="12022" max="12022" width="4.5703125" style="88" bestFit="1" customWidth="1"/>
    <col min="12023" max="12023" width="46.7109375" style="88" bestFit="1" customWidth="1"/>
    <col min="12024" max="12024" width="13.5703125" style="88" customWidth="1"/>
    <col min="12025" max="12025" width="18.42578125" style="88" customWidth="1"/>
    <col min="12026" max="12028" width="14.28515625" style="88" bestFit="1" customWidth="1"/>
    <col min="12029" max="12029" width="14.28515625" style="88" customWidth="1"/>
    <col min="12030" max="12030" width="14.28515625" style="88" bestFit="1" customWidth="1"/>
    <col min="12031" max="12031" width="17.140625" style="88" bestFit="1" customWidth="1"/>
    <col min="12032" max="12032" width="15.85546875" style="88" bestFit="1" customWidth="1"/>
    <col min="12033" max="12033" width="5.28515625" style="88" customWidth="1"/>
    <col min="12034" max="12034" width="46.7109375" style="88" bestFit="1" customWidth="1"/>
    <col min="12035" max="12035" width="15.42578125" style="88" bestFit="1" customWidth="1"/>
    <col min="12036" max="12036" width="17.140625" style="88" bestFit="1" customWidth="1"/>
    <col min="12037" max="12037" width="15.85546875" style="88" bestFit="1" customWidth="1"/>
    <col min="12038" max="12192" width="16.42578125" style="88"/>
    <col min="12193" max="12193" width="5.5703125" style="88" customWidth="1"/>
    <col min="12194" max="12194" width="18.7109375" style="88" customWidth="1"/>
    <col min="12195" max="12195" width="16.28515625" style="88" customWidth="1"/>
    <col min="12196" max="12196" width="15.28515625" style="88" customWidth="1"/>
    <col min="12197" max="12197" width="14" style="88" customWidth="1"/>
    <col min="12198" max="12198" width="13.85546875" style="88" customWidth="1"/>
    <col min="12199" max="12199" width="5.28515625" style="88" customWidth="1"/>
    <col min="12200" max="12200" width="46.140625" style="88" customWidth="1"/>
    <col min="12201" max="12201" width="18.42578125" style="88" customWidth="1"/>
    <col min="12202" max="12202" width="12.7109375" style="88" customWidth="1"/>
    <col min="12203" max="12203" width="14.7109375" style="88" bestFit="1" customWidth="1"/>
    <col min="12204" max="12204" width="5.28515625" style="88" customWidth="1"/>
    <col min="12205" max="12205" width="17.85546875" style="88" customWidth="1"/>
    <col min="12206" max="12206" width="20" style="88" customWidth="1"/>
    <col min="12207" max="12207" width="18.7109375" style="88" customWidth="1"/>
    <col min="12208" max="12208" width="15.5703125" style="88" customWidth="1"/>
    <col min="12209" max="12209" width="5.28515625" style="88" customWidth="1"/>
    <col min="12210" max="12210" width="42.7109375" style="88" customWidth="1"/>
    <col min="12211" max="12211" width="16.7109375" style="88" customWidth="1"/>
    <col min="12212" max="12212" width="17.28515625" style="88" customWidth="1"/>
    <col min="12213" max="12213" width="6.28515625" style="88" customWidth="1"/>
    <col min="12214" max="12214" width="57" style="88" bestFit="1" customWidth="1"/>
    <col min="12215" max="12215" width="12.5703125" style="88" customWidth="1"/>
    <col min="12216" max="12216" width="14.140625" style="88" customWidth="1"/>
    <col min="12217" max="12217" width="5" style="88" bestFit="1" customWidth="1"/>
    <col min="12218" max="12218" width="56.85546875" style="88" bestFit="1" customWidth="1"/>
    <col min="12219" max="12219" width="4.28515625" style="88" bestFit="1" customWidth="1"/>
    <col min="12220" max="12221" width="14.140625" style="88" customWidth="1"/>
    <col min="12222" max="12222" width="5.28515625" style="88" customWidth="1"/>
    <col min="12223" max="12223" width="30.28515625" style="88" customWidth="1"/>
    <col min="12224" max="12227" width="13.28515625" style="88" customWidth="1"/>
    <col min="12228" max="12228" width="11.85546875" style="88" customWidth="1"/>
    <col min="12229" max="12229" width="4.5703125" style="88" bestFit="1" customWidth="1"/>
    <col min="12230" max="12230" width="31.7109375" style="88" bestFit="1" customWidth="1"/>
    <col min="12231" max="12231" width="10.85546875" style="88" customWidth="1"/>
    <col min="12232" max="12232" width="17.7109375" style="88" customWidth="1"/>
    <col min="12233" max="12233" width="4.5703125" style="88" customWidth="1"/>
    <col min="12234" max="12234" width="28.140625" style="88" bestFit="1" customWidth="1"/>
    <col min="12235" max="12235" width="12.5703125" style="88" customWidth="1"/>
    <col min="12236" max="12236" width="14.7109375" style="88" customWidth="1"/>
    <col min="12237" max="12237" width="5.28515625" style="88" customWidth="1"/>
    <col min="12238" max="12238" width="40.42578125" style="88" customWidth="1"/>
    <col min="12239" max="12239" width="14.140625" style="88" customWidth="1"/>
    <col min="12240" max="12240" width="13.28515625" style="88" customWidth="1"/>
    <col min="12241" max="12241" width="14.28515625" style="88" customWidth="1"/>
    <col min="12242" max="12242" width="4.5703125" style="88" bestFit="1" customWidth="1"/>
    <col min="12243" max="12243" width="42.85546875" style="88" bestFit="1" customWidth="1"/>
    <col min="12244" max="12246" width="13.28515625" style="88" customWidth="1"/>
    <col min="12247" max="12247" width="5" style="88" bestFit="1" customWidth="1"/>
    <col min="12248" max="12248" width="55.28515625" style="88" bestFit="1" customWidth="1"/>
    <col min="12249" max="12251" width="13.28515625" style="88" customWidth="1"/>
    <col min="12252" max="12252" width="8.5703125" style="88" customWidth="1"/>
    <col min="12253" max="12253" width="37.42578125" style="88" bestFit="1" customWidth="1"/>
    <col min="12254" max="12256" width="13.28515625" style="88" customWidth="1"/>
    <col min="12257" max="12257" width="4.5703125" style="88" bestFit="1" customWidth="1"/>
    <col min="12258" max="12258" width="42.85546875" style="88" bestFit="1" customWidth="1"/>
    <col min="12259" max="12261" width="13.28515625" style="88" customWidth="1"/>
    <col min="12262" max="12262" width="5.28515625" style="88" customWidth="1"/>
    <col min="12263" max="12263" width="33.28515625" style="88" customWidth="1"/>
    <col min="12264" max="12264" width="13.7109375" style="88" customWidth="1"/>
    <col min="12265" max="12265" width="13.140625" style="88" customWidth="1"/>
    <col min="12266" max="12266" width="14.85546875" style="88" customWidth="1"/>
    <col min="12267" max="12267" width="2.28515625" style="88" customWidth="1"/>
    <col min="12268" max="12268" width="5.28515625" style="88" customWidth="1"/>
    <col min="12269" max="12269" width="37.140625" style="88" customWidth="1"/>
    <col min="12270" max="12270" width="18.140625" style="88" bestFit="1" customWidth="1"/>
    <col min="12271" max="12277" width="18.5703125" style="88" customWidth="1"/>
    <col min="12278" max="12278" width="4.5703125" style="88" bestFit="1" customWidth="1"/>
    <col min="12279" max="12279" width="46.7109375" style="88" bestFit="1" customWidth="1"/>
    <col min="12280" max="12280" width="13.5703125" style="88" customWidth="1"/>
    <col min="12281" max="12281" width="18.42578125" style="88" customWidth="1"/>
    <col min="12282" max="12284" width="14.28515625" style="88" bestFit="1" customWidth="1"/>
    <col min="12285" max="12285" width="14.28515625" style="88" customWidth="1"/>
    <col min="12286" max="12286" width="14.28515625" style="88" bestFit="1" customWidth="1"/>
    <col min="12287" max="12287" width="17.140625" style="88" bestFit="1" customWidth="1"/>
    <col min="12288" max="12288" width="15.85546875" style="88" bestFit="1" customWidth="1"/>
    <col min="12289" max="12289" width="5.28515625" style="88" customWidth="1"/>
    <col min="12290" max="12290" width="46.7109375" style="88" bestFit="1" customWidth="1"/>
    <col min="12291" max="12291" width="15.42578125" style="88" bestFit="1" customWidth="1"/>
    <col min="12292" max="12292" width="17.140625" style="88" bestFit="1" customWidth="1"/>
    <col min="12293" max="12293" width="15.85546875" style="88" bestFit="1" customWidth="1"/>
    <col min="12294" max="12448" width="16.42578125" style="88"/>
    <col min="12449" max="12449" width="5.5703125" style="88" customWidth="1"/>
    <col min="12450" max="12450" width="18.7109375" style="88" customWidth="1"/>
    <col min="12451" max="12451" width="16.28515625" style="88" customWidth="1"/>
    <col min="12452" max="12452" width="15.28515625" style="88" customWidth="1"/>
    <col min="12453" max="12453" width="14" style="88" customWidth="1"/>
    <col min="12454" max="12454" width="13.85546875" style="88" customWidth="1"/>
    <col min="12455" max="12455" width="5.28515625" style="88" customWidth="1"/>
    <col min="12456" max="12456" width="46.140625" style="88" customWidth="1"/>
    <col min="12457" max="12457" width="18.42578125" style="88" customWidth="1"/>
    <col min="12458" max="12458" width="12.7109375" style="88" customWidth="1"/>
    <col min="12459" max="12459" width="14.7109375" style="88" bestFit="1" customWidth="1"/>
    <col min="12460" max="12460" width="5.28515625" style="88" customWidth="1"/>
    <col min="12461" max="12461" width="17.85546875" style="88" customWidth="1"/>
    <col min="12462" max="12462" width="20" style="88" customWidth="1"/>
    <col min="12463" max="12463" width="18.7109375" style="88" customWidth="1"/>
    <col min="12464" max="12464" width="15.5703125" style="88" customWidth="1"/>
    <col min="12465" max="12465" width="5.28515625" style="88" customWidth="1"/>
    <col min="12466" max="12466" width="42.7109375" style="88" customWidth="1"/>
    <col min="12467" max="12467" width="16.7109375" style="88" customWidth="1"/>
    <col min="12468" max="12468" width="17.28515625" style="88" customWidth="1"/>
    <col min="12469" max="12469" width="6.28515625" style="88" customWidth="1"/>
    <col min="12470" max="12470" width="57" style="88" bestFit="1" customWidth="1"/>
    <col min="12471" max="12471" width="12.5703125" style="88" customWidth="1"/>
    <col min="12472" max="12472" width="14.140625" style="88" customWidth="1"/>
    <col min="12473" max="12473" width="5" style="88" bestFit="1" customWidth="1"/>
    <col min="12474" max="12474" width="56.85546875" style="88" bestFit="1" customWidth="1"/>
    <col min="12475" max="12475" width="4.28515625" style="88" bestFit="1" customWidth="1"/>
    <col min="12476" max="12477" width="14.140625" style="88" customWidth="1"/>
    <col min="12478" max="12478" width="5.28515625" style="88" customWidth="1"/>
    <col min="12479" max="12479" width="30.28515625" style="88" customWidth="1"/>
    <col min="12480" max="12483" width="13.28515625" style="88" customWidth="1"/>
    <col min="12484" max="12484" width="11.85546875" style="88" customWidth="1"/>
    <col min="12485" max="12485" width="4.5703125" style="88" bestFit="1" customWidth="1"/>
    <col min="12486" max="12486" width="31.7109375" style="88" bestFit="1" customWidth="1"/>
    <col min="12487" max="12487" width="10.85546875" style="88" customWidth="1"/>
    <col min="12488" max="12488" width="17.7109375" style="88" customWidth="1"/>
    <col min="12489" max="12489" width="4.5703125" style="88" customWidth="1"/>
    <col min="12490" max="12490" width="28.140625" style="88" bestFit="1" customWidth="1"/>
    <col min="12491" max="12491" width="12.5703125" style="88" customWidth="1"/>
    <col min="12492" max="12492" width="14.7109375" style="88" customWidth="1"/>
    <col min="12493" max="12493" width="5.28515625" style="88" customWidth="1"/>
    <col min="12494" max="12494" width="40.42578125" style="88" customWidth="1"/>
    <col min="12495" max="12495" width="14.140625" style="88" customWidth="1"/>
    <col min="12496" max="12496" width="13.28515625" style="88" customWidth="1"/>
    <col min="12497" max="12497" width="14.28515625" style="88" customWidth="1"/>
    <col min="12498" max="12498" width="4.5703125" style="88" bestFit="1" customWidth="1"/>
    <col min="12499" max="12499" width="42.85546875" style="88" bestFit="1" customWidth="1"/>
    <col min="12500" max="12502" width="13.28515625" style="88" customWidth="1"/>
    <col min="12503" max="12503" width="5" style="88" bestFit="1" customWidth="1"/>
    <col min="12504" max="12504" width="55.28515625" style="88" bestFit="1" customWidth="1"/>
    <col min="12505" max="12507" width="13.28515625" style="88" customWidth="1"/>
    <col min="12508" max="12508" width="8.5703125" style="88" customWidth="1"/>
    <col min="12509" max="12509" width="37.42578125" style="88" bestFit="1" customWidth="1"/>
    <col min="12510" max="12512" width="13.28515625" style="88" customWidth="1"/>
    <col min="12513" max="12513" width="4.5703125" style="88" bestFit="1" customWidth="1"/>
    <col min="12514" max="12514" width="42.85546875" style="88" bestFit="1" customWidth="1"/>
    <col min="12515" max="12517" width="13.28515625" style="88" customWidth="1"/>
    <col min="12518" max="12518" width="5.28515625" style="88" customWidth="1"/>
    <col min="12519" max="12519" width="33.28515625" style="88" customWidth="1"/>
    <col min="12520" max="12520" width="13.7109375" style="88" customWidth="1"/>
    <col min="12521" max="12521" width="13.140625" style="88" customWidth="1"/>
    <col min="12522" max="12522" width="14.85546875" style="88" customWidth="1"/>
    <col min="12523" max="12523" width="2.28515625" style="88" customWidth="1"/>
    <col min="12524" max="12524" width="5.28515625" style="88" customWidth="1"/>
    <col min="12525" max="12525" width="37.140625" style="88" customWidth="1"/>
    <col min="12526" max="12526" width="18.140625" style="88" bestFit="1" customWidth="1"/>
    <col min="12527" max="12533" width="18.5703125" style="88" customWidth="1"/>
    <col min="12534" max="12534" width="4.5703125" style="88" bestFit="1" customWidth="1"/>
    <col min="12535" max="12535" width="46.7109375" style="88" bestFit="1" customWidth="1"/>
    <col min="12536" max="12536" width="13.5703125" style="88" customWidth="1"/>
    <col min="12537" max="12537" width="18.42578125" style="88" customWidth="1"/>
    <col min="12538" max="12540" width="14.28515625" style="88" bestFit="1" customWidth="1"/>
    <col min="12541" max="12541" width="14.28515625" style="88" customWidth="1"/>
    <col min="12542" max="12542" width="14.28515625" style="88" bestFit="1" customWidth="1"/>
    <col min="12543" max="12543" width="17.140625" style="88" bestFit="1" customWidth="1"/>
    <col min="12544" max="12544" width="15.85546875" style="88" bestFit="1" customWidth="1"/>
    <col min="12545" max="12545" width="5.28515625" style="88" customWidth="1"/>
    <col min="12546" max="12546" width="46.7109375" style="88" bestFit="1" customWidth="1"/>
    <col min="12547" max="12547" width="15.42578125" style="88" bestFit="1" customWidth="1"/>
    <col min="12548" max="12548" width="17.140625" style="88" bestFit="1" customWidth="1"/>
    <col min="12549" max="12549" width="15.85546875" style="88" bestFit="1" customWidth="1"/>
    <col min="12550" max="12704" width="16.42578125" style="88"/>
    <col min="12705" max="12705" width="5.5703125" style="88" customWidth="1"/>
    <col min="12706" max="12706" width="18.7109375" style="88" customWidth="1"/>
    <col min="12707" max="12707" width="16.28515625" style="88" customWidth="1"/>
    <col min="12708" max="12708" width="15.28515625" style="88" customWidth="1"/>
    <col min="12709" max="12709" width="14" style="88" customWidth="1"/>
    <col min="12710" max="12710" width="13.85546875" style="88" customWidth="1"/>
    <col min="12711" max="12711" width="5.28515625" style="88" customWidth="1"/>
    <col min="12712" max="12712" width="46.140625" style="88" customWidth="1"/>
    <col min="12713" max="12713" width="18.42578125" style="88" customWidth="1"/>
    <col min="12714" max="12714" width="12.7109375" style="88" customWidth="1"/>
    <col min="12715" max="12715" width="14.7109375" style="88" bestFit="1" customWidth="1"/>
    <col min="12716" max="12716" width="5.28515625" style="88" customWidth="1"/>
    <col min="12717" max="12717" width="17.85546875" style="88" customWidth="1"/>
    <col min="12718" max="12718" width="20" style="88" customWidth="1"/>
    <col min="12719" max="12719" width="18.7109375" style="88" customWidth="1"/>
    <col min="12720" max="12720" width="15.5703125" style="88" customWidth="1"/>
    <col min="12721" max="12721" width="5.28515625" style="88" customWidth="1"/>
    <col min="12722" max="12722" width="42.7109375" style="88" customWidth="1"/>
    <col min="12723" max="12723" width="16.7109375" style="88" customWidth="1"/>
    <col min="12724" max="12724" width="17.28515625" style="88" customWidth="1"/>
    <col min="12725" max="12725" width="6.28515625" style="88" customWidth="1"/>
    <col min="12726" max="12726" width="57" style="88" bestFit="1" customWidth="1"/>
    <col min="12727" max="12727" width="12.5703125" style="88" customWidth="1"/>
    <col min="12728" max="12728" width="14.140625" style="88" customWidth="1"/>
    <col min="12729" max="12729" width="5" style="88" bestFit="1" customWidth="1"/>
    <col min="12730" max="12730" width="56.85546875" style="88" bestFit="1" customWidth="1"/>
    <col min="12731" max="12731" width="4.28515625" style="88" bestFit="1" customWidth="1"/>
    <col min="12732" max="12733" width="14.140625" style="88" customWidth="1"/>
    <col min="12734" max="12734" width="5.28515625" style="88" customWidth="1"/>
    <col min="12735" max="12735" width="30.28515625" style="88" customWidth="1"/>
    <col min="12736" max="12739" width="13.28515625" style="88" customWidth="1"/>
    <col min="12740" max="12740" width="11.85546875" style="88" customWidth="1"/>
    <col min="12741" max="12741" width="4.5703125" style="88" bestFit="1" customWidth="1"/>
    <col min="12742" max="12742" width="31.7109375" style="88" bestFit="1" customWidth="1"/>
    <col min="12743" max="12743" width="10.85546875" style="88" customWidth="1"/>
    <col min="12744" max="12744" width="17.7109375" style="88" customWidth="1"/>
    <col min="12745" max="12745" width="4.5703125" style="88" customWidth="1"/>
    <col min="12746" max="12746" width="28.140625" style="88" bestFit="1" customWidth="1"/>
    <col min="12747" max="12747" width="12.5703125" style="88" customWidth="1"/>
    <col min="12748" max="12748" width="14.7109375" style="88" customWidth="1"/>
    <col min="12749" max="12749" width="5.28515625" style="88" customWidth="1"/>
    <col min="12750" max="12750" width="40.42578125" style="88" customWidth="1"/>
    <col min="12751" max="12751" width="14.140625" style="88" customWidth="1"/>
    <col min="12752" max="12752" width="13.28515625" style="88" customWidth="1"/>
    <col min="12753" max="12753" width="14.28515625" style="88" customWidth="1"/>
    <col min="12754" max="12754" width="4.5703125" style="88" bestFit="1" customWidth="1"/>
    <col min="12755" max="12755" width="42.85546875" style="88" bestFit="1" customWidth="1"/>
    <col min="12756" max="12758" width="13.28515625" style="88" customWidth="1"/>
    <col min="12759" max="12759" width="5" style="88" bestFit="1" customWidth="1"/>
    <col min="12760" max="12760" width="55.28515625" style="88" bestFit="1" customWidth="1"/>
    <col min="12761" max="12763" width="13.28515625" style="88" customWidth="1"/>
    <col min="12764" max="12764" width="8.5703125" style="88" customWidth="1"/>
    <col min="12765" max="12765" width="37.42578125" style="88" bestFit="1" customWidth="1"/>
    <col min="12766" max="12768" width="13.28515625" style="88" customWidth="1"/>
    <col min="12769" max="12769" width="4.5703125" style="88" bestFit="1" customWidth="1"/>
    <col min="12770" max="12770" width="42.85546875" style="88" bestFit="1" customWidth="1"/>
    <col min="12771" max="12773" width="13.28515625" style="88" customWidth="1"/>
    <col min="12774" max="12774" width="5.28515625" style="88" customWidth="1"/>
    <col min="12775" max="12775" width="33.28515625" style="88" customWidth="1"/>
    <col min="12776" max="12776" width="13.7109375" style="88" customWidth="1"/>
    <col min="12777" max="12777" width="13.140625" style="88" customWidth="1"/>
    <col min="12778" max="12778" width="14.85546875" style="88" customWidth="1"/>
    <col min="12779" max="12779" width="2.28515625" style="88" customWidth="1"/>
    <col min="12780" max="12780" width="5.28515625" style="88" customWidth="1"/>
    <col min="12781" max="12781" width="37.140625" style="88" customWidth="1"/>
    <col min="12782" max="12782" width="18.140625" style="88" bestFit="1" customWidth="1"/>
    <col min="12783" max="12789" width="18.5703125" style="88" customWidth="1"/>
    <col min="12790" max="12790" width="4.5703125" style="88" bestFit="1" customWidth="1"/>
    <col min="12791" max="12791" width="46.7109375" style="88" bestFit="1" customWidth="1"/>
    <col min="12792" max="12792" width="13.5703125" style="88" customWidth="1"/>
    <col min="12793" max="12793" width="18.42578125" style="88" customWidth="1"/>
    <col min="12794" max="12796" width="14.28515625" style="88" bestFit="1" customWidth="1"/>
    <col min="12797" max="12797" width="14.28515625" style="88" customWidth="1"/>
    <col min="12798" max="12798" width="14.28515625" style="88" bestFit="1" customWidth="1"/>
    <col min="12799" max="12799" width="17.140625" style="88" bestFit="1" customWidth="1"/>
    <col min="12800" max="12800" width="15.85546875" style="88" bestFit="1" customWidth="1"/>
    <col min="12801" max="12801" width="5.28515625" style="88" customWidth="1"/>
    <col min="12802" max="12802" width="46.7109375" style="88" bestFit="1" customWidth="1"/>
    <col min="12803" max="12803" width="15.42578125" style="88" bestFit="1" customWidth="1"/>
    <col min="12804" max="12804" width="17.140625" style="88" bestFit="1" customWidth="1"/>
    <col min="12805" max="12805" width="15.85546875" style="88" bestFit="1" customWidth="1"/>
    <col min="12806" max="12960" width="16.42578125" style="88"/>
    <col min="12961" max="12961" width="5.5703125" style="88" customWidth="1"/>
    <col min="12962" max="12962" width="18.7109375" style="88" customWidth="1"/>
    <col min="12963" max="12963" width="16.28515625" style="88" customWidth="1"/>
    <col min="12964" max="12964" width="15.28515625" style="88" customWidth="1"/>
    <col min="12965" max="12965" width="14" style="88" customWidth="1"/>
    <col min="12966" max="12966" width="13.85546875" style="88" customWidth="1"/>
    <col min="12967" max="12967" width="5.28515625" style="88" customWidth="1"/>
    <col min="12968" max="12968" width="46.140625" style="88" customWidth="1"/>
    <col min="12969" max="12969" width="18.42578125" style="88" customWidth="1"/>
    <col min="12970" max="12970" width="12.7109375" style="88" customWidth="1"/>
    <col min="12971" max="12971" width="14.7109375" style="88" bestFit="1" customWidth="1"/>
    <col min="12972" max="12972" width="5.28515625" style="88" customWidth="1"/>
    <col min="12973" max="12973" width="17.85546875" style="88" customWidth="1"/>
    <col min="12974" max="12974" width="20" style="88" customWidth="1"/>
    <col min="12975" max="12975" width="18.7109375" style="88" customWidth="1"/>
    <col min="12976" max="12976" width="15.5703125" style="88" customWidth="1"/>
    <col min="12977" max="12977" width="5.28515625" style="88" customWidth="1"/>
    <col min="12978" max="12978" width="42.7109375" style="88" customWidth="1"/>
    <col min="12979" max="12979" width="16.7109375" style="88" customWidth="1"/>
    <col min="12980" max="12980" width="17.28515625" style="88" customWidth="1"/>
    <col min="12981" max="12981" width="6.28515625" style="88" customWidth="1"/>
    <col min="12982" max="12982" width="57" style="88" bestFit="1" customWidth="1"/>
    <col min="12983" max="12983" width="12.5703125" style="88" customWidth="1"/>
    <col min="12984" max="12984" width="14.140625" style="88" customWidth="1"/>
    <col min="12985" max="12985" width="5" style="88" bestFit="1" customWidth="1"/>
    <col min="12986" max="12986" width="56.85546875" style="88" bestFit="1" customWidth="1"/>
    <col min="12987" max="12987" width="4.28515625" style="88" bestFit="1" customWidth="1"/>
    <col min="12988" max="12989" width="14.140625" style="88" customWidth="1"/>
    <col min="12990" max="12990" width="5.28515625" style="88" customWidth="1"/>
    <col min="12991" max="12991" width="30.28515625" style="88" customWidth="1"/>
    <col min="12992" max="12995" width="13.28515625" style="88" customWidth="1"/>
    <col min="12996" max="12996" width="11.85546875" style="88" customWidth="1"/>
    <col min="12997" max="12997" width="4.5703125" style="88" bestFit="1" customWidth="1"/>
    <col min="12998" max="12998" width="31.7109375" style="88" bestFit="1" customWidth="1"/>
    <col min="12999" max="12999" width="10.85546875" style="88" customWidth="1"/>
    <col min="13000" max="13000" width="17.7109375" style="88" customWidth="1"/>
    <col min="13001" max="13001" width="4.5703125" style="88" customWidth="1"/>
    <col min="13002" max="13002" width="28.140625" style="88" bestFit="1" customWidth="1"/>
    <col min="13003" max="13003" width="12.5703125" style="88" customWidth="1"/>
    <col min="13004" max="13004" width="14.7109375" style="88" customWidth="1"/>
    <col min="13005" max="13005" width="5.28515625" style="88" customWidth="1"/>
    <col min="13006" max="13006" width="40.42578125" style="88" customWidth="1"/>
    <col min="13007" max="13007" width="14.140625" style="88" customWidth="1"/>
    <col min="13008" max="13008" width="13.28515625" style="88" customWidth="1"/>
    <col min="13009" max="13009" width="14.28515625" style="88" customWidth="1"/>
    <col min="13010" max="13010" width="4.5703125" style="88" bestFit="1" customWidth="1"/>
    <col min="13011" max="13011" width="42.85546875" style="88" bestFit="1" customWidth="1"/>
    <col min="13012" max="13014" width="13.28515625" style="88" customWidth="1"/>
    <col min="13015" max="13015" width="5" style="88" bestFit="1" customWidth="1"/>
    <col min="13016" max="13016" width="55.28515625" style="88" bestFit="1" customWidth="1"/>
    <col min="13017" max="13019" width="13.28515625" style="88" customWidth="1"/>
    <col min="13020" max="13020" width="8.5703125" style="88" customWidth="1"/>
    <col min="13021" max="13021" width="37.42578125" style="88" bestFit="1" customWidth="1"/>
    <col min="13022" max="13024" width="13.28515625" style="88" customWidth="1"/>
    <col min="13025" max="13025" width="4.5703125" style="88" bestFit="1" customWidth="1"/>
    <col min="13026" max="13026" width="42.85546875" style="88" bestFit="1" customWidth="1"/>
    <col min="13027" max="13029" width="13.28515625" style="88" customWidth="1"/>
    <col min="13030" max="13030" width="5.28515625" style="88" customWidth="1"/>
    <col min="13031" max="13031" width="33.28515625" style="88" customWidth="1"/>
    <col min="13032" max="13032" width="13.7109375" style="88" customWidth="1"/>
    <col min="13033" max="13033" width="13.140625" style="88" customWidth="1"/>
    <col min="13034" max="13034" width="14.85546875" style="88" customWidth="1"/>
    <col min="13035" max="13035" width="2.28515625" style="88" customWidth="1"/>
    <col min="13036" max="13036" width="5.28515625" style="88" customWidth="1"/>
    <col min="13037" max="13037" width="37.140625" style="88" customWidth="1"/>
    <col min="13038" max="13038" width="18.140625" style="88" bestFit="1" customWidth="1"/>
    <col min="13039" max="13045" width="18.5703125" style="88" customWidth="1"/>
    <col min="13046" max="13046" width="4.5703125" style="88" bestFit="1" customWidth="1"/>
    <col min="13047" max="13047" width="46.7109375" style="88" bestFit="1" customWidth="1"/>
    <col min="13048" max="13048" width="13.5703125" style="88" customWidth="1"/>
    <col min="13049" max="13049" width="18.42578125" style="88" customWidth="1"/>
    <col min="13050" max="13052" width="14.28515625" style="88" bestFit="1" customWidth="1"/>
    <col min="13053" max="13053" width="14.28515625" style="88" customWidth="1"/>
    <col min="13054" max="13054" width="14.28515625" style="88" bestFit="1" customWidth="1"/>
    <col min="13055" max="13055" width="17.140625" style="88" bestFit="1" customWidth="1"/>
    <col min="13056" max="13056" width="15.85546875" style="88" bestFit="1" customWidth="1"/>
    <col min="13057" max="13057" width="5.28515625" style="88" customWidth="1"/>
    <col min="13058" max="13058" width="46.7109375" style="88" bestFit="1" customWidth="1"/>
    <col min="13059" max="13059" width="15.42578125" style="88" bestFit="1" customWidth="1"/>
    <col min="13060" max="13060" width="17.140625" style="88" bestFit="1" customWidth="1"/>
    <col min="13061" max="13061" width="15.85546875" style="88" bestFit="1" customWidth="1"/>
    <col min="13062" max="13216" width="16.42578125" style="88"/>
    <col min="13217" max="13217" width="5.5703125" style="88" customWidth="1"/>
    <col min="13218" max="13218" width="18.7109375" style="88" customWidth="1"/>
    <col min="13219" max="13219" width="16.28515625" style="88" customWidth="1"/>
    <col min="13220" max="13220" width="15.28515625" style="88" customWidth="1"/>
    <col min="13221" max="13221" width="14" style="88" customWidth="1"/>
    <col min="13222" max="13222" width="13.85546875" style="88" customWidth="1"/>
    <col min="13223" max="13223" width="5.28515625" style="88" customWidth="1"/>
    <col min="13224" max="13224" width="46.140625" style="88" customWidth="1"/>
    <col min="13225" max="13225" width="18.42578125" style="88" customWidth="1"/>
    <col min="13226" max="13226" width="12.7109375" style="88" customWidth="1"/>
    <col min="13227" max="13227" width="14.7109375" style="88" bestFit="1" customWidth="1"/>
    <col min="13228" max="13228" width="5.28515625" style="88" customWidth="1"/>
    <col min="13229" max="13229" width="17.85546875" style="88" customWidth="1"/>
    <col min="13230" max="13230" width="20" style="88" customWidth="1"/>
    <col min="13231" max="13231" width="18.7109375" style="88" customWidth="1"/>
    <col min="13232" max="13232" width="15.5703125" style="88" customWidth="1"/>
    <col min="13233" max="13233" width="5.28515625" style="88" customWidth="1"/>
    <col min="13234" max="13234" width="42.7109375" style="88" customWidth="1"/>
    <col min="13235" max="13235" width="16.7109375" style="88" customWidth="1"/>
    <col min="13236" max="13236" width="17.28515625" style="88" customWidth="1"/>
    <col min="13237" max="13237" width="6.28515625" style="88" customWidth="1"/>
    <col min="13238" max="13238" width="57" style="88" bestFit="1" customWidth="1"/>
    <col min="13239" max="13239" width="12.5703125" style="88" customWidth="1"/>
    <col min="13240" max="13240" width="14.140625" style="88" customWidth="1"/>
    <col min="13241" max="13241" width="5" style="88" bestFit="1" customWidth="1"/>
    <col min="13242" max="13242" width="56.85546875" style="88" bestFit="1" customWidth="1"/>
    <col min="13243" max="13243" width="4.28515625" style="88" bestFit="1" customWidth="1"/>
    <col min="13244" max="13245" width="14.140625" style="88" customWidth="1"/>
    <col min="13246" max="13246" width="5.28515625" style="88" customWidth="1"/>
    <col min="13247" max="13247" width="30.28515625" style="88" customWidth="1"/>
    <col min="13248" max="13251" width="13.28515625" style="88" customWidth="1"/>
    <col min="13252" max="13252" width="11.85546875" style="88" customWidth="1"/>
    <col min="13253" max="13253" width="4.5703125" style="88" bestFit="1" customWidth="1"/>
    <col min="13254" max="13254" width="31.7109375" style="88" bestFit="1" customWidth="1"/>
    <col min="13255" max="13255" width="10.85546875" style="88" customWidth="1"/>
    <col min="13256" max="13256" width="17.7109375" style="88" customWidth="1"/>
    <col min="13257" max="13257" width="4.5703125" style="88" customWidth="1"/>
    <col min="13258" max="13258" width="28.140625" style="88" bestFit="1" customWidth="1"/>
    <col min="13259" max="13259" width="12.5703125" style="88" customWidth="1"/>
    <col min="13260" max="13260" width="14.7109375" style="88" customWidth="1"/>
    <col min="13261" max="13261" width="5.28515625" style="88" customWidth="1"/>
    <col min="13262" max="13262" width="40.42578125" style="88" customWidth="1"/>
    <col min="13263" max="13263" width="14.140625" style="88" customWidth="1"/>
    <col min="13264" max="13264" width="13.28515625" style="88" customWidth="1"/>
    <col min="13265" max="13265" width="14.28515625" style="88" customWidth="1"/>
    <col min="13266" max="13266" width="4.5703125" style="88" bestFit="1" customWidth="1"/>
    <col min="13267" max="13267" width="42.85546875" style="88" bestFit="1" customWidth="1"/>
    <col min="13268" max="13270" width="13.28515625" style="88" customWidth="1"/>
    <col min="13271" max="13271" width="5" style="88" bestFit="1" customWidth="1"/>
    <col min="13272" max="13272" width="55.28515625" style="88" bestFit="1" customWidth="1"/>
    <col min="13273" max="13275" width="13.28515625" style="88" customWidth="1"/>
    <col min="13276" max="13276" width="8.5703125" style="88" customWidth="1"/>
    <col min="13277" max="13277" width="37.42578125" style="88" bestFit="1" customWidth="1"/>
    <col min="13278" max="13280" width="13.28515625" style="88" customWidth="1"/>
    <col min="13281" max="13281" width="4.5703125" style="88" bestFit="1" customWidth="1"/>
    <col min="13282" max="13282" width="42.85546875" style="88" bestFit="1" customWidth="1"/>
    <col min="13283" max="13285" width="13.28515625" style="88" customWidth="1"/>
    <col min="13286" max="13286" width="5.28515625" style="88" customWidth="1"/>
    <col min="13287" max="13287" width="33.28515625" style="88" customWidth="1"/>
    <col min="13288" max="13288" width="13.7109375" style="88" customWidth="1"/>
    <col min="13289" max="13289" width="13.140625" style="88" customWidth="1"/>
    <col min="13290" max="13290" width="14.85546875" style="88" customWidth="1"/>
    <col min="13291" max="13291" width="2.28515625" style="88" customWidth="1"/>
    <col min="13292" max="13292" width="5.28515625" style="88" customWidth="1"/>
    <col min="13293" max="13293" width="37.140625" style="88" customWidth="1"/>
    <col min="13294" max="13294" width="18.140625" style="88" bestFit="1" customWidth="1"/>
    <col min="13295" max="13301" width="18.5703125" style="88" customWidth="1"/>
    <col min="13302" max="13302" width="4.5703125" style="88" bestFit="1" customWidth="1"/>
    <col min="13303" max="13303" width="46.7109375" style="88" bestFit="1" customWidth="1"/>
    <col min="13304" max="13304" width="13.5703125" style="88" customWidth="1"/>
    <col min="13305" max="13305" width="18.42578125" style="88" customWidth="1"/>
    <col min="13306" max="13308" width="14.28515625" style="88" bestFit="1" customWidth="1"/>
    <col min="13309" max="13309" width="14.28515625" style="88" customWidth="1"/>
    <col min="13310" max="13310" width="14.28515625" style="88" bestFit="1" customWidth="1"/>
    <col min="13311" max="13311" width="17.140625" style="88" bestFit="1" customWidth="1"/>
    <col min="13312" max="13312" width="15.85546875" style="88" bestFit="1" customWidth="1"/>
    <col min="13313" max="13313" width="5.28515625" style="88" customWidth="1"/>
    <col min="13314" max="13314" width="46.7109375" style="88" bestFit="1" customWidth="1"/>
    <col min="13315" max="13315" width="15.42578125" style="88" bestFit="1" customWidth="1"/>
    <col min="13316" max="13316" width="17.140625" style="88" bestFit="1" customWidth="1"/>
    <col min="13317" max="13317" width="15.85546875" style="88" bestFit="1" customWidth="1"/>
    <col min="13318" max="13472" width="16.42578125" style="88"/>
    <col min="13473" max="13473" width="5.5703125" style="88" customWidth="1"/>
    <col min="13474" max="13474" width="18.7109375" style="88" customWidth="1"/>
    <col min="13475" max="13475" width="16.28515625" style="88" customWidth="1"/>
    <col min="13476" max="13476" width="15.28515625" style="88" customWidth="1"/>
    <col min="13477" max="13477" width="14" style="88" customWidth="1"/>
    <col min="13478" max="13478" width="13.85546875" style="88" customWidth="1"/>
    <col min="13479" max="13479" width="5.28515625" style="88" customWidth="1"/>
    <col min="13480" max="13480" width="46.140625" style="88" customWidth="1"/>
    <col min="13481" max="13481" width="18.42578125" style="88" customWidth="1"/>
    <col min="13482" max="13482" width="12.7109375" style="88" customWidth="1"/>
    <col min="13483" max="13483" width="14.7109375" style="88" bestFit="1" customWidth="1"/>
    <col min="13484" max="13484" width="5.28515625" style="88" customWidth="1"/>
    <col min="13485" max="13485" width="17.85546875" style="88" customWidth="1"/>
    <col min="13486" max="13486" width="20" style="88" customWidth="1"/>
    <col min="13487" max="13487" width="18.7109375" style="88" customWidth="1"/>
    <col min="13488" max="13488" width="15.5703125" style="88" customWidth="1"/>
    <col min="13489" max="13489" width="5.28515625" style="88" customWidth="1"/>
    <col min="13490" max="13490" width="42.7109375" style="88" customWidth="1"/>
    <col min="13491" max="13491" width="16.7109375" style="88" customWidth="1"/>
    <col min="13492" max="13492" width="17.28515625" style="88" customWidth="1"/>
    <col min="13493" max="13493" width="6.28515625" style="88" customWidth="1"/>
    <col min="13494" max="13494" width="57" style="88" bestFit="1" customWidth="1"/>
    <col min="13495" max="13495" width="12.5703125" style="88" customWidth="1"/>
    <col min="13496" max="13496" width="14.140625" style="88" customWidth="1"/>
    <col min="13497" max="13497" width="5" style="88" bestFit="1" customWidth="1"/>
    <col min="13498" max="13498" width="56.85546875" style="88" bestFit="1" customWidth="1"/>
    <col min="13499" max="13499" width="4.28515625" style="88" bestFit="1" customWidth="1"/>
    <col min="13500" max="13501" width="14.140625" style="88" customWidth="1"/>
    <col min="13502" max="13502" width="5.28515625" style="88" customWidth="1"/>
    <col min="13503" max="13503" width="30.28515625" style="88" customWidth="1"/>
    <col min="13504" max="13507" width="13.28515625" style="88" customWidth="1"/>
    <col min="13508" max="13508" width="11.85546875" style="88" customWidth="1"/>
    <col min="13509" max="13509" width="4.5703125" style="88" bestFit="1" customWidth="1"/>
    <col min="13510" max="13510" width="31.7109375" style="88" bestFit="1" customWidth="1"/>
    <col min="13511" max="13511" width="10.85546875" style="88" customWidth="1"/>
    <col min="13512" max="13512" width="17.7109375" style="88" customWidth="1"/>
    <col min="13513" max="13513" width="4.5703125" style="88" customWidth="1"/>
    <col min="13514" max="13514" width="28.140625" style="88" bestFit="1" customWidth="1"/>
    <col min="13515" max="13515" width="12.5703125" style="88" customWidth="1"/>
    <col min="13516" max="13516" width="14.7109375" style="88" customWidth="1"/>
    <col min="13517" max="13517" width="5.28515625" style="88" customWidth="1"/>
    <col min="13518" max="13518" width="40.42578125" style="88" customWidth="1"/>
    <col min="13519" max="13519" width="14.140625" style="88" customWidth="1"/>
    <col min="13520" max="13520" width="13.28515625" style="88" customWidth="1"/>
    <col min="13521" max="13521" width="14.28515625" style="88" customWidth="1"/>
    <col min="13522" max="13522" width="4.5703125" style="88" bestFit="1" customWidth="1"/>
    <col min="13523" max="13523" width="42.85546875" style="88" bestFit="1" customWidth="1"/>
    <col min="13524" max="13526" width="13.28515625" style="88" customWidth="1"/>
    <col min="13527" max="13527" width="5" style="88" bestFit="1" customWidth="1"/>
    <col min="13528" max="13528" width="55.28515625" style="88" bestFit="1" customWidth="1"/>
    <col min="13529" max="13531" width="13.28515625" style="88" customWidth="1"/>
    <col min="13532" max="13532" width="8.5703125" style="88" customWidth="1"/>
    <col min="13533" max="13533" width="37.42578125" style="88" bestFit="1" customWidth="1"/>
    <col min="13534" max="13536" width="13.28515625" style="88" customWidth="1"/>
    <col min="13537" max="13537" width="4.5703125" style="88" bestFit="1" customWidth="1"/>
    <col min="13538" max="13538" width="42.85546875" style="88" bestFit="1" customWidth="1"/>
    <col min="13539" max="13541" width="13.28515625" style="88" customWidth="1"/>
    <col min="13542" max="13542" width="5.28515625" style="88" customWidth="1"/>
    <col min="13543" max="13543" width="33.28515625" style="88" customWidth="1"/>
    <col min="13544" max="13544" width="13.7109375" style="88" customWidth="1"/>
    <col min="13545" max="13545" width="13.140625" style="88" customWidth="1"/>
    <col min="13546" max="13546" width="14.85546875" style="88" customWidth="1"/>
    <col min="13547" max="13547" width="2.28515625" style="88" customWidth="1"/>
    <col min="13548" max="13548" width="5.28515625" style="88" customWidth="1"/>
    <col min="13549" max="13549" width="37.140625" style="88" customWidth="1"/>
    <col min="13550" max="13550" width="18.140625" style="88" bestFit="1" customWidth="1"/>
    <col min="13551" max="13557" width="18.5703125" style="88" customWidth="1"/>
    <col min="13558" max="13558" width="4.5703125" style="88" bestFit="1" customWidth="1"/>
    <col min="13559" max="13559" width="46.7109375" style="88" bestFit="1" customWidth="1"/>
    <col min="13560" max="13560" width="13.5703125" style="88" customWidth="1"/>
    <col min="13561" max="13561" width="18.42578125" style="88" customWidth="1"/>
    <col min="13562" max="13564" width="14.28515625" style="88" bestFit="1" customWidth="1"/>
    <col min="13565" max="13565" width="14.28515625" style="88" customWidth="1"/>
    <col min="13566" max="13566" width="14.28515625" style="88" bestFit="1" customWidth="1"/>
    <col min="13567" max="13567" width="17.140625" style="88" bestFit="1" customWidth="1"/>
    <col min="13568" max="13568" width="15.85546875" style="88" bestFit="1" customWidth="1"/>
    <col min="13569" max="13569" width="5.28515625" style="88" customWidth="1"/>
    <col min="13570" max="13570" width="46.7109375" style="88" bestFit="1" customWidth="1"/>
    <col min="13571" max="13571" width="15.42578125" style="88" bestFit="1" customWidth="1"/>
    <col min="13572" max="13572" width="17.140625" style="88" bestFit="1" customWidth="1"/>
    <col min="13573" max="13573" width="15.85546875" style="88" bestFit="1" customWidth="1"/>
    <col min="13574" max="13728" width="16.42578125" style="88"/>
    <col min="13729" max="13729" width="5.5703125" style="88" customWidth="1"/>
    <col min="13730" max="13730" width="18.7109375" style="88" customWidth="1"/>
    <col min="13731" max="13731" width="16.28515625" style="88" customWidth="1"/>
    <col min="13732" max="13732" width="15.28515625" style="88" customWidth="1"/>
    <col min="13733" max="13733" width="14" style="88" customWidth="1"/>
    <col min="13734" max="13734" width="13.85546875" style="88" customWidth="1"/>
    <col min="13735" max="13735" width="5.28515625" style="88" customWidth="1"/>
    <col min="13736" max="13736" width="46.140625" style="88" customWidth="1"/>
    <col min="13737" max="13737" width="18.42578125" style="88" customWidth="1"/>
    <col min="13738" max="13738" width="12.7109375" style="88" customWidth="1"/>
    <col min="13739" max="13739" width="14.7109375" style="88" bestFit="1" customWidth="1"/>
    <col min="13740" max="13740" width="5.28515625" style="88" customWidth="1"/>
    <col min="13741" max="13741" width="17.85546875" style="88" customWidth="1"/>
    <col min="13742" max="13742" width="20" style="88" customWidth="1"/>
    <col min="13743" max="13743" width="18.7109375" style="88" customWidth="1"/>
    <col min="13744" max="13744" width="15.5703125" style="88" customWidth="1"/>
    <col min="13745" max="13745" width="5.28515625" style="88" customWidth="1"/>
    <col min="13746" max="13746" width="42.7109375" style="88" customWidth="1"/>
    <col min="13747" max="13747" width="16.7109375" style="88" customWidth="1"/>
    <col min="13748" max="13748" width="17.28515625" style="88" customWidth="1"/>
    <col min="13749" max="13749" width="6.28515625" style="88" customWidth="1"/>
    <col min="13750" max="13750" width="57" style="88" bestFit="1" customWidth="1"/>
    <col min="13751" max="13751" width="12.5703125" style="88" customWidth="1"/>
    <col min="13752" max="13752" width="14.140625" style="88" customWidth="1"/>
    <col min="13753" max="13753" width="5" style="88" bestFit="1" customWidth="1"/>
    <col min="13754" max="13754" width="56.85546875" style="88" bestFit="1" customWidth="1"/>
    <col min="13755" max="13755" width="4.28515625" style="88" bestFit="1" customWidth="1"/>
    <col min="13756" max="13757" width="14.140625" style="88" customWidth="1"/>
    <col min="13758" max="13758" width="5.28515625" style="88" customWidth="1"/>
    <col min="13759" max="13759" width="30.28515625" style="88" customWidth="1"/>
    <col min="13760" max="13763" width="13.28515625" style="88" customWidth="1"/>
    <col min="13764" max="13764" width="11.85546875" style="88" customWidth="1"/>
    <col min="13765" max="13765" width="4.5703125" style="88" bestFit="1" customWidth="1"/>
    <col min="13766" max="13766" width="31.7109375" style="88" bestFit="1" customWidth="1"/>
    <col min="13767" max="13767" width="10.85546875" style="88" customWidth="1"/>
    <col min="13768" max="13768" width="17.7109375" style="88" customWidth="1"/>
    <col min="13769" max="13769" width="4.5703125" style="88" customWidth="1"/>
    <col min="13770" max="13770" width="28.140625" style="88" bestFit="1" customWidth="1"/>
    <col min="13771" max="13771" width="12.5703125" style="88" customWidth="1"/>
    <col min="13772" max="13772" width="14.7109375" style="88" customWidth="1"/>
    <col min="13773" max="13773" width="5.28515625" style="88" customWidth="1"/>
    <col min="13774" max="13774" width="40.42578125" style="88" customWidth="1"/>
    <col min="13775" max="13775" width="14.140625" style="88" customWidth="1"/>
    <col min="13776" max="13776" width="13.28515625" style="88" customWidth="1"/>
    <col min="13777" max="13777" width="14.28515625" style="88" customWidth="1"/>
    <col min="13778" max="13778" width="4.5703125" style="88" bestFit="1" customWidth="1"/>
    <col min="13779" max="13779" width="42.85546875" style="88" bestFit="1" customWidth="1"/>
    <col min="13780" max="13782" width="13.28515625" style="88" customWidth="1"/>
    <col min="13783" max="13783" width="5" style="88" bestFit="1" customWidth="1"/>
    <col min="13784" max="13784" width="55.28515625" style="88" bestFit="1" customWidth="1"/>
    <col min="13785" max="13787" width="13.28515625" style="88" customWidth="1"/>
    <col min="13788" max="13788" width="8.5703125" style="88" customWidth="1"/>
    <col min="13789" max="13789" width="37.42578125" style="88" bestFit="1" customWidth="1"/>
    <col min="13790" max="13792" width="13.28515625" style="88" customWidth="1"/>
    <col min="13793" max="13793" width="4.5703125" style="88" bestFit="1" customWidth="1"/>
    <col min="13794" max="13794" width="42.85546875" style="88" bestFit="1" customWidth="1"/>
    <col min="13795" max="13797" width="13.28515625" style="88" customWidth="1"/>
    <col min="13798" max="13798" width="5.28515625" style="88" customWidth="1"/>
    <col min="13799" max="13799" width="33.28515625" style="88" customWidth="1"/>
    <col min="13800" max="13800" width="13.7109375" style="88" customWidth="1"/>
    <col min="13801" max="13801" width="13.140625" style="88" customWidth="1"/>
    <col min="13802" max="13802" width="14.85546875" style="88" customWidth="1"/>
    <col min="13803" max="13803" width="2.28515625" style="88" customWidth="1"/>
    <col min="13804" max="13804" width="5.28515625" style="88" customWidth="1"/>
    <col min="13805" max="13805" width="37.140625" style="88" customWidth="1"/>
    <col min="13806" max="13806" width="18.140625" style="88" bestFit="1" customWidth="1"/>
    <col min="13807" max="13813" width="18.5703125" style="88" customWidth="1"/>
    <col min="13814" max="13814" width="4.5703125" style="88" bestFit="1" customWidth="1"/>
    <col min="13815" max="13815" width="46.7109375" style="88" bestFit="1" customWidth="1"/>
    <col min="13816" max="13816" width="13.5703125" style="88" customWidth="1"/>
    <col min="13817" max="13817" width="18.42578125" style="88" customWidth="1"/>
    <col min="13818" max="13820" width="14.28515625" style="88" bestFit="1" customWidth="1"/>
    <col min="13821" max="13821" width="14.28515625" style="88" customWidth="1"/>
    <col min="13822" max="13822" width="14.28515625" style="88" bestFit="1" customWidth="1"/>
    <col min="13823" max="13823" width="17.140625" style="88" bestFit="1" customWidth="1"/>
    <col min="13824" max="13824" width="15.85546875" style="88" bestFit="1" customWidth="1"/>
    <col min="13825" max="13825" width="5.28515625" style="88" customWidth="1"/>
    <col min="13826" max="13826" width="46.7109375" style="88" bestFit="1" customWidth="1"/>
    <col min="13827" max="13827" width="15.42578125" style="88" bestFit="1" customWidth="1"/>
    <col min="13828" max="13828" width="17.140625" style="88" bestFit="1" customWidth="1"/>
    <col min="13829" max="13829" width="15.85546875" style="88" bestFit="1" customWidth="1"/>
    <col min="13830" max="13984" width="16.42578125" style="88"/>
    <col min="13985" max="13985" width="5.5703125" style="88" customWidth="1"/>
    <col min="13986" max="13986" width="18.7109375" style="88" customWidth="1"/>
    <col min="13987" max="13987" width="16.28515625" style="88" customWidth="1"/>
    <col min="13988" max="13988" width="15.28515625" style="88" customWidth="1"/>
    <col min="13989" max="13989" width="14" style="88" customWidth="1"/>
    <col min="13990" max="13990" width="13.85546875" style="88" customWidth="1"/>
    <col min="13991" max="13991" width="5.28515625" style="88" customWidth="1"/>
    <col min="13992" max="13992" width="46.140625" style="88" customWidth="1"/>
    <col min="13993" max="13993" width="18.42578125" style="88" customWidth="1"/>
    <col min="13994" max="13994" width="12.7109375" style="88" customWidth="1"/>
    <col min="13995" max="13995" width="14.7109375" style="88" bestFit="1" customWidth="1"/>
    <col min="13996" max="13996" width="5.28515625" style="88" customWidth="1"/>
    <col min="13997" max="13997" width="17.85546875" style="88" customWidth="1"/>
    <col min="13998" max="13998" width="20" style="88" customWidth="1"/>
    <col min="13999" max="13999" width="18.7109375" style="88" customWidth="1"/>
    <col min="14000" max="14000" width="15.5703125" style="88" customWidth="1"/>
    <col min="14001" max="14001" width="5.28515625" style="88" customWidth="1"/>
    <col min="14002" max="14002" width="42.7109375" style="88" customWidth="1"/>
    <col min="14003" max="14003" width="16.7109375" style="88" customWidth="1"/>
    <col min="14004" max="14004" width="17.28515625" style="88" customWidth="1"/>
    <col min="14005" max="14005" width="6.28515625" style="88" customWidth="1"/>
    <col min="14006" max="14006" width="57" style="88" bestFit="1" customWidth="1"/>
    <col min="14007" max="14007" width="12.5703125" style="88" customWidth="1"/>
    <col min="14008" max="14008" width="14.140625" style="88" customWidth="1"/>
    <col min="14009" max="14009" width="5" style="88" bestFit="1" customWidth="1"/>
    <col min="14010" max="14010" width="56.85546875" style="88" bestFit="1" customWidth="1"/>
    <col min="14011" max="14011" width="4.28515625" style="88" bestFit="1" customWidth="1"/>
    <col min="14012" max="14013" width="14.140625" style="88" customWidth="1"/>
    <col min="14014" max="14014" width="5.28515625" style="88" customWidth="1"/>
    <col min="14015" max="14015" width="30.28515625" style="88" customWidth="1"/>
    <col min="14016" max="14019" width="13.28515625" style="88" customWidth="1"/>
    <col min="14020" max="14020" width="11.85546875" style="88" customWidth="1"/>
    <col min="14021" max="14021" width="4.5703125" style="88" bestFit="1" customWidth="1"/>
    <col min="14022" max="14022" width="31.7109375" style="88" bestFit="1" customWidth="1"/>
    <col min="14023" max="14023" width="10.85546875" style="88" customWidth="1"/>
    <col min="14024" max="14024" width="17.7109375" style="88" customWidth="1"/>
    <col min="14025" max="14025" width="4.5703125" style="88" customWidth="1"/>
    <col min="14026" max="14026" width="28.140625" style="88" bestFit="1" customWidth="1"/>
    <col min="14027" max="14027" width="12.5703125" style="88" customWidth="1"/>
    <col min="14028" max="14028" width="14.7109375" style="88" customWidth="1"/>
    <col min="14029" max="14029" width="5.28515625" style="88" customWidth="1"/>
    <col min="14030" max="14030" width="40.42578125" style="88" customWidth="1"/>
    <col min="14031" max="14031" width="14.140625" style="88" customWidth="1"/>
    <col min="14032" max="14032" width="13.28515625" style="88" customWidth="1"/>
    <col min="14033" max="14033" width="14.28515625" style="88" customWidth="1"/>
    <col min="14034" max="14034" width="4.5703125" style="88" bestFit="1" customWidth="1"/>
    <col min="14035" max="14035" width="42.85546875" style="88" bestFit="1" customWidth="1"/>
    <col min="14036" max="14038" width="13.28515625" style="88" customWidth="1"/>
    <col min="14039" max="14039" width="5" style="88" bestFit="1" customWidth="1"/>
    <col min="14040" max="14040" width="55.28515625" style="88" bestFit="1" customWidth="1"/>
    <col min="14041" max="14043" width="13.28515625" style="88" customWidth="1"/>
    <col min="14044" max="14044" width="8.5703125" style="88" customWidth="1"/>
    <col min="14045" max="14045" width="37.42578125" style="88" bestFit="1" customWidth="1"/>
    <col min="14046" max="14048" width="13.28515625" style="88" customWidth="1"/>
    <col min="14049" max="14049" width="4.5703125" style="88" bestFit="1" customWidth="1"/>
    <col min="14050" max="14050" width="42.85546875" style="88" bestFit="1" customWidth="1"/>
    <col min="14051" max="14053" width="13.28515625" style="88" customWidth="1"/>
    <col min="14054" max="14054" width="5.28515625" style="88" customWidth="1"/>
    <col min="14055" max="14055" width="33.28515625" style="88" customWidth="1"/>
    <col min="14056" max="14056" width="13.7109375" style="88" customWidth="1"/>
    <col min="14057" max="14057" width="13.140625" style="88" customWidth="1"/>
    <col min="14058" max="14058" width="14.85546875" style="88" customWidth="1"/>
    <col min="14059" max="14059" width="2.28515625" style="88" customWidth="1"/>
    <col min="14060" max="14060" width="5.28515625" style="88" customWidth="1"/>
    <col min="14061" max="14061" width="37.140625" style="88" customWidth="1"/>
    <col min="14062" max="14062" width="18.140625" style="88" bestFit="1" customWidth="1"/>
    <col min="14063" max="14069" width="18.5703125" style="88" customWidth="1"/>
    <col min="14070" max="14070" width="4.5703125" style="88" bestFit="1" customWidth="1"/>
    <col min="14071" max="14071" width="46.7109375" style="88" bestFit="1" customWidth="1"/>
    <col min="14072" max="14072" width="13.5703125" style="88" customWidth="1"/>
    <col min="14073" max="14073" width="18.42578125" style="88" customWidth="1"/>
    <col min="14074" max="14076" width="14.28515625" style="88" bestFit="1" customWidth="1"/>
    <col min="14077" max="14077" width="14.28515625" style="88" customWidth="1"/>
    <col min="14078" max="14078" width="14.28515625" style="88" bestFit="1" customWidth="1"/>
    <col min="14079" max="14079" width="17.140625" style="88" bestFit="1" customWidth="1"/>
    <col min="14080" max="14080" width="15.85546875" style="88" bestFit="1" customWidth="1"/>
    <col min="14081" max="14081" width="5.28515625" style="88" customWidth="1"/>
    <col min="14082" max="14082" width="46.7109375" style="88" bestFit="1" customWidth="1"/>
    <col min="14083" max="14083" width="15.42578125" style="88" bestFit="1" customWidth="1"/>
    <col min="14084" max="14084" width="17.140625" style="88" bestFit="1" customWidth="1"/>
    <col min="14085" max="14085" width="15.85546875" style="88" bestFit="1" customWidth="1"/>
    <col min="14086" max="14240" width="16.42578125" style="88"/>
    <col min="14241" max="14241" width="5.5703125" style="88" customWidth="1"/>
    <col min="14242" max="14242" width="18.7109375" style="88" customWidth="1"/>
    <col min="14243" max="14243" width="16.28515625" style="88" customWidth="1"/>
    <col min="14244" max="14244" width="15.28515625" style="88" customWidth="1"/>
    <col min="14245" max="14245" width="14" style="88" customWidth="1"/>
    <col min="14246" max="14246" width="13.85546875" style="88" customWidth="1"/>
    <col min="14247" max="14247" width="5.28515625" style="88" customWidth="1"/>
    <col min="14248" max="14248" width="46.140625" style="88" customWidth="1"/>
    <col min="14249" max="14249" width="18.42578125" style="88" customWidth="1"/>
    <col min="14250" max="14250" width="12.7109375" style="88" customWidth="1"/>
    <col min="14251" max="14251" width="14.7109375" style="88" bestFit="1" customWidth="1"/>
    <col min="14252" max="14252" width="5.28515625" style="88" customWidth="1"/>
    <col min="14253" max="14253" width="17.85546875" style="88" customWidth="1"/>
    <col min="14254" max="14254" width="20" style="88" customWidth="1"/>
    <col min="14255" max="14255" width="18.7109375" style="88" customWidth="1"/>
    <col min="14256" max="14256" width="15.5703125" style="88" customWidth="1"/>
    <col min="14257" max="14257" width="5.28515625" style="88" customWidth="1"/>
    <col min="14258" max="14258" width="42.7109375" style="88" customWidth="1"/>
    <col min="14259" max="14259" width="16.7109375" style="88" customWidth="1"/>
    <col min="14260" max="14260" width="17.28515625" style="88" customWidth="1"/>
    <col min="14261" max="14261" width="6.28515625" style="88" customWidth="1"/>
    <col min="14262" max="14262" width="57" style="88" bestFit="1" customWidth="1"/>
    <col min="14263" max="14263" width="12.5703125" style="88" customWidth="1"/>
    <col min="14264" max="14264" width="14.140625" style="88" customWidth="1"/>
    <col min="14265" max="14265" width="5" style="88" bestFit="1" customWidth="1"/>
    <col min="14266" max="14266" width="56.85546875" style="88" bestFit="1" customWidth="1"/>
    <col min="14267" max="14267" width="4.28515625" style="88" bestFit="1" customWidth="1"/>
    <col min="14268" max="14269" width="14.140625" style="88" customWidth="1"/>
    <col min="14270" max="14270" width="5.28515625" style="88" customWidth="1"/>
    <col min="14271" max="14271" width="30.28515625" style="88" customWidth="1"/>
    <col min="14272" max="14275" width="13.28515625" style="88" customWidth="1"/>
    <col min="14276" max="14276" width="11.85546875" style="88" customWidth="1"/>
    <col min="14277" max="14277" width="4.5703125" style="88" bestFit="1" customWidth="1"/>
    <col min="14278" max="14278" width="31.7109375" style="88" bestFit="1" customWidth="1"/>
    <col min="14279" max="14279" width="10.85546875" style="88" customWidth="1"/>
    <col min="14280" max="14280" width="17.7109375" style="88" customWidth="1"/>
    <col min="14281" max="14281" width="4.5703125" style="88" customWidth="1"/>
    <col min="14282" max="14282" width="28.140625" style="88" bestFit="1" customWidth="1"/>
    <col min="14283" max="14283" width="12.5703125" style="88" customWidth="1"/>
    <col min="14284" max="14284" width="14.7109375" style="88" customWidth="1"/>
    <col min="14285" max="14285" width="5.28515625" style="88" customWidth="1"/>
    <col min="14286" max="14286" width="40.42578125" style="88" customWidth="1"/>
    <col min="14287" max="14287" width="14.140625" style="88" customWidth="1"/>
    <col min="14288" max="14288" width="13.28515625" style="88" customWidth="1"/>
    <col min="14289" max="14289" width="14.28515625" style="88" customWidth="1"/>
    <col min="14290" max="14290" width="4.5703125" style="88" bestFit="1" customWidth="1"/>
    <col min="14291" max="14291" width="42.85546875" style="88" bestFit="1" customWidth="1"/>
    <col min="14292" max="14294" width="13.28515625" style="88" customWidth="1"/>
    <col min="14295" max="14295" width="5" style="88" bestFit="1" customWidth="1"/>
    <col min="14296" max="14296" width="55.28515625" style="88" bestFit="1" customWidth="1"/>
    <col min="14297" max="14299" width="13.28515625" style="88" customWidth="1"/>
    <col min="14300" max="14300" width="8.5703125" style="88" customWidth="1"/>
    <col min="14301" max="14301" width="37.42578125" style="88" bestFit="1" customWidth="1"/>
    <col min="14302" max="14304" width="13.28515625" style="88" customWidth="1"/>
    <col min="14305" max="14305" width="4.5703125" style="88" bestFit="1" customWidth="1"/>
    <col min="14306" max="14306" width="42.85546875" style="88" bestFit="1" customWidth="1"/>
    <col min="14307" max="14309" width="13.28515625" style="88" customWidth="1"/>
    <col min="14310" max="14310" width="5.28515625" style="88" customWidth="1"/>
    <col min="14311" max="14311" width="33.28515625" style="88" customWidth="1"/>
    <col min="14312" max="14312" width="13.7109375" style="88" customWidth="1"/>
    <col min="14313" max="14313" width="13.140625" style="88" customWidth="1"/>
    <col min="14314" max="14314" width="14.85546875" style="88" customWidth="1"/>
    <col min="14315" max="14315" width="2.28515625" style="88" customWidth="1"/>
    <col min="14316" max="14316" width="5.28515625" style="88" customWidth="1"/>
    <col min="14317" max="14317" width="37.140625" style="88" customWidth="1"/>
    <col min="14318" max="14318" width="18.140625" style="88" bestFit="1" customWidth="1"/>
    <col min="14319" max="14325" width="18.5703125" style="88" customWidth="1"/>
    <col min="14326" max="14326" width="4.5703125" style="88" bestFit="1" customWidth="1"/>
    <col min="14327" max="14327" width="46.7109375" style="88" bestFit="1" customWidth="1"/>
    <col min="14328" max="14328" width="13.5703125" style="88" customWidth="1"/>
    <col min="14329" max="14329" width="18.42578125" style="88" customWidth="1"/>
    <col min="14330" max="14332" width="14.28515625" style="88" bestFit="1" customWidth="1"/>
    <col min="14333" max="14333" width="14.28515625" style="88" customWidth="1"/>
    <col min="14334" max="14334" width="14.28515625" style="88" bestFit="1" customWidth="1"/>
    <col min="14335" max="14335" width="17.140625" style="88" bestFit="1" customWidth="1"/>
    <col min="14336" max="14336" width="15.85546875" style="88" bestFit="1" customWidth="1"/>
    <col min="14337" max="14337" width="5.28515625" style="88" customWidth="1"/>
    <col min="14338" max="14338" width="46.7109375" style="88" bestFit="1" customWidth="1"/>
    <col min="14339" max="14339" width="15.42578125" style="88" bestFit="1" customWidth="1"/>
    <col min="14340" max="14340" width="17.140625" style="88" bestFit="1" customWidth="1"/>
    <col min="14341" max="14341" width="15.85546875" style="88" bestFit="1" customWidth="1"/>
    <col min="14342" max="14496" width="16.42578125" style="88"/>
    <col min="14497" max="14497" width="5.5703125" style="88" customWidth="1"/>
    <col min="14498" max="14498" width="18.7109375" style="88" customWidth="1"/>
    <col min="14499" max="14499" width="16.28515625" style="88" customWidth="1"/>
    <col min="14500" max="14500" width="15.28515625" style="88" customWidth="1"/>
    <col min="14501" max="14501" width="14" style="88" customWidth="1"/>
    <col min="14502" max="14502" width="13.85546875" style="88" customWidth="1"/>
    <col min="14503" max="14503" width="5.28515625" style="88" customWidth="1"/>
    <col min="14504" max="14504" width="46.140625" style="88" customWidth="1"/>
    <col min="14505" max="14505" width="18.42578125" style="88" customWidth="1"/>
    <col min="14506" max="14506" width="12.7109375" style="88" customWidth="1"/>
    <col min="14507" max="14507" width="14.7109375" style="88" bestFit="1" customWidth="1"/>
    <col min="14508" max="14508" width="5.28515625" style="88" customWidth="1"/>
    <col min="14509" max="14509" width="17.85546875" style="88" customWidth="1"/>
    <col min="14510" max="14510" width="20" style="88" customWidth="1"/>
    <col min="14511" max="14511" width="18.7109375" style="88" customWidth="1"/>
    <col min="14512" max="14512" width="15.5703125" style="88" customWidth="1"/>
    <col min="14513" max="14513" width="5.28515625" style="88" customWidth="1"/>
    <col min="14514" max="14514" width="42.7109375" style="88" customWidth="1"/>
    <col min="14515" max="14515" width="16.7109375" style="88" customWidth="1"/>
    <col min="14516" max="14516" width="17.28515625" style="88" customWidth="1"/>
    <col min="14517" max="14517" width="6.28515625" style="88" customWidth="1"/>
    <col min="14518" max="14518" width="57" style="88" bestFit="1" customWidth="1"/>
    <col min="14519" max="14519" width="12.5703125" style="88" customWidth="1"/>
    <col min="14520" max="14520" width="14.140625" style="88" customWidth="1"/>
    <col min="14521" max="14521" width="5" style="88" bestFit="1" customWidth="1"/>
    <col min="14522" max="14522" width="56.85546875" style="88" bestFit="1" customWidth="1"/>
    <col min="14523" max="14523" width="4.28515625" style="88" bestFit="1" customWidth="1"/>
    <col min="14524" max="14525" width="14.140625" style="88" customWidth="1"/>
    <col min="14526" max="14526" width="5.28515625" style="88" customWidth="1"/>
    <col min="14527" max="14527" width="30.28515625" style="88" customWidth="1"/>
    <col min="14528" max="14531" width="13.28515625" style="88" customWidth="1"/>
    <col min="14532" max="14532" width="11.85546875" style="88" customWidth="1"/>
    <col min="14533" max="14533" width="4.5703125" style="88" bestFit="1" customWidth="1"/>
    <col min="14534" max="14534" width="31.7109375" style="88" bestFit="1" customWidth="1"/>
    <col min="14535" max="14535" width="10.85546875" style="88" customWidth="1"/>
    <col min="14536" max="14536" width="17.7109375" style="88" customWidth="1"/>
    <col min="14537" max="14537" width="4.5703125" style="88" customWidth="1"/>
    <col min="14538" max="14538" width="28.140625" style="88" bestFit="1" customWidth="1"/>
    <col min="14539" max="14539" width="12.5703125" style="88" customWidth="1"/>
    <col min="14540" max="14540" width="14.7109375" style="88" customWidth="1"/>
    <col min="14541" max="14541" width="5.28515625" style="88" customWidth="1"/>
    <col min="14542" max="14542" width="40.42578125" style="88" customWidth="1"/>
    <col min="14543" max="14543" width="14.140625" style="88" customWidth="1"/>
    <col min="14544" max="14544" width="13.28515625" style="88" customWidth="1"/>
    <col min="14545" max="14545" width="14.28515625" style="88" customWidth="1"/>
    <col min="14546" max="14546" width="4.5703125" style="88" bestFit="1" customWidth="1"/>
    <col min="14547" max="14547" width="42.85546875" style="88" bestFit="1" customWidth="1"/>
    <col min="14548" max="14550" width="13.28515625" style="88" customWidth="1"/>
    <col min="14551" max="14551" width="5" style="88" bestFit="1" customWidth="1"/>
    <col min="14552" max="14552" width="55.28515625" style="88" bestFit="1" customWidth="1"/>
    <col min="14553" max="14555" width="13.28515625" style="88" customWidth="1"/>
    <col min="14556" max="14556" width="8.5703125" style="88" customWidth="1"/>
    <col min="14557" max="14557" width="37.42578125" style="88" bestFit="1" customWidth="1"/>
    <col min="14558" max="14560" width="13.28515625" style="88" customWidth="1"/>
    <col min="14561" max="14561" width="4.5703125" style="88" bestFit="1" customWidth="1"/>
    <col min="14562" max="14562" width="42.85546875" style="88" bestFit="1" customWidth="1"/>
    <col min="14563" max="14565" width="13.28515625" style="88" customWidth="1"/>
    <col min="14566" max="14566" width="5.28515625" style="88" customWidth="1"/>
    <col min="14567" max="14567" width="33.28515625" style="88" customWidth="1"/>
    <col min="14568" max="14568" width="13.7109375" style="88" customWidth="1"/>
    <col min="14569" max="14569" width="13.140625" style="88" customWidth="1"/>
    <col min="14570" max="14570" width="14.85546875" style="88" customWidth="1"/>
    <col min="14571" max="14571" width="2.28515625" style="88" customWidth="1"/>
    <col min="14572" max="14572" width="5.28515625" style="88" customWidth="1"/>
    <col min="14573" max="14573" width="37.140625" style="88" customWidth="1"/>
    <col min="14574" max="14574" width="18.140625" style="88" bestFit="1" customWidth="1"/>
    <col min="14575" max="14581" width="18.5703125" style="88" customWidth="1"/>
    <col min="14582" max="14582" width="4.5703125" style="88" bestFit="1" customWidth="1"/>
    <col min="14583" max="14583" width="46.7109375" style="88" bestFit="1" customWidth="1"/>
    <col min="14584" max="14584" width="13.5703125" style="88" customWidth="1"/>
    <col min="14585" max="14585" width="18.42578125" style="88" customWidth="1"/>
    <col min="14586" max="14588" width="14.28515625" style="88" bestFit="1" customWidth="1"/>
    <col min="14589" max="14589" width="14.28515625" style="88" customWidth="1"/>
    <col min="14590" max="14590" width="14.28515625" style="88" bestFit="1" customWidth="1"/>
    <col min="14591" max="14591" width="17.140625" style="88" bestFit="1" customWidth="1"/>
    <col min="14592" max="14592" width="15.85546875" style="88" bestFit="1" customWidth="1"/>
    <col min="14593" max="14593" width="5.28515625" style="88" customWidth="1"/>
    <col min="14594" max="14594" width="46.7109375" style="88" bestFit="1" customWidth="1"/>
    <col min="14595" max="14595" width="15.42578125" style="88" bestFit="1" customWidth="1"/>
    <col min="14596" max="14596" width="17.140625" style="88" bestFit="1" customWidth="1"/>
    <col min="14597" max="14597" width="15.85546875" style="88" bestFit="1" customWidth="1"/>
    <col min="14598" max="14752" width="16.42578125" style="88"/>
    <col min="14753" max="14753" width="5.5703125" style="88" customWidth="1"/>
    <col min="14754" max="14754" width="18.7109375" style="88" customWidth="1"/>
    <col min="14755" max="14755" width="16.28515625" style="88" customWidth="1"/>
    <col min="14756" max="14756" width="15.28515625" style="88" customWidth="1"/>
    <col min="14757" max="14757" width="14" style="88" customWidth="1"/>
    <col min="14758" max="14758" width="13.85546875" style="88" customWidth="1"/>
    <col min="14759" max="14759" width="5.28515625" style="88" customWidth="1"/>
    <col min="14760" max="14760" width="46.140625" style="88" customWidth="1"/>
    <col min="14761" max="14761" width="18.42578125" style="88" customWidth="1"/>
    <col min="14762" max="14762" width="12.7109375" style="88" customWidth="1"/>
    <col min="14763" max="14763" width="14.7109375" style="88" bestFit="1" customWidth="1"/>
    <col min="14764" max="14764" width="5.28515625" style="88" customWidth="1"/>
    <col min="14765" max="14765" width="17.85546875" style="88" customWidth="1"/>
    <col min="14766" max="14766" width="20" style="88" customWidth="1"/>
    <col min="14767" max="14767" width="18.7109375" style="88" customWidth="1"/>
    <col min="14768" max="14768" width="15.5703125" style="88" customWidth="1"/>
    <col min="14769" max="14769" width="5.28515625" style="88" customWidth="1"/>
    <col min="14770" max="14770" width="42.7109375" style="88" customWidth="1"/>
    <col min="14771" max="14771" width="16.7109375" style="88" customWidth="1"/>
    <col min="14772" max="14772" width="17.28515625" style="88" customWidth="1"/>
    <col min="14773" max="14773" width="6.28515625" style="88" customWidth="1"/>
    <col min="14774" max="14774" width="57" style="88" bestFit="1" customWidth="1"/>
    <col min="14775" max="14775" width="12.5703125" style="88" customWidth="1"/>
    <col min="14776" max="14776" width="14.140625" style="88" customWidth="1"/>
    <col min="14777" max="14777" width="5" style="88" bestFit="1" customWidth="1"/>
    <col min="14778" max="14778" width="56.85546875" style="88" bestFit="1" customWidth="1"/>
    <col min="14779" max="14779" width="4.28515625" style="88" bestFit="1" customWidth="1"/>
    <col min="14780" max="14781" width="14.140625" style="88" customWidth="1"/>
    <col min="14782" max="14782" width="5.28515625" style="88" customWidth="1"/>
    <col min="14783" max="14783" width="30.28515625" style="88" customWidth="1"/>
    <col min="14784" max="14787" width="13.28515625" style="88" customWidth="1"/>
    <col min="14788" max="14788" width="11.85546875" style="88" customWidth="1"/>
    <col min="14789" max="14789" width="4.5703125" style="88" bestFit="1" customWidth="1"/>
    <col min="14790" max="14790" width="31.7109375" style="88" bestFit="1" customWidth="1"/>
    <col min="14791" max="14791" width="10.85546875" style="88" customWidth="1"/>
    <col min="14792" max="14792" width="17.7109375" style="88" customWidth="1"/>
    <col min="14793" max="14793" width="4.5703125" style="88" customWidth="1"/>
    <col min="14794" max="14794" width="28.140625" style="88" bestFit="1" customWidth="1"/>
    <col min="14795" max="14795" width="12.5703125" style="88" customWidth="1"/>
    <col min="14796" max="14796" width="14.7109375" style="88" customWidth="1"/>
    <col min="14797" max="14797" width="5.28515625" style="88" customWidth="1"/>
    <col min="14798" max="14798" width="40.42578125" style="88" customWidth="1"/>
    <col min="14799" max="14799" width="14.140625" style="88" customWidth="1"/>
    <col min="14800" max="14800" width="13.28515625" style="88" customWidth="1"/>
    <col min="14801" max="14801" width="14.28515625" style="88" customWidth="1"/>
    <col min="14802" max="14802" width="4.5703125" style="88" bestFit="1" customWidth="1"/>
    <col min="14803" max="14803" width="42.85546875" style="88" bestFit="1" customWidth="1"/>
    <col min="14804" max="14806" width="13.28515625" style="88" customWidth="1"/>
    <col min="14807" max="14807" width="5" style="88" bestFit="1" customWidth="1"/>
    <col min="14808" max="14808" width="55.28515625" style="88" bestFit="1" customWidth="1"/>
    <col min="14809" max="14811" width="13.28515625" style="88" customWidth="1"/>
    <col min="14812" max="14812" width="8.5703125" style="88" customWidth="1"/>
    <col min="14813" max="14813" width="37.42578125" style="88" bestFit="1" customWidth="1"/>
    <col min="14814" max="14816" width="13.28515625" style="88" customWidth="1"/>
    <col min="14817" max="14817" width="4.5703125" style="88" bestFit="1" customWidth="1"/>
    <col min="14818" max="14818" width="42.85546875" style="88" bestFit="1" customWidth="1"/>
    <col min="14819" max="14821" width="13.28515625" style="88" customWidth="1"/>
    <col min="14822" max="14822" width="5.28515625" style="88" customWidth="1"/>
    <col min="14823" max="14823" width="33.28515625" style="88" customWidth="1"/>
    <col min="14824" max="14824" width="13.7109375" style="88" customWidth="1"/>
    <col min="14825" max="14825" width="13.140625" style="88" customWidth="1"/>
    <col min="14826" max="14826" width="14.85546875" style="88" customWidth="1"/>
    <col min="14827" max="14827" width="2.28515625" style="88" customWidth="1"/>
    <col min="14828" max="14828" width="5.28515625" style="88" customWidth="1"/>
    <col min="14829" max="14829" width="37.140625" style="88" customWidth="1"/>
    <col min="14830" max="14830" width="18.140625" style="88" bestFit="1" customWidth="1"/>
    <col min="14831" max="14837" width="18.5703125" style="88" customWidth="1"/>
    <col min="14838" max="14838" width="4.5703125" style="88" bestFit="1" customWidth="1"/>
    <col min="14839" max="14839" width="46.7109375" style="88" bestFit="1" customWidth="1"/>
    <col min="14840" max="14840" width="13.5703125" style="88" customWidth="1"/>
    <col min="14841" max="14841" width="18.42578125" style="88" customWidth="1"/>
    <col min="14842" max="14844" width="14.28515625" style="88" bestFit="1" customWidth="1"/>
    <col min="14845" max="14845" width="14.28515625" style="88" customWidth="1"/>
    <col min="14846" max="14846" width="14.28515625" style="88" bestFit="1" customWidth="1"/>
    <col min="14847" max="14847" width="17.140625" style="88" bestFit="1" customWidth="1"/>
    <col min="14848" max="14848" width="15.85546875" style="88" bestFit="1" customWidth="1"/>
    <col min="14849" max="14849" width="5.28515625" style="88" customWidth="1"/>
    <col min="14850" max="14850" width="46.7109375" style="88" bestFit="1" customWidth="1"/>
    <col min="14851" max="14851" width="15.42578125" style="88" bestFit="1" customWidth="1"/>
    <col min="14852" max="14852" width="17.140625" style="88" bestFit="1" customWidth="1"/>
    <col min="14853" max="14853" width="15.85546875" style="88" bestFit="1" customWidth="1"/>
    <col min="14854" max="15008" width="16.42578125" style="88"/>
    <col min="15009" max="15009" width="5.5703125" style="88" customWidth="1"/>
    <col min="15010" max="15010" width="18.7109375" style="88" customWidth="1"/>
    <col min="15011" max="15011" width="16.28515625" style="88" customWidth="1"/>
    <col min="15012" max="15012" width="15.28515625" style="88" customWidth="1"/>
    <col min="15013" max="15013" width="14" style="88" customWidth="1"/>
    <col min="15014" max="15014" width="13.85546875" style="88" customWidth="1"/>
    <col min="15015" max="15015" width="5.28515625" style="88" customWidth="1"/>
    <col min="15016" max="15016" width="46.140625" style="88" customWidth="1"/>
    <col min="15017" max="15017" width="18.42578125" style="88" customWidth="1"/>
    <col min="15018" max="15018" width="12.7109375" style="88" customWidth="1"/>
    <col min="15019" max="15019" width="14.7109375" style="88" bestFit="1" customWidth="1"/>
    <col min="15020" max="15020" width="5.28515625" style="88" customWidth="1"/>
    <col min="15021" max="15021" width="17.85546875" style="88" customWidth="1"/>
    <col min="15022" max="15022" width="20" style="88" customWidth="1"/>
    <col min="15023" max="15023" width="18.7109375" style="88" customWidth="1"/>
    <col min="15024" max="15024" width="15.5703125" style="88" customWidth="1"/>
    <col min="15025" max="15025" width="5.28515625" style="88" customWidth="1"/>
    <col min="15026" max="15026" width="42.7109375" style="88" customWidth="1"/>
    <col min="15027" max="15027" width="16.7109375" style="88" customWidth="1"/>
    <col min="15028" max="15028" width="17.28515625" style="88" customWidth="1"/>
    <col min="15029" max="15029" width="6.28515625" style="88" customWidth="1"/>
    <col min="15030" max="15030" width="57" style="88" bestFit="1" customWidth="1"/>
    <col min="15031" max="15031" width="12.5703125" style="88" customWidth="1"/>
    <col min="15032" max="15032" width="14.140625" style="88" customWidth="1"/>
    <col min="15033" max="15033" width="5" style="88" bestFit="1" customWidth="1"/>
    <col min="15034" max="15034" width="56.85546875" style="88" bestFit="1" customWidth="1"/>
    <col min="15035" max="15035" width="4.28515625" style="88" bestFit="1" customWidth="1"/>
    <col min="15036" max="15037" width="14.140625" style="88" customWidth="1"/>
    <col min="15038" max="15038" width="5.28515625" style="88" customWidth="1"/>
    <col min="15039" max="15039" width="30.28515625" style="88" customWidth="1"/>
    <col min="15040" max="15043" width="13.28515625" style="88" customWidth="1"/>
    <col min="15044" max="15044" width="11.85546875" style="88" customWidth="1"/>
    <col min="15045" max="15045" width="4.5703125" style="88" bestFit="1" customWidth="1"/>
    <col min="15046" max="15046" width="31.7109375" style="88" bestFit="1" customWidth="1"/>
    <col min="15047" max="15047" width="10.85546875" style="88" customWidth="1"/>
    <col min="15048" max="15048" width="17.7109375" style="88" customWidth="1"/>
    <col min="15049" max="15049" width="4.5703125" style="88" customWidth="1"/>
    <col min="15050" max="15050" width="28.140625" style="88" bestFit="1" customWidth="1"/>
    <col min="15051" max="15051" width="12.5703125" style="88" customWidth="1"/>
    <col min="15052" max="15052" width="14.7109375" style="88" customWidth="1"/>
    <col min="15053" max="15053" width="5.28515625" style="88" customWidth="1"/>
    <col min="15054" max="15054" width="40.42578125" style="88" customWidth="1"/>
    <col min="15055" max="15055" width="14.140625" style="88" customWidth="1"/>
    <col min="15056" max="15056" width="13.28515625" style="88" customWidth="1"/>
    <col min="15057" max="15057" width="14.28515625" style="88" customWidth="1"/>
    <col min="15058" max="15058" width="4.5703125" style="88" bestFit="1" customWidth="1"/>
    <col min="15059" max="15059" width="42.85546875" style="88" bestFit="1" customWidth="1"/>
    <col min="15060" max="15062" width="13.28515625" style="88" customWidth="1"/>
    <col min="15063" max="15063" width="5" style="88" bestFit="1" customWidth="1"/>
    <col min="15064" max="15064" width="55.28515625" style="88" bestFit="1" customWidth="1"/>
    <col min="15065" max="15067" width="13.28515625" style="88" customWidth="1"/>
    <col min="15068" max="15068" width="8.5703125" style="88" customWidth="1"/>
    <col min="15069" max="15069" width="37.42578125" style="88" bestFit="1" customWidth="1"/>
    <col min="15070" max="15072" width="13.28515625" style="88" customWidth="1"/>
    <col min="15073" max="15073" width="4.5703125" style="88" bestFit="1" customWidth="1"/>
    <col min="15074" max="15074" width="42.85546875" style="88" bestFit="1" customWidth="1"/>
    <col min="15075" max="15077" width="13.28515625" style="88" customWidth="1"/>
    <col min="15078" max="15078" width="5.28515625" style="88" customWidth="1"/>
    <col min="15079" max="15079" width="33.28515625" style="88" customWidth="1"/>
    <col min="15080" max="15080" width="13.7109375" style="88" customWidth="1"/>
    <col min="15081" max="15081" width="13.140625" style="88" customWidth="1"/>
    <col min="15082" max="15082" width="14.85546875" style="88" customWidth="1"/>
    <col min="15083" max="15083" width="2.28515625" style="88" customWidth="1"/>
    <col min="15084" max="15084" width="5.28515625" style="88" customWidth="1"/>
    <col min="15085" max="15085" width="37.140625" style="88" customWidth="1"/>
    <col min="15086" max="15086" width="18.140625" style="88" bestFit="1" customWidth="1"/>
    <col min="15087" max="15093" width="18.5703125" style="88" customWidth="1"/>
    <col min="15094" max="15094" width="4.5703125" style="88" bestFit="1" customWidth="1"/>
    <col min="15095" max="15095" width="46.7109375" style="88" bestFit="1" customWidth="1"/>
    <col min="15096" max="15096" width="13.5703125" style="88" customWidth="1"/>
    <col min="15097" max="15097" width="18.42578125" style="88" customWidth="1"/>
    <col min="15098" max="15100" width="14.28515625" style="88" bestFit="1" customWidth="1"/>
    <col min="15101" max="15101" width="14.28515625" style="88" customWidth="1"/>
    <col min="15102" max="15102" width="14.28515625" style="88" bestFit="1" customWidth="1"/>
    <col min="15103" max="15103" width="17.140625" style="88" bestFit="1" customWidth="1"/>
    <col min="15104" max="15104" width="15.85546875" style="88" bestFit="1" customWidth="1"/>
    <col min="15105" max="15105" width="5.28515625" style="88" customWidth="1"/>
    <col min="15106" max="15106" width="46.7109375" style="88" bestFit="1" customWidth="1"/>
    <col min="15107" max="15107" width="15.42578125" style="88" bestFit="1" customWidth="1"/>
    <col min="15108" max="15108" width="17.140625" style="88" bestFit="1" customWidth="1"/>
    <col min="15109" max="15109" width="15.85546875" style="88" bestFit="1" customWidth="1"/>
    <col min="15110" max="15264" width="16.42578125" style="88"/>
    <col min="15265" max="15265" width="5.5703125" style="88" customWidth="1"/>
    <col min="15266" max="15266" width="18.7109375" style="88" customWidth="1"/>
    <col min="15267" max="15267" width="16.28515625" style="88" customWidth="1"/>
    <col min="15268" max="15268" width="15.28515625" style="88" customWidth="1"/>
    <col min="15269" max="15269" width="14" style="88" customWidth="1"/>
    <col min="15270" max="15270" width="13.85546875" style="88" customWidth="1"/>
    <col min="15271" max="15271" width="5.28515625" style="88" customWidth="1"/>
    <col min="15272" max="15272" width="46.140625" style="88" customWidth="1"/>
    <col min="15273" max="15273" width="18.42578125" style="88" customWidth="1"/>
    <col min="15274" max="15274" width="12.7109375" style="88" customWidth="1"/>
    <col min="15275" max="15275" width="14.7109375" style="88" bestFit="1" customWidth="1"/>
    <col min="15276" max="15276" width="5.28515625" style="88" customWidth="1"/>
    <col min="15277" max="15277" width="17.85546875" style="88" customWidth="1"/>
    <col min="15278" max="15278" width="20" style="88" customWidth="1"/>
    <col min="15279" max="15279" width="18.7109375" style="88" customWidth="1"/>
    <col min="15280" max="15280" width="15.5703125" style="88" customWidth="1"/>
    <col min="15281" max="15281" width="5.28515625" style="88" customWidth="1"/>
    <col min="15282" max="15282" width="42.7109375" style="88" customWidth="1"/>
    <col min="15283" max="15283" width="16.7109375" style="88" customWidth="1"/>
    <col min="15284" max="15284" width="17.28515625" style="88" customWidth="1"/>
    <col min="15285" max="15285" width="6.28515625" style="88" customWidth="1"/>
    <col min="15286" max="15286" width="57" style="88" bestFit="1" customWidth="1"/>
    <col min="15287" max="15287" width="12.5703125" style="88" customWidth="1"/>
    <col min="15288" max="15288" width="14.140625" style="88" customWidth="1"/>
    <col min="15289" max="15289" width="5" style="88" bestFit="1" customWidth="1"/>
    <col min="15290" max="15290" width="56.85546875" style="88" bestFit="1" customWidth="1"/>
    <col min="15291" max="15291" width="4.28515625" style="88" bestFit="1" customWidth="1"/>
    <col min="15292" max="15293" width="14.140625" style="88" customWidth="1"/>
    <col min="15294" max="15294" width="5.28515625" style="88" customWidth="1"/>
    <col min="15295" max="15295" width="30.28515625" style="88" customWidth="1"/>
    <col min="15296" max="15299" width="13.28515625" style="88" customWidth="1"/>
    <col min="15300" max="15300" width="11.85546875" style="88" customWidth="1"/>
    <col min="15301" max="15301" width="4.5703125" style="88" bestFit="1" customWidth="1"/>
    <col min="15302" max="15302" width="31.7109375" style="88" bestFit="1" customWidth="1"/>
    <col min="15303" max="15303" width="10.85546875" style="88" customWidth="1"/>
    <col min="15304" max="15304" width="17.7109375" style="88" customWidth="1"/>
    <col min="15305" max="15305" width="4.5703125" style="88" customWidth="1"/>
    <col min="15306" max="15306" width="28.140625" style="88" bestFit="1" customWidth="1"/>
    <col min="15307" max="15307" width="12.5703125" style="88" customWidth="1"/>
    <col min="15308" max="15308" width="14.7109375" style="88" customWidth="1"/>
    <col min="15309" max="15309" width="5.28515625" style="88" customWidth="1"/>
    <col min="15310" max="15310" width="40.42578125" style="88" customWidth="1"/>
    <col min="15311" max="15311" width="14.140625" style="88" customWidth="1"/>
    <col min="15312" max="15312" width="13.28515625" style="88" customWidth="1"/>
    <col min="15313" max="15313" width="14.28515625" style="88" customWidth="1"/>
    <col min="15314" max="15314" width="4.5703125" style="88" bestFit="1" customWidth="1"/>
    <col min="15315" max="15315" width="42.85546875" style="88" bestFit="1" customWidth="1"/>
    <col min="15316" max="15318" width="13.28515625" style="88" customWidth="1"/>
    <col min="15319" max="15319" width="5" style="88" bestFit="1" customWidth="1"/>
    <col min="15320" max="15320" width="55.28515625" style="88" bestFit="1" customWidth="1"/>
    <col min="15321" max="15323" width="13.28515625" style="88" customWidth="1"/>
    <col min="15324" max="15324" width="8.5703125" style="88" customWidth="1"/>
    <col min="15325" max="15325" width="37.42578125" style="88" bestFit="1" customWidth="1"/>
    <col min="15326" max="15328" width="13.28515625" style="88" customWidth="1"/>
    <col min="15329" max="15329" width="4.5703125" style="88" bestFit="1" customWidth="1"/>
    <col min="15330" max="15330" width="42.85546875" style="88" bestFit="1" customWidth="1"/>
    <col min="15331" max="15333" width="13.28515625" style="88" customWidth="1"/>
    <col min="15334" max="15334" width="5.28515625" style="88" customWidth="1"/>
    <col min="15335" max="15335" width="33.28515625" style="88" customWidth="1"/>
    <col min="15336" max="15336" width="13.7109375" style="88" customWidth="1"/>
    <col min="15337" max="15337" width="13.140625" style="88" customWidth="1"/>
    <col min="15338" max="15338" width="14.85546875" style="88" customWidth="1"/>
    <col min="15339" max="15339" width="2.28515625" style="88" customWidth="1"/>
    <col min="15340" max="15340" width="5.28515625" style="88" customWidth="1"/>
    <col min="15341" max="15341" width="37.140625" style="88" customWidth="1"/>
    <col min="15342" max="15342" width="18.140625" style="88" bestFit="1" customWidth="1"/>
    <col min="15343" max="15349" width="18.5703125" style="88" customWidth="1"/>
    <col min="15350" max="15350" width="4.5703125" style="88" bestFit="1" customWidth="1"/>
    <col min="15351" max="15351" width="46.7109375" style="88" bestFit="1" customWidth="1"/>
    <col min="15352" max="15352" width="13.5703125" style="88" customWidth="1"/>
    <col min="15353" max="15353" width="18.42578125" style="88" customWidth="1"/>
    <col min="15354" max="15356" width="14.28515625" style="88" bestFit="1" customWidth="1"/>
    <col min="15357" max="15357" width="14.28515625" style="88" customWidth="1"/>
    <col min="15358" max="15358" width="14.28515625" style="88" bestFit="1" customWidth="1"/>
    <col min="15359" max="15359" width="17.140625" style="88" bestFit="1" customWidth="1"/>
    <col min="15360" max="15360" width="15.85546875" style="88" bestFit="1" customWidth="1"/>
    <col min="15361" max="15361" width="5.28515625" style="88" customWidth="1"/>
    <col min="15362" max="15362" width="46.7109375" style="88" bestFit="1" customWidth="1"/>
    <col min="15363" max="15363" width="15.42578125" style="88" bestFit="1" customWidth="1"/>
    <col min="15364" max="15364" width="17.140625" style="88" bestFit="1" customWidth="1"/>
    <col min="15365" max="15365" width="15.85546875" style="88" bestFit="1" customWidth="1"/>
    <col min="15366" max="15520" width="16.42578125" style="88"/>
    <col min="15521" max="15521" width="5.5703125" style="88" customWidth="1"/>
    <col min="15522" max="15522" width="18.7109375" style="88" customWidth="1"/>
    <col min="15523" max="15523" width="16.28515625" style="88" customWidth="1"/>
    <col min="15524" max="15524" width="15.28515625" style="88" customWidth="1"/>
    <col min="15525" max="15525" width="14" style="88" customWidth="1"/>
    <col min="15526" max="15526" width="13.85546875" style="88" customWidth="1"/>
    <col min="15527" max="15527" width="5.28515625" style="88" customWidth="1"/>
    <col min="15528" max="15528" width="46.140625" style="88" customWidth="1"/>
    <col min="15529" max="15529" width="18.42578125" style="88" customWidth="1"/>
    <col min="15530" max="15530" width="12.7109375" style="88" customWidth="1"/>
    <col min="15531" max="15531" width="14.7109375" style="88" bestFit="1" customWidth="1"/>
    <col min="15532" max="15532" width="5.28515625" style="88" customWidth="1"/>
    <col min="15533" max="15533" width="17.85546875" style="88" customWidth="1"/>
    <col min="15534" max="15534" width="20" style="88" customWidth="1"/>
    <col min="15535" max="15535" width="18.7109375" style="88" customWidth="1"/>
    <col min="15536" max="15536" width="15.5703125" style="88" customWidth="1"/>
    <col min="15537" max="15537" width="5.28515625" style="88" customWidth="1"/>
    <col min="15538" max="15538" width="42.7109375" style="88" customWidth="1"/>
    <col min="15539" max="15539" width="16.7109375" style="88" customWidth="1"/>
    <col min="15540" max="15540" width="17.28515625" style="88" customWidth="1"/>
    <col min="15541" max="15541" width="6.28515625" style="88" customWidth="1"/>
    <col min="15542" max="15542" width="57" style="88" bestFit="1" customWidth="1"/>
    <col min="15543" max="15543" width="12.5703125" style="88" customWidth="1"/>
    <col min="15544" max="15544" width="14.140625" style="88" customWidth="1"/>
    <col min="15545" max="15545" width="5" style="88" bestFit="1" customWidth="1"/>
    <col min="15546" max="15546" width="56.85546875" style="88" bestFit="1" customWidth="1"/>
    <col min="15547" max="15547" width="4.28515625" style="88" bestFit="1" customWidth="1"/>
    <col min="15548" max="15549" width="14.140625" style="88" customWidth="1"/>
    <col min="15550" max="15550" width="5.28515625" style="88" customWidth="1"/>
    <col min="15551" max="15551" width="30.28515625" style="88" customWidth="1"/>
    <col min="15552" max="15555" width="13.28515625" style="88" customWidth="1"/>
    <col min="15556" max="15556" width="11.85546875" style="88" customWidth="1"/>
    <col min="15557" max="15557" width="4.5703125" style="88" bestFit="1" customWidth="1"/>
    <col min="15558" max="15558" width="31.7109375" style="88" bestFit="1" customWidth="1"/>
    <col min="15559" max="15559" width="10.85546875" style="88" customWidth="1"/>
    <col min="15560" max="15560" width="17.7109375" style="88" customWidth="1"/>
    <col min="15561" max="15561" width="4.5703125" style="88" customWidth="1"/>
    <col min="15562" max="15562" width="28.140625" style="88" bestFit="1" customWidth="1"/>
    <col min="15563" max="15563" width="12.5703125" style="88" customWidth="1"/>
    <col min="15564" max="15564" width="14.7109375" style="88" customWidth="1"/>
    <col min="15565" max="15565" width="5.28515625" style="88" customWidth="1"/>
    <col min="15566" max="15566" width="40.42578125" style="88" customWidth="1"/>
    <col min="15567" max="15567" width="14.140625" style="88" customWidth="1"/>
    <col min="15568" max="15568" width="13.28515625" style="88" customWidth="1"/>
    <col min="15569" max="15569" width="14.28515625" style="88" customWidth="1"/>
    <col min="15570" max="15570" width="4.5703125" style="88" bestFit="1" customWidth="1"/>
    <col min="15571" max="15571" width="42.85546875" style="88" bestFit="1" customWidth="1"/>
    <col min="15572" max="15574" width="13.28515625" style="88" customWidth="1"/>
    <col min="15575" max="15575" width="5" style="88" bestFit="1" customWidth="1"/>
    <col min="15576" max="15576" width="55.28515625" style="88" bestFit="1" customWidth="1"/>
    <col min="15577" max="15579" width="13.28515625" style="88" customWidth="1"/>
    <col min="15580" max="15580" width="8.5703125" style="88" customWidth="1"/>
    <col min="15581" max="15581" width="37.42578125" style="88" bestFit="1" customWidth="1"/>
    <col min="15582" max="15584" width="13.28515625" style="88" customWidth="1"/>
    <col min="15585" max="15585" width="4.5703125" style="88" bestFit="1" customWidth="1"/>
    <col min="15586" max="15586" width="42.85546875" style="88" bestFit="1" customWidth="1"/>
    <col min="15587" max="15589" width="13.28515625" style="88" customWidth="1"/>
    <col min="15590" max="15590" width="5.28515625" style="88" customWidth="1"/>
    <col min="15591" max="15591" width="33.28515625" style="88" customWidth="1"/>
    <col min="15592" max="15592" width="13.7109375" style="88" customWidth="1"/>
    <col min="15593" max="15593" width="13.140625" style="88" customWidth="1"/>
    <col min="15594" max="15594" width="14.85546875" style="88" customWidth="1"/>
    <col min="15595" max="15595" width="2.28515625" style="88" customWidth="1"/>
    <col min="15596" max="15596" width="5.28515625" style="88" customWidth="1"/>
    <col min="15597" max="15597" width="37.140625" style="88" customWidth="1"/>
    <col min="15598" max="15598" width="18.140625" style="88" bestFit="1" customWidth="1"/>
    <col min="15599" max="15605" width="18.5703125" style="88" customWidth="1"/>
    <col min="15606" max="15606" width="4.5703125" style="88" bestFit="1" customWidth="1"/>
    <col min="15607" max="15607" width="46.7109375" style="88" bestFit="1" customWidth="1"/>
    <col min="15608" max="15608" width="13.5703125" style="88" customWidth="1"/>
    <col min="15609" max="15609" width="18.42578125" style="88" customWidth="1"/>
    <col min="15610" max="15612" width="14.28515625" style="88" bestFit="1" customWidth="1"/>
    <col min="15613" max="15613" width="14.28515625" style="88" customWidth="1"/>
    <col min="15614" max="15614" width="14.28515625" style="88" bestFit="1" customWidth="1"/>
    <col min="15615" max="15615" width="17.140625" style="88" bestFit="1" customWidth="1"/>
    <col min="15616" max="15616" width="15.85546875" style="88" bestFit="1" customWidth="1"/>
    <col min="15617" max="15617" width="5.28515625" style="88" customWidth="1"/>
    <col min="15618" max="15618" width="46.7109375" style="88" bestFit="1" customWidth="1"/>
    <col min="15619" max="15619" width="15.42578125" style="88" bestFit="1" customWidth="1"/>
    <col min="15620" max="15620" width="17.140625" style="88" bestFit="1" customWidth="1"/>
    <col min="15621" max="15621" width="15.85546875" style="88" bestFit="1" customWidth="1"/>
    <col min="15622" max="15776" width="16.42578125" style="88"/>
    <col min="15777" max="15777" width="5.5703125" style="88" customWidth="1"/>
    <col min="15778" max="15778" width="18.7109375" style="88" customWidth="1"/>
    <col min="15779" max="15779" width="16.28515625" style="88" customWidth="1"/>
    <col min="15780" max="15780" width="15.28515625" style="88" customWidth="1"/>
    <col min="15781" max="15781" width="14" style="88" customWidth="1"/>
    <col min="15782" max="15782" width="13.85546875" style="88" customWidth="1"/>
    <col min="15783" max="15783" width="5.28515625" style="88" customWidth="1"/>
    <col min="15784" max="15784" width="46.140625" style="88" customWidth="1"/>
    <col min="15785" max="15785" width="18.42578125" style="88" customWidth="1"/>
    <col min="15786" max="15786" width="12.7109375" style="88" customWidth="1"/>
    <col min="15787" max="15787" width="14.7109375" style="88" bestFit="1" customWidth="1"/>
    <col min="15788" max="15788" width="5.28515625" style="88" customWidth="1"/>
    <col min="15789" max="15789" width="17.85546875" style="88" customWidth="1"/>
    <col min="15790" max="15790" width="20" style="88" customWidth="1"/>
    <col min="15791" max="15791" width="18.7109375" style="88" customWidth="1"/>
    <col min="15792" max="15792" width="15.5703125" style="88" customWidth="1"/>
    <col min="15793" max="15793" width="5.28515625" style="88" customWidth="1"/>
    <col min="15794" max="15794" width="42.7109375" style="88" customWidth="1"/>
    <col min="15795" max="15795" width="16.7109375" style="88" customWidth="1"/>
    <col min="15796" max="15796" width="17.28515625" style="88" customWidth="1"/>
    <col min="15797" max="15797" width="6.28515625" style="88" customWidth="1"/>
    <col min="15798" max="15798" width="57" style="88" bestFit="1" customWidth="1"/>
    <col min="15799" max="15799" width="12.5703125" style="88" customWidth="1"/>
    <col min="15800" max="15800" width="14.140625" style="88" customWidth="1"/>
    <col min="15801" max="15801" width="5" style="88" bestFit="1" customWidth="1"/>
    <col min="15802" max="15802" width="56.85546875" style="88" bestFit="1" customWidth="1"/>
    <col min="15803" max="15803" width="4.28515625" style="88" bestFit="1" customWidth="1"/>
    <col min="15804" max="15805" width="14.140625" style="88" customWidth="1"/>
    <col min="15806" max="15806" width="5.28515625" style="88" customWidth="1"/>
    <col min="15807" max="15807" width="30.28515625" style="88" customWidth="1"/>
    <col min="15808" max="15811" width="13.28515625" style="88" customWidth="1"/>
    <col min="15812" max="15812" width="11.85546875" style="88" customWidth="1"/>
    <col min="15813" max="15813" width="4.5703125" style="88" bestFit="1" customWidth="1"/>
    <col min="15814" max="15814" width="31.7109375" style="88" bestFit="1" customWidth="1"/>
    <col min="15815" max="15815" width="10.85546875" style="88" customWidth="1"/>
    <col min="15816" max="15816" width="17.7109375" style="88" customWidth="1"/>
    <col min="15817" max="15817" width="4.5703125" style="88" customWidth="1"/>
    <col min="15818" max="15818" width="28.140625" style="88" bestFit="1" customWidth="1"/>
    <col min="15819" max="15819" width="12.5703125" style="88" customWidth="1"/>
    <col min="15820" max="15820" width="14.7109375" style="88" customWidth="1"/>
    <col min="15821" max="15821" width="5.28515625" style="88" customWidth="1"/>
    <col min="15822" max="15822" width="40.42578125" style="88" customWidth="1"/>
    <col min="15823" max="15823" width="14.140625" style="88" customWidth="1"/>
    <col min="15824" max="15824" width="13.28515625" style="88" customWidth="1"/>
    <col min="15825" max="15825" width="14.28515625" style="88" customWidth="1"/>
    <col min="15826" max="15826" width="4.5703125" style="88" bestFit="1" customWidth="1"/>
    <col min="15827" max="15827" width="42.85546875" style="88" bestFit="1" customWidth="1"/>
    <col min="15828" max="15830" width="13.28515625" style="88" customWidth="1"/>
    <col min="15831" max="15831" width="5" style="88" bestFit="1" customWidth="1"/>
    <col min="15832" max="15832" width="55.28515625" style="88" bestFit="1" customWidth="1"/>
    <col min="15833" max="15835" width="13.28515625" style="88" customWidth="1"/>
    <col min="15836" max="15836" width="8.5703125" style="88" customWidth="1"/>
    <col min="15837" max="15837" width="37.42578125" style="88" bestFit="1" customWidth="1"/>
    <col min="15838" max="15840" width="13.28515625" style="88" customWidth="1"/>
    <col min="15841" max="15841" width="4.5703125" style="88" bestFit="1" customWidth="1"/>
    <col min="15842" max="15842" width="42.85546875" style="88" bestFit="1" customWidth="1"/>
    <col min="15843" max="15845" width="13.28515625" style="88" customWidth="1"/>
    <col min="15846" max="15846" width="5.28515625" style="88" customWidth="1"/>
    <col min="15847" max="15847" width="33.28515625" style="88" customWidth="1"/>
    <col min="15848" max="15848" width="13.7109375" style="88" customWidth="1"/>
    <col min="15849" max="15849" width="13.140625" style="88" customWidth="1"/>
    <col min="15850" max="15850" width="14.85546875" style="88" customWidth="1"/>
    <col min="15851" max="15851" width="2.28515625" style="88" customWidth="1"/>
    <col min="15852" max="15852" width="5.28515625" style="88" customWidth="1"/>
    <col min="15853" max="15853" width="37.140625" style="88" customWidth="1"/>
    <col min="15854" max="15854" width="18.140625" style="88" bestFit="1" customWidth="1"/>
    <col min="15855" max="15861" width="18.5703125" style="88" customWidth="1"/>
    <col min="15862" max="15862" width="4.5703125" style="88" bestFit="1" customWidth="1"/>
    <col min="15863" max="15863" width="46.7109375" style="88" bestFit="1" customWidth="1"/>
    <col min="15864" max="15864" width="13.5703125" style="88" customWidth="1"/>
    <col min="15865" max="15865" width="18.42578125" style="88" customWidth="1"/>
    <col min="15866" max="15868" width="14.28515625" style="88" bestFit="1" customWidth="1"/>
    <col min="15869" max="15869" width="14.28515625" style="88" customWidth="1"/>
    <col min="15870" max="15870" width="14.28515625" style="88" bestFit="1" customWidth="1"/>
    <col min="15871" max="15871" width="17.140625" style="88" bestFit="1" customWidth="1"/>
    <col min="15872" max="15872" width="15.85546875" style="88" bestFit="1" customWidth="1"/>
    <col min="15873" max="15873" width="5.28515625" style="88" customWidth="1"/>
    <col min="15874" max="15874" width="46.7109375" style="88" bestFit="1" customWidth="1"/>
    <col min="15875" max="15875" width="15.42578125" style="88" bestFit="1" customWidth="1"/>
    <col min="15876" max="15876" width="17.140625" style="88" bestFit="1" customWidth="1"/>
    <col min="15877" max="15877" width="15.85546875" style="88" bestFit="1" customWidth="1"/>
    <col min="15878" max="16032" width="16.42578125" style="88"/>
    <col min="16033" max="16033" width="5.5703125" style="88" customWidth="1"/>
    <col min="16034" max="16034" width="18.7109375" style="88" customWidth="1"/>
    <col min="16035" max="16035" width="16.28515625" style="88" customWidth="1"/>
    <col min="16036" max="16036" width="15.28515625" style="88" customWidth="1"/>
    <col min="16037" max="16037" width="14" style="88" customWidth="1"/>
    <col min="16038" max="16038" width="13.85546875" style="88" customWidth="1"/>
    <col min="16039" max="16039" width="5.28515625" style="88" customWidth="1"/>
    <col min="16040" max="16040" width="46.140625" style="88" customWidth="1"/>
    <col min="16041" max="16041" width="18.42578125" style="88" customWidth="1"/>
    <col min="16042" max="16042" width="12.7109375" style="88" customWidth="1"/>
    <col min="16043" max="16043" width="14.7109375" style="88" bestFit="1" customWidth="1"/>
    <col min="16044" max="16044" width="5.28515625" style="88" customWidth="1"/>
    <col min="16045" max="16045" width="17.85546875" style="88" customWidth="1"/>
    <col min="16046" max="16046" width="20" style="88" customWidth="1"/>
    <col min="16047" max="16047" width="18.7109375" style="88" customWidth="1"/>
    <col min="16048" max="16048" width="15.5703125" style="88" customWidth="1"/>
    <col min="16049" max="16049" width="5.28515625" style="88" customWidth="1"/>
    <col min="16050" max="16050" width="42.7109375" style="88" customWidth="1"/>
    <col min="16051" max="16051" width="16.7109375" style="88" customWidth="1"/>
    <col min="16052" max="16052" width="17.28515625" style="88" customWidth="1"/>
    <col min="16053" max="16053" width="6.28515625" style="88" customWidth="1"/>
    <col min="16054" max="16054" width="57" style="88" bestFit="1" customWidth="1"/>
    <col min="16055" max="16055" width="12.5703125" style="88" customWidth="1"/>
    <col min="16056" max="16056" width="14.140625" style="88" customWidth="1"/>
    <col min="16057" max="16057" width="5" style="88" bestFit="1" customWidth="1"/>
    <col min="16058" max="16058" width="56.85546875" style="88" bestFit="1" customWidth="1"/>
    <col min="16059" max="16059" width="4.28515625" style="88" bestFit="1" customWidth="1"/>
    <col min="16060" max="16061" width="14.140625" style="88" customWidth="1"/>
    <col min="16062" max="16062" width="5.28515625" style="88" customWidth="1"/>
    <col min="16063" max="16063" width="30.28515625" style="88" customWidth="1"/>
    <col min="16064" max="16067" width="13.28515625" style="88" customWidth="1"/>
    <col min="16068" max="16068" width="11.85546875" style="88" customWidth="1"/>
    <col min="16069" max="16069" width="4.5703125" style="88" bestFit="1" customWidth="1"/>
    <col min="16070" max="16070" width="31.7109375" style="88" bestFit="1" customWidth="1"/>
    <col min="16071" max="16071" width="10.85546875" style="88" customWidth="1"/>
    <col min="16072" max="16072" width="17.7109375" style="88" customWidth="1"/>
    <col min="16073" max="16073" width="4.5703125" style="88" customWidth="1"/>
    <col min="16074" max="16074" width="28.140625" style="88" bestFit="1" customWidth="1"/>
    <col min="16075" max="16075" width="12.5703125" style="88" customWidth="1"/>
    <col min="16076" max="16076" width="14.7109375" style="88" customWidth="1"/>
    <col min="16077" max="16077" width="5.28515625" style="88" customWidth="1"/>
    <col min="16078" max="16078" width="40.42578125" style="88" customWidth="1"/>
    <col min="16079" max="16079" width="14.140625" style="88" customWidth="1"/>
    <col min="16080" max="16080" width="13.28515625" style="88" customWidth="1"/>
    <col min="16081" max="16081" width="14.28515625" style="88" customWidth="1"/>
    <col min="16082" max="16082" width="4.5703125" style="88" bestFit="1" customWidth="1"/>
    <col min="16083" max="16083" width="42.85546875" style="88" bestFit="1" customWidth="1"/>
    <col min="16084" max="16086" width="13.28515625" style="88" customWidth="1"/>
    <col min="16087" max="16087" width="5" style="88" bestFit="1" customWidth="1"/>
    <col min="16088" max="16088" width="55.28515625" style="88" bestFit="1" customWidth="1"/>
    <col min="16089" max="16091" width="13.28515625" style="88" customWidth="1"/>
    <col min="16092" max="16092" width="8.5703125" style="88" customWidth="1"/>
    <col min="16093" max="16093" width="37.42578125" style="88" bestFit="1" customWidth="1"/>
    <col min="16094" max="16096" width="13.28515625" style="88" customWidth="1"/>
    <col min="16097" max="16097" width="4.5703125" style="88" bestFit="1" customWidth="1"/>
    <col min="16098" max="16098" width="42.85546875" style="88" bestFit="1" customWidth="1"/>
    <col min="16099" max="16101" width="13.28515625" style="88" customWidth="1"/>
    <col min="16102" max="16102" width="5.28515625" style="88" customWidth="1"/>
    <col min="16103" max="16103" width="33.28515625" style="88" customWidth="1"/>
    <col min="16104" max="16104" width="13.7109375" style="88" customWidth="1"/>
    <col min="16105" max="16105" width="13.140625" style="88" customWidth="1"/>
    <col min="16106" max="16106" width="14.85546875" style="88" customWidth="1"/>
    <col min="16107" max="16107" width="2.28515625" style="88" customWidth="1"/>
    <col min="16108" max="16108" width="5.28515625" style="88" customWidth="1"/>
    <col min="16109" max="16109" width="37.140625" style="88" customWidth="1"/>
    <col min="16110" max="16110" width="18.140625" style="88" bestFit="1" customWidth="1"/>
    <col min="16111" max="16117" width="18.5703125" style="88" customWidth="1"/>
    <col min="16118" max="16118" width="4.5703125" style="88" bestFit="1" customWidth="1"/>
    <col min="16119" max="16119" width="46.7109375" style="88" bestFit="1" customWidth="1"/>
    <col min="16120" max="16120" width="13.5703125" style="88" customWidth="1"/>
    <col min="16121" max="16121" width="18.42578125" style="88" customWidth="1"/>
    <col min="16122" max="16124" width="14.28515625" style="88" bestFit="1" customWidth="1"/>
    <col min="16125" max="16125" width="14.28515625" style="88" customWidth="1"/>
    <col min="16126" max="16126" width="14.28515625" style="88" bestFit="1" customWidth="1"/>
    <col min="16127" max="16127" width="17.140625" style="88" bestFit="1" customWidth="1"/>
    <col min="16128" max="16128" width="15.85546875" style="88" bestFit="1" customWidth="1"/>
    <col min="16129" max="16129" width="5.28515625" style="88" customWidth="1"/>
    <col min="16130" max="16130" width="46.7109375" style="88" bestFit="1" customWidth="1"/>
    <col min="16131" max="16131" width="15.42578125" style="88" bestFit="1" customWidth="1"/>
    <col min="16132" max="16132" width="17.140625" style="88" bestFit="1" customWidth="1"/>
    <col min="16133" max="16133" width="15.85546875" style="88" bestFit="1" customWidth="1"/>
    <col min="16134" max="16384" width="16.42578125" style="88"/>
  </cols>
  <sheetData>
    <row r="1" spans="1:7" ht="15" hidden="1" customHeight="1" x14ac:dyDescent="0.3">
      <c r="E1" s="157"/>
    </row>
    <row r="2" spans="1:7" ht="15" customHeight="1" thickTop="1" thickBot="1" x14ac:dyDescent="0.3">
      <c r="A2" s="152"/>
      <c r="B2" s="152"/>
      <c r="C2" s="152"/>
      <c r="D2" s="152"/>
      <c r="E2" s="145" t="s">
        <v>122</v>
      </c>
    </row>
    <row r="3" spans="1:7" s="134" customFormat="1" ht="15" customHeight="1" thickTop="1" x14ac:dyDescent="0.25">
      <c r="A3" s="137" t="s">
        <v>134</v>
      </c>
      <c r="B3" s="136"/>
      <c r="C3" s="136"/>
      <c r="D3" s="136"/>
      <c r="E3" s="174"/>
    </row>
    <row r="4" spans="1:7" s="116" customFormat="1" ht="15" customHeight="1" x14ac:dyDescent="0.25">
      <c r="A4" s="137" t="s">
        <v>119</v>
      </c>
      <c r="B4" s="137"/>
      <c r="C4" s="137"/>
      <c r="D4" s="137"/>
      <c r="E4" s="137"/>
    </row>
    <row r="5" spans="1:7" s="184" customFormat="1" ht="15" customHeight="1" x14ac:dyDescent="0.25">
      <c r="A5" s="181" t="s">
        <v>143</v>
      </c>
      <c r="B5" s="183"/>
      <c r="C5" s="183"/>
      <c r="D5" s="183"/>
      <c r="E5" s="183"/>
    </row>
    <row r="6" spans="1:7" s="116" customFormat="1" ht="15" customHeight="1" x14ac:dyDescent="0.25">
      <c r="A6" s="136" t="s">
        <v>118</v>
      </c>
      <c r="B6" s="136"/>
      <c r="C6" s="136"/>
      <c r="D6" s="136"/>
      <c r="E6" s="136"/>
    </row>
    <row r="7" spans="1:7" s="134" customFormat="1" ht="15" customHeight="1" x14ac:dyDescent="0.25">
      <c r="B7" s="136"/>
      <c r="C7" s="136"/>
      <c r="D7" s="136"/>
      <c r="E7" s="136"/>
    </row>
    <row r="8" spans="1:7" s="134" customFormat="1" ht="15" customHeight="1" x14ac:dyDescent="0.25"/>
    <row r="9" spans="1:7" s="134" customFormat="1" ht="15" customHeight="1" x14ac:dyDescent="0.25">
      <c r="C9" s="138" t="s">
        <v>115</v>
      </c>
      <c r="D9" s="138"/>
      <c r="E9" s="138" t="s">
        <v>117</v>
      </c>
      <c r="G9" s="127"/>
    </row>
    <row r="10" spans="1:7" s="134" customFormat="1" ht="15" customHeight="1" x14ac:dyDescent="0.25">
      <c r="A10" s="138" t="s">
        <v>5</v>
      </c>
      <c r="C10" s="138" t="s">
        <v>6</v>
      </c>
      <c r="D10" s="138" t="s">
        <v>116</v>
      </c>
      <c r="E10" s="138" t="s">
        <v>6</v>
      </c>
      <c r="G10" s="127"/>
    </row>
    <row r="11" spans="1:7" ht="15" customHeight="1" x14ac:dyDescent="0.25">
      <c r="A11" s="133" t="s">
        <v>8</v>
      </c>
      <c r="B11" s="126"/>
      <c r="C11" s="133" t="s">
        <v>9</v>
      </c>
      <c r="D11" s="133" t="s">
        <v>114</v>
      </c>
      <c r="E11" s="133" t="s">
        <v>9</v>
      </c>
    </row>
    <row r="12" spans="1:7" ht="15" customHeight="1" x14ac:dyDescent="0.25"/>
    <row r="13" spans="1:7" ht="15" customHeight="1" x14ac:dyDescent="0.25">
      <c r="A13" s="95">
        <v>1</v>
      </c>
      <c r="B13" s="123" t="s">
        <v>113</v>
      </c>
      <c r="C13" s="119"/>
    </row>
    <row r="14" spans="1:7" ht="15" customHeight="1" x14ac:dyDescent="0.25">
      <c r="A14" s="95">
        <f t="shared" ref="A14:A57" si="0">+A13+1</f>
        <v>2</v>
      </c>
      <c r="B14" s="105" t="s">
        <v>112</v>
      </c>
      <c r="C14" s="117">
        <v>973799147.45999992</v>
      </c>
      <c r="D14" s="117">
        <v>12154072.268145438</v>
      </c>
      <c r="E14" s="115">
        <f>C14+D14</f>
        <v>985953219.72814536</v>
      </c>
      <c r="G14" s="100"/>
    </row>
    <row r="15" spans="1:7" ht="15" customHeight="1" x14ac:dyDescent="0.25">
      <c r="A15" s="95">
        <f t="shared" si="0"/>
        <v>3</v>
      </c>
      <c r="B15" s="105" t="s">
        <v>133</v>
      </c>
      <c r="C15" s="163">
        <v>45673733.219999999</v>
      </c>
      <c r="D15" s="162">
        <v>-46057432.060000002</v>
      </c>
      <c r="E15" s="130">
        <f>+C15+D15</f>
        <v>-383698.84000000358</v>
      </c>
      <c r="G15" s="100"/>
    </row>
    <row r="16" spans="1:7" ht="15" customHeight="1" x14ac:dyDescent="0.25">
      <c r="A16" s="95">
        <f t="shared" si="0"/>
        <v>4</v>
      </c>
      <c r="B16" s="105" t="s">
        <v>110</v>
      </c>
      <c r="C16" s="129">
        <v>8883653.6999999993</v>
      </c>
      <c r="D16" s="161">
        <v>-13000.46</v>
      </c>
      <c r="E16" s="114">
        <f>+C16+D16</f>
        <v>8870653.2399999984</v>
      </c>
      <c r="G16" s="100"/>
    </row>
    <row r="17" spans="1:7" ht="15" customHeight="1" x14ac:dyDescent="0.25">
      <c r="A17" s="95">
        <f t="shared" si="0"/>
        <v>5</v>
      </c>
      <c r="B17" s="105" t="s">
        <v>109</v>
      </c>
      <c r="C17" s="117">
        <f>SUM(C14:C16)</f>
        <v>1028356534.38</v>
      </c>
      <c r="D17" s="117">
        <f>SUM(D14:D16)</f>
        <v>-33916360.251854561</v>
      </c>
      <c r="E17" s="190">
        <f>SUM(E14:E16)</f>
        <v>994440174.12814534</v>
      </c>
    </row>
    <row r="18" spans="1:7" ht="15" customHeight="1" x14ac:dyDescent="0.25">
      <c r="A18" s="95">
        <f t="shared" si="0"/>
        <v>6</v>
      </c>
    </row>
    <row r="19" spans="1:7" ht="15" customHeight="1" x14ac:dyDescent="0.25">
      <c r="A19" s="95">
        <f t="shared" si="0"/>
        <v>7</v>
      </c>
      <c r="C19" s="119"/>
      <c r="D19" s="119"/>
      <c r="E19" s="119"/>
      <c r="F19" s="169"/>
      <c r="G19" s="92"/>
    </row>
    <row r="20" spans="1:7" ht="15" customHeight="1" x14ac:dyDescent="0.25">
      <c r="A20" s="95">
        <f t="shared" si="0"/>
        <v>8</v>
      </c>
      <c r="B20" s="98" t="s">
        <v>108</v>
      </c>
      <c r="C20" s="119"/>
      <c r="D20" s="119"/>
      <c r="E20" s="119"/>
    </row>
    <row r="21" spans="1:7" ht="15" customHeight="1" x14ac:dyDescent="0.25">
      <c r="A21" s="95">
        <f t="shared" si="0"/>
        <v>9</v>
      </c>
      <c r="C21" s="119"/>
      <c r="D21" s="119"/>
      <c r="E21" s="119"/>
    </row>
    <row r="22" spans="1:7" ht="15" customHeight="1" x14ac:dyDescent="0.25">
      <c r="A22" s="95">
        <f t="shared" si="0"/>
        <v>10</v>
      </c>
      <c r="B22" s="105" t="s">
        <v>132</v>
      </c>
      <c r="C22" s="119"/>
      <c r="D22" s="119"/>
      <c r="E22" s="119"/>
    </row>
    <row r="23" spans="1:7" ht="15" customHeight="1" x14ac:dyDescent="0.25">
      <c r="A23" s="95">
        <f t="shared" si="0"/>
        <v>11</v>
      </c>
      <c r="B23" s="105"/>
      <c r="C23" s="168"/>
      <c r="D23" s="168"/>
      <c r="E23" s="167"/>
    </row>
    <row r="24" spans="1:7" ht="15" customHeight="1" x14ac:dyDescent="0.25">
      <c r="A24" s="95">
        <f t="shared" si="0"/>
        <v>12</v>
      </c>
      <c r="B24" s="105" t="s">
        <v>131</v>
      </c>
      <c r="C24" s="117">
        <v>488200942.45999998</v>
      </c>
      <c r="D24" s="117">
        <v>35671710.858819999</v>
      </c>
      <c r="E24" s="115">
        <f>+C24+D24</f>
        <v>523872653.31882</v>
      </c>
    </row>
    <row r="25" spans="1:7" ht="15" customHeight="1" x14ac:dyDescent="0.25">
      <c r="A25" s="95">
        <f t="shared" si="0"/>
        <v>13</v>
      </c>
      <c r="B25" s="105"/>
      <c r="C25" s="97"/>
      <c r="D25" s="92"/>
      <c r="E25" s="130"/>
    </row>
    <row r="26" spans="1:7" ht="15" customHeight="1" x14ac:dyDescent="0.25">
      <c r="A26" s="95">
        <f t="shared" si="0"/>
        <v>14</v>
      </c>
      <c r="B26" s="105" t="s">
        <v>105</v>
      </c>
      <c r="C26" s="191">
        <f>SUM(C22:C25)</f>
        <v>488200942.45999998</v>
      </c>
      <c r="D26" s="191">
        <f>SUM(D22:D25)</f>
        <v>35671710.858819999</v>
      </c>
      <c r="E26" s="191">
        <f>SUM(E22:E25)</f>
        <v>523872653.31882</v>
      </c>
    </row>
    <row r="27" spans="1:7" s="147" customFormat="1" ht="15" customHeight="1" x14ac:dyDescent="0.25">
      <c r="A27" s="95">
        <f t="shared" si="0"/>
        <v>15</v>
      </c>
      <c r="B27" s="166"/>
      <c r="C27" s="165"/>
      <c r="D27" s="165"/>
      <c r="E27" s="165"/>
    </row>
    <row r="28" spans="1:7" ht="15" customHeight="1" x14ac:dyDescent="0.25">
      <c r="A28" s="95">
        <f t="shared" si="0"/>
        <v>16</v>
      </c>
      <c r="B28" s="98" t="s">
        <v>103</v>
      </c>
      <c r="C28" s="117">
        <v>1977213.8299999901</v>
      </c>
      <c r="D28" s="117">
        <v>-171075.84</v>
      </c>
      <c r="E28" s="115">
        <f>C28+D28</f>
        <v>1806137.98999999</v>
      </c>
    </row>
    <row r="29" spans="1:7" ht="15" customHeight="1" x14ac:dyDescent="0.25">
      <c r="A29" s="95">
        <f t="shared" si="0"/>
        <v>17</v>
      </c>
      <c r="B29" s="105" t="s">
        <v>12</v>
      </c>
      <c r="C29" s="92">
        <v>27893.159999999902</v>
      </c>
      <c r="D29" s="163">
        <v>0</v>
      </c>
      <c r="E29" s="130">
        <f t="shared" ref="E29:E41" si="1">+C29+D29</f>
        <v>27893.159999999902</v>
      </c>
    </row>
    <row r="30" spans="1:7" ht="15" customHeight="1" x14ac:dyDescent="0.25">
      <c r="A30" s="95">
        <f t="shared" si="0"/>
        <v>18</v>
      </c>
      <c r="B30" s="105" t="s">
        <v>13</v>
      </c>
      <c r="C30" s="92">
        <v>50241924.590000004</v>
      </c>
      <c r="D30" s="163">
        <v>0</v>
      </c>
      <c r="E30" s="130">
        <f t="shared" si="1"/>
        <v>50241924.590000004</v>
      </c>
    </row>
    <row r="31" spans="1:7" ht="15" customHeight="1" x14ac:dyDescent="0.25">
      <c r="A31" s="95">
        <f t="shared" si="0"/>
        <v>19</v>
      </c>
      <c r="B31" s="164" t="s">
        <v>14</v>
      </c>
      <c r="C31" s="92">
        <v>31145185.826497901</v>
      </c>
      <c r="D31" s="162">
        <v>515325.17607654672</v>
      </c>
      <c r="E31" s="130">
        <f t="shared" si="1"/>
        <v>31660511.002574448</v>
      </c>
    </row>
    <row r="32" spans="1:7" ht="15" customHeight="1" x14ac:dyDescent="0.25">
      <c r="A32" s="95">
        <f t="shared" si="0"/>
        <v>20</v>
      </c>
      <c r="B32" s="105" t="s">
        <v>15</v>
      </c>
      <c r="C32" s="92">
        <v>6746445.4672269998</v>
      </c>
      <c r="D32" s="162">
        <v>-4922527.72</v>
      </c>
      <c r="E32" s="130">
        <f t="shared" si="1"/>
        <v>1823917.7472270001</v>
      </c>
    </row>
    <row r="33" spans="1:5" s="125" customFormat="1" ht="15" customHeight="1" x14ac:dyDescent="0.25">
      <c r="A33" s="95">
        <f t="shared" si="0"/>
        <v>21</v>
      </c>
      <c r="B33" s="105" t="s">
        <v>99</v>
      </c>
      <c r="C33" s="92">
        <v>18049695.059999999</v>
      </c>
      <c r="D33" s="162">
        <v>-18049695.060000002</v>
      </c>
      <c r="E33" s="130">
        <f t="shared" si="1"/>
        <v>0</v>
      </c>
    </row>
    <row r="34" spans="1:5" ht="15" customHeight="1" x14ac:dyDescent="0.25">
      <c r="A34" s="95">
        <f t="shared" si="0"/>
        <v>22</v>
      </c>
      <c r="B34" s="105" t="s">
        <v>16</v>
      </c>
      <c r="C34" s="92">
        <v>48818034.726793997</v>
      </c>
      <c r="D34" s="162">
        <v>-811941.76143795776</v>
      </c>
      <c r="E34" s="130">
        <f t="shared" si="1"/>
        <v>48006092.965356037</v>
      </c>
    </row>
    <row r="35" spans="1:5" ht="15" customHeight="1" x14ac:dyDescent="0.25">
      <c r="A35" s="95">
        <f t="shared" si="0"/>
        <v>23</v>
      </c>
      <c r="B35" s="105" t="s">
        <v>98</v>
      </c>
      <c r="C35" s="92">
        <v>111068604.664087</v>
      </c>
      <c r="D35" s="162">
        <v>0</v>
      </c>
      <c r="E35" s="130">
        <f t="shared" si="1"/>
        <v>111068604.664087</v>
      </c>
    </row>
    <row r="36" spans="1:5" ht="15" customHeight="1" x14ac:dyDescent="0.25">
      <c r="A36" s="95">
        <f t="shared" si="0"/>
        <v>24</v>
      </c>
      <c r="B36" s="105" t="s">
        <v>76</v>
      </c>
      <c r="C36" s="92">
        <v>12058227.209931999</v>
      </c>
      <c r="D36" s="163">
        <v>0</v>
      </c>
      <c r="E36" s="130">
        <f>+C36+D36</f>
        <v>12058227.209931999</v>
      </c>
    </row>
    <row r="37" spans="1:5" ht="15" customHeight="1" x14ac:dyDescent="0.25">
      <c r="A37" s="95">
        <f t="shared" si="0"/>
        <v>25</v>
      </c>
      <c r="B37" s="105" t="s">
        <v>130</v>
      </c>
      <c r="C37" s="92">
        <v>0</v>
      </c>
      <c r="D37" s="163">
        <v>0</v>
      </c>
      <c r="E37" s="130">
        <f t="shared" si="1"/>
        <v>0</v>
      </c>
    </row>
    <row r="38" spans="1:5" ht="15" customHeight="1" x14ac:dyDescent="0.25">
      <c r="A38" s="95">
        <f t="shared" si="0"/>
        <v>26</v>
      </c>
      <c r="B38" s="105" t="s">
        <v>96</v>
      </c>
      <c r="C38" s="92">
        <v>-45370.199999999903</v>
      </c>
      <c r="D38" s="163">
        <v>3182862</v>
      </c>
      <c r="E38" s="130">
        <f t="shared" si="1"/>
        <v>3137491.8000000003</v>
      </c>
    </row>
    <row r="39" spans="1:5" ht="15" customHeight="1" x14ac:dyDescent="0.25">
      <c r="A39" s="95">
        <f t="shared" si="0"/>
        <v>27</v>
      </c>
      <c r="B39" s="105" t="s">
        <v>93</v>
      </c>
      <c r="C39" s="92">
        <v>101993080.096865</v>
      </c>
      <c r="D39" s="162">
        <v>-53532967.24011939</v>
      </c>
      <c r="E39" s="130">
        <f t="shared" si="1"/>
        <v>48460112.856745608</v>
      </c>
    </row>
    <row r="40" spans="1:5" ht="15" customHeight="1" x14ac:dyDescent="0.25">
      <c r="A40" s="95">
        <f t="shared" si="0"/>
        <v>28</v>
      </c>
      <c r="B40" s="105" t="s">
        <v>92</v>
      </c>
      <c r="C40" s="92">
        <v>0</v>
      </c>
      <c r="D40" s="162">
        <v>3237968.7877660068</v>
      </c>
      <c r="E40" s="130">
        <f t="shared" si="1"/>
        <v>3237968.7877660068</v>
      </c>
    </row>
    <row r="41" spans="1:5" ht="15" customHeight="1" x14ac:dyDescent="0.25">
      <c r="A41" s="95">
        <f t="shared" si="0"/>
        <v>29</v>
      </c>
      <c r="B41" s="88" t="s">
        <v>91</v>
      </c>
      <c r="C41" s="97">
        <v>57027596.420000002</v>
      </c>
      <c r="D41" s="161">
        <v>-19273682.560000002</v>
      </c>
      <c r="E41" s="114">
        <f t="shared" si="1"/>
        <v>37753913.859999999</v>
      </c>
    </row>
    <row r="42" spans="1:5" ht="15" customHeight="1" x14ac:dyDescent="0.25">
      <c r="A42" s="95">
        <f t="shared" si="0"/>
        <v>30</v>
      </c>
      <c r="B42" s="105" t="s">
        <v>90</v>
      </c>
      <c r="C42" s="191">
        <f>SUM(C28:C41)</f>
        <v>439108530.85140294</v>
      </c>
      <c r="D42" s="191">
        <f>SUM(D28:D41)</f>
        <v>-89825734.217714787</v>
      </c>
      <c r="E42" s="191">
        <f>SUM(E28:E41)</f>
        <v>349282796.63368809</v>
      </c>
    </row>
    <row r="43" spans="1:5" ht="15" customHeight="1" x14ac:dyDescent="0.25">
      <c r="A43" s="95">
        <f t="shared" si="0"/>
        <v>31</v>
      </c>
      <c r="C43" s="100"/>
      <c r="D43" s="100"/>
      <c r="E43" s="100"/>
    </row>
    <row r="44" spans="1:5" ht="15" customHeight="1" x14ac:dyDescent="0.25">
      <c r="A44" s="95">
        <f t="shared" si="0"/>
        <v>32</v>
      </c>
      <c r="B44" s="88" t="s">
        <v>88</v>
      </c>
      <c r="C44" s="131">
        <f>C17-C26-C42</f>
        <v>101047061.06859714</v>
      </c>
      <c r="D44" s="131">
        <f>D17-D26-D42</f>
        <v>20237663.107040226</v>
      </c>
      <c r="E44" s="131">
        <f>E17-E26-E42</f>
        <v>121284724.17563725</v>
      </c>
    </row>
    <row r="45" spans="1:5" ht="15" customHeight="1" x14ac:dyDescent="0.25">
      <c r="A45" s="95">
        <f t="shared" si="0"/>
        <v>33</v>
      </c>
      <c r="B45" s="105"/>
      <c r="C45" s="106"/>
      <c r="D45" s="106"/>
      <c r="E45" s="106"/>
    </row>
    <row r="46" spans="1:5" ht="15" customHeight="1" x14ac:dyDescent="0.25">
      <c r="A46" s="95">
        <f t="shared" si="0"/>
        <v>34</v>
      </c>
      <c r="B46" s="105" t="s">
        <v>87</v>
      </c>
      <c r="C46" s="100">
        <f>C57</f>
        <v>1651590189.5077469</v>
      </c>
      <c r="D46" s="178">
        <f>D57</f>
        <v>0</v>
      </c>
      <c r="E46" s="100">
        <f>+C46+D46</f>
        <v>1651590189.5077469</v>
      </c>
    </row>
    <row r="47" spans="1:5" ht="15" customHeight="1" x14ac:dyDescent="0.25">
      <c r="A47" s="95">
        <f t="shared" si="0"/>
        <v>35</v>
      </c>
    </row>
    <row r="48" spans="1:5" ht="15" customHeight="1" x14ac:dyDescent="0.25">
      <c r="A48" s="95">
        <f t="shared" si="0"/>
        <v>36</v>
      </c>
      <c r="B48" s="105" t="s">
        <v>86</v>
      </c>
      <c r="C48" s="113">
        <f>C44/C46</f>
        <v>6.118167915414538E-2</v>
      </c>
      <c r="E48" s="104">
        <f>E44/E46</f>
        <v>7.3435120253279002E-2</v>
      </c>
    </row>
    <row r="49" spans="1:5" ht="15" customHeight="1" x14ac:dyDescent="0.2">
      <c r="A49" s="95">
        <f t="shared" si="0"/>
        <v>37</v>
      </c>
      <c r="C49" s="159"/>
      <c r="E49" s="159"/>
    </row>
    <row r="50" spans="1:5" ht="15" customHeight="1" x14ac:dyDescent="0.2">
      <c r="A50" s="95">
        <f t="shared" si="0"/>
        <v>38</v>
      </c>
      <c r="B50" s="88" t="s">
        <v>84</v>
      </c>
    </row>
    <row r="51" spans="1:5" ht="15" customHeight="1" x14ac:dyDescent="0.2">
      <c r="A51" s="95">
        <f t="shared" si="0"/>
        <v>39</v>
      </c>
      <c r="B51" s="149" t="s">
        <v>129</v>
      </c>
      <c r="C51" s="131">
        <v>3152000388</v>
      </c>
      <c r="D51" s="153">
        <v>0</v>
      </c>
      <c r="E51" s="158">
        <f>+D51+C51</f>
        <v>3152000388</v>
      </c>
    </row>
    <row r="52" spans="1:5" ht="15" customHeight="1" x14ac:dyDescent="0.2">
      <c r="A52" s="95">
        <f t="shared" si="0"/>
        <v>40</v>
      </c>
      <c r="B52" s="151" t="s">
        <v>128</v>
      </c>
      <c r="C52" s="96">
        <v>-1143008342</v>
      </c>
      <c r="D52" s="156">
        <v>0</v>
      </c>
      <c r="E52" s="156">
        <f>+D52+C52</f>
        <v>-1143008342</v>
      </c>
    </row>
    <row r="53" spans="1:5" ht="15" customHeight="1" x14ac:dyDescent="0.2">
      <c r="A53" s="95">
        <f t="shared" si="0"/>
        <v>41</v>
      </c>
      <c r="B53" s="151" t="s">
        <v>127</v>
      </c>
      <c r="C53" s="155">
        <v>-394996925.6848346</v>
      </c>
      <c r="D53" s="154">
        <v>0</v>
      </c>
      <c r="E53" s="154">
        <f>+D53+C53</f>
        <v>-394996925.6848346</v>
      </c>
    </row>
    <row r="54" spans="1:5" ht="15" customHeight="1" x14ac:dyDescent="0.2">
      <c r="A54" s="95">
        <f t="shared" si="0"/>
        <v>42</v>
      </c>
      <c r="B54" s="151" t="s">
        <v>126</v>
      </c>
      <c r="C54" s="110">
        <v>-30103192</v>
      </c>
      <c r="D54" s="150">
        <v>0</v>
      </c>
      <c r="E54" s="150">
        <f>+D54+C54</f>
        <v>-30103192</v>
      </c>
    </row>
    <row r="55" spans="1:5" ht="15" customHeight="1" x14ac:dyDescent="0.2">
      <c r="A55" s="95">
        <f t="shared" si="0"/>
        <v>43</v>
      </c>
      <c r="B55" s="151" t="s">
        <v>125</v>
      </c>
      <c r="C55" s="153">
        <f>SUM(C51:C54)</f>
        <v>1583891928.3151655</v>
      </c>
      <c r="D55" s="153">
        <f>SUM(D51:D54)</f>
        <v>0</v>
      </c>
      <c r="E55" s="153">
        <f>SUM(E51:E54)</f>
        <v>1583891928.3151655</v>
      </c>
    </row>
    <row r="56" spans="1:5" ht="15" customHeight="1" x14ac:dyDescent="0.2">
      <c r="A56" s="95">
        <f t="shared" si="0"/>
        <v>44</v>
      </c>
      <c r="B56" s="151" t="s">
        <v>79</v>
      </c>
      <c r="C56" s="110">
        <v>67698261.192581519</v>
      </c>
      <c r="D56" s="150">
        <v>0</v>
      </c>
      <c r="E56" s="150">
        <f>+D56+C56</f>
        <v>67698261.192581519</v>
      </c>
    </row>
    <row r="57" spans="1:5" ht="15" customHeight="1" thickBot="1" x14ac:dyDescent="0.25">
      <c r="A57" s="95">
        <f t="shared" si="0"/>
        <v>45</v>
      </c>
      <c r="B57" s="149" t="s">
        <v>77</v>
      </c>
      <c r="C57" s="148">
        <f>SUM(C55:C56)</f>
        <v>1651590189.5077469</v>
      </c>
      <c r="D57" s="148">
        <f>SUM(D55:D56)</f>
        <v>0</v>
      </c>
      <c r="E57" s="148">
        <f>SUM(E55:E56)</f>
        <v>1651590189.5077469</v>
      </c>
    </row>
    <row r="58" spans="1:5" ht="15" customHeight="1" thickTop="1" x14ac:dyDescent="0.2">
      <c r="A58" s="95"/>
    </row>
    <row r="59" spans="1:5" ht="15" customHeight="1" x14ac:dyDescent="0.2">
      <c r="C59" s="176" t="str">
        <f>IF(C57=C46,"OK","ERROR")</f>
        <v>OK</v>
      </c>
      <c r="D59" s="176" t="str">
        <f>IF(D57=D46,"OK","ERROR")</f>
        <v>OK</v>
      </c>
      <c r="E59" s="176" t="str">
        <f>IF(E57=E46,"OK","ERROR")</f>
        <v>OK</v>
      </c>
    </row>
    <row r="60" spans="1:5" ht="15" customHeight="1" x14ac:dyDescent="0.2"/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spans="1:5" ht="15" customHeight="1" x14ac:dyDescent="0.2"/>
    <row r="82" spans="1:5" ht="15" customHeight="1" x14ac:dyDescent="0.2"/>
    <row r="83" spans="1:5" ht="15" customHeight="1" x14ac:dyDescent="0.2"/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>
      <c r="A92" s="95"/>
      <c r="B92" s="95"/>
      <c r="C92" s="95"/>
      <c r="D92" s="95"/>
      <c r="E92" s="95"/>
    </row>
    <row r="93" spans="1:5" ht="15" customHeight="1" x14ac:dyDescent="0.2">
      <c r="A93" s="95"/>
      <c r="B93" s="95"/>
      <c r="C93" s="95"/>
      <c r="D93" s="95"/>
      <c r="E93" s="95"/>
    </row>
    <row r="94" spans="1:5" ht="15" customHeight="1" x14ac:dyDescent="0.2">
      <c r="A94" s="95"/>
      <c r="B94" s="95"/>
      <c r="C94" s="95"/>
      <c r="D94" s="95"/>
      <c r="E94" s="95"/>
    </row>
    <row r="95" spans="1:5" ht="15" customHeight="1" x14ac:dyDescent="0.2">
      <c r="A95" s="95"/>
      <c r="B95" s="95"/>
      <c r="C95" s="95"/>
      <c r="D95" s="95"/>
      <c r="E95" s="95"/>
    </row>
    <row r="96" spans="1:5" ht="15" customHeight="1" x14ac:dyDescent="0.2">
      <c r="A96" s="95"/>
      <c r="B96" s="95"/>
      <c r="C96" s="95"/>
      <c r="D96" s="95"/>
      <c r="E96" s="95"/>
    </row>
    <row r="97" spans="1:5" ht="15" customHeight="1" x14ac:dyDescent="0.2">
      <c r="A97" s="95"/>
      <c r="B97" s="95"/>
      <c r="C97" s="95"/>
      <c r="D97" s="95"/>
      <c r="E97" s="95"/>
    </row>
    <row r="98" spans="1:5" ht="15" customHeight="1" x14ac:dyDescent="0.2">
      <c r="A98" s="95"/>
      <c r="B98" s="95"/>
      <c r="C98" s="95"/>
      <c r="D98" s="95"/>
      <c r="E98" s="95"/>
    </row>
    <row r="99" spans="1:5" ht="15" customHeight="1" x14ac:dyDescent="0.2"/>
    <row r="100" spans="1:5" ht="15" customHeight="1" x14ac:dyDescent="0.2"/>
    <row r="101" spans="1:5" ht="15" customHeight="1" x14ac:dyDescent="0.2"/>
    <row r="102" spans="1:5" ht="15" customHeight="1" x14ac:dyDescent="0.2"/>
    <row r="103" spans="1:5" ht="15" customHeight="1" x14ac:dyDescent="0.2"/>
    <row r="104" spans="1:5" ht="15" customHeight="1" x14ac:dyDescent="0.2"/>
    <row r="105" spans="1:5" ht="15" customHeight="1" x14ac:dyDescent="0.2"/>
    <row r="106" spans="1:5" ht="15" customHeight="1" x14ac:dyDescent="0.2"/>
    <row r="107" spans="1:5" ht="15" customHeight="1" x14ac:dyDescent="0.2"/>
    <row r="108" spans="1:5" ht="15" customHeight="1" x14ac:dyDescent="0.2"/>
  </sheetData>
  <conditionalFormatting sqref="C59:E59">
    <cfRule type="cellIs" dxfId="11" priority="2" stopIfTrue="1" operator="equal">
      <formula>"OK"</formula>
    </cfRule>
    <cfRule type="cellIs" dxfId="10" priority="3" stopIfTrue="1" operator="equal">
      <formula>"ERROR"</formula>
    </cfRule>
  </conditionalFormatting>
  <printOptions horizontalCentered="1"/>
  <pageMargins left="0.5" right="0.25" top="0.78" bottom="0.45" header="0.5" footer="0.5"/>
  <pageSetup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zoomScale="88" zoomScaleNormal="88" workbookViewId="0">
      <pane ySplit="10" topLeftCell="A11" activePane="bottomLeft" state="frozen"/>
      <selection activeCell="E43" sqref="E43"/>
      <selection pane="bottomLeft" activeCell="H34" sqref="H34"/>
    </sheetView>
  </sheetViews>
  <sheetFormatPr defaultColWidth="16.42578125" defaultRowHeight="15" customHeight="1" outlineLevelRow="1" x14ac:dyDescent="0.2"/>
  <cols>
    <col min="1" max="1" width="4.5703125" style="88" customWidth="1"/>
    <col min="2" max="2" width="36.140625" style="88" bestFit="1" customWidth="1"/>
    <col min="3" max="3" width="14.7109375" style="88" bestFit="1" customWidth="1"/>
    <col min="4" max="4" width="15.28515625" style="88" bestFit="1" customWidth="1"/>
    <col min="5" max="5" width="14.7109375" style="88" bestFit="1" customWidth="1"/>
    <col min="6" max="16384" width="16.42578125" style="88"/>
  </cols>
  <sheetData>
    <row r="1" spans="1:8" s="91" customFormat="1" ht="15" hidden="1" customHeight="1" outlineLevel="1" x14ac:dyDescent="0.25"/>
    <row r="2" spans="1:8" ht="15" customHeight="1" collapsed="1" thickBot="1" x14ac:dyDescent="0.3"/>
    <row r="3" spans="1:8" s="134" customFormat="1" ht="15" customHeight="1" thickBot="1" x14ac:dyDescent="0.3">
      <c r="E3" s="146" t="s">
        <v>122</v>
      </c>
    </row>
    <row r="4" spans="1:8" s="134" customFormat="1" ht="15" customHeight="1" x14ac:dyDescent="0.25">
      <c r="A4" s="143" t="s">
        <v>85</v>
      </c>
      <c r="B4" s="136"/>
      <c r="C4" s="136"/>
    </row>
    <row r="5" spans="1:8" s="180" customFormat="1" ht="15" customHeight="1" x14ac:dyDescent="0.25">
      <c r="A5" s="183" t="s">
        <v>121</v>
      </c>
      <c r="B5" s="181"/>
      <c r="C5" s="182"/>
      <c r="D5" s="181"/>
      <c r="E5" s="181"/>
    </row>
    <row r="6" spans="1:8" s="134" customFormat="1" ht="15" customHeight="1" x14ac:dyDescent="0.25">
      <c r="A6" s="137" t="s">
        <v>119</v>
      </c>
      <c r="B6" s="136"/>
      <c r="C6" s="139"/>
      <c r="D6" s="107"/>
      <c r="E6" s="136"/>
    </row>
    <row r="7" spans="1:8" s="134" customFormat="1" ht="15" customHeight="1" x14ac:dyDescent="0.25">
      <c r="A7" s="136" t="s">
        <v>137</v>
      </c>
      <c r="B7" s="136"/>
      <c r="C7" s="136"/>
      <c r="D7" s="107"/>
      <c r="E7" s="136"/>
    </row>
    <row r="8" spans="1:8" s="134" customFormat="1" ht="15" customHeight="1" x14ac:dyDescent="0.25">
      <c r="A8" s="136" t="s">
        <v>118</v>
      </c>
      <c r="B8" s="136"/>
      <c r="C8" s="136"/>
      <c r="D8" s="107"/>
      <c r="E8" s="136"/>
    </row>
    <row r="9" spans="1:8" s="134" customFormat="1" ht="15" customHeight="1" x14ac:dyDescent="0.25">
      <c r="E9" s="102"/>
    </row>
    <row r="10" spans="1:8" s="134" customFormat="1" ht="15" customHeight="1" x14ac:dyDescent="0.25">
      <c r="C10" s="102" t="s">
        <v>115</v>
      </c>
      <c r="D10" s="102"/>
      <c r="E10" s="102" t="s">
        <v>117</v>
      </c>
    </row>
    <row r="11" spans="1:8" ht="15" customHeight="1" x14ac:dyDescent="0.25">
      <c r="A11" s="102" t="s">
        <v>5</v>
      </c>
      <c r="B11" s="134"/>
      <c r="C11" s="102" t="s">
        <v>6</v>
      </c>
      <c r="D11" s="102" t="s">
        <v>116</v>
      </c>
      <c r="E11" s="102" t="s">
        <v>6</v>
      </c>
      <c r="G11" s="134"/>
      <c r="H11" s="134"/>
    </row>
    <row r="12" spans="1:8" ht="15" customHeight="1" x14ac:dyDescent="0.25">
      <c r="A12" s="133" t="s">
        <v>8</v>
      </c>
      <c r="B12" s="126"/>
      <c r="C12" s="133" t="s">
        <v>9</v>
      </c>
      <c r="D12" s="133" t="s">
        <v>114</v>
      </c>
      <c r="E12" s="133" t="s">
        <v>9</v>
      </c>
      <c r="G12" s="134"/>
      <c r="H12" s="134"/>
    </row>
    <row r="13" spans="1:8" ht="15" customHeight="1" x14ac:dyDescent="0.25">
      <c r="G13" s="134"/>
      <c r="H13" s="134"/>
    </row>
    <row r="14" spans="1:8" ht="15" customHeight="1" x14ac:dyDescent="0.25">
      <c r="A14" s="95">
        <v>1</v>
      </c>
      <c r="B14" s="123" t="s">
        <v>113</v>
      </c>
      <c r="G14" s="134"/>
      <c r="H14" s="134"/>
    </row>
    <row r="15" spans="1:8" ht="15" customHeight="1" x14ac:dyDescent="0.25">
      <c r="A15" s="95">
        <f t="shared" ref="A15:A53" si="0">+A14+1</f>
        <v>2</v>
      </c>
      <c r="B15" s="105" t="s">
        <v>112</v>
      </c>
      <c r="C15" s="100">
        <v>1964602690.79</v>
      </c>
      <c r="D15" s="100">
        <v>40305916.997654647</v>
      </c>
      <c r="E15" s="108">
        <f>SUM(C15:D15)</f>
        <v>2004908607.7876546</v>
      </c>
      <c r="G15" s="134"/>
      <c r="H15" s="134"/>
    </row>
    <row r="16" spans="1:8" ht="15" customHeight="1" x14ac:dyDescent="0.25">
      <c r="A16" s="95">
        <f t="shared" si="0"/>
        <v>3</v>
      </c>
      <c r="B16" s="105" t="s">
        <v>111</v>
      </c>
      <c r="C16" s="92">
        <v>339509.38</v>
      </c>
      <c r="D16" s="92">
        <v>3642</v>
      </c>
      <c r="E16" s="96">
        <f>SUM(C16:D16)</f>
        <v>343151.38</v>
      </c>
      <c r="G16" s="134"/>
      <c r="H16" s="134"/>
    </row>
    <row r="17" spans="1:8" ht="15" customHeight="1" x14ac:dyDescent="0.25">
      <c r="A17" s="95">
        <f t="shared" si="0"/>
        <v>4</v>
      </c>
      <c r="B17" s="105" t="s">
        <v>100</v>
      </c>
      <c r="C17" s="92">
        <v>107219294.19</v>
      </c>
      <c r="D17" s="92">
        <v>0</v>
      </c>
      <c r="E17" s="96">
        <f>SUM(C17:D17)</f>
        <v>107219294.19</v>
      </c>
      <c r="G17" s="134"/>
      <c r="H17" s="134"/>
    </row>
    <row r="18" spans="1:8" ht="15" customHeight="1" x14ac:dyDescent="0.25">
      <c r="A18" s="95">
        <f t="shared" si="0"/>
        <v>5</v>
      </c>
      <c r="B18" s="105" t="s">
        <v>110</v>
      </c>
      <c r="C18" s="97">
        <v>112785618.809999</v>
      </c>
      <c r="D18" s="97">
        <v>-19792085.229999997</v>
      </c>
      <c r="E18" s="110">
        <f>SUM(C18:D18)</f>
        <v>92993533.579999</v>
      </c>
      <c r="G18" s="134"/>
      <c r="H18" s="134"/>
    </row>
    <row r="19" spans="1:8" ht="15" customHeight="1" x14ac:dyDescent="0.25">
      <c r="A19" s="95">
        <f t="shared" si="0"/>
        <v>6</v>
      </c>
      <c r="B19" s="105" t="s">
        <v>109</v>
      </c>
      <c r="C19" s="121">
        <f>SUM(C15:C18)</f>
        <v>2184947113.1699991</v>
      </c>
      <c r="D19" s="121">
        <f>SUM(D15:D18)</f>
        <v>20517473.76765465</v>
      </c>
      <c r="E19" s="121">
        <f>SUM(E15:E18)</f>
        <v>2205464586.937654</v>
      </c>
      <c r="G19" s="134"/>
      <c r="H19" s="134"/>
    </row>
    <row r="20" spans="1:8" ht="15" customHeight="1" x14ac:dyDescent="0.25">
      <c r="A20" s="95">
        <f t="shared" si="0"/>
        <v>7</v>
      </c>
      <c r="C20" s="119"/>
      <c r="D20" s="119"/>
      <c r="G20" s="134"/>
      <c r="H20" s="134"/>
    </row>
    <row r="21" spans="1:8" ht="15" customHeight="1" x14ac:dyDescent="0.25">
      <c r="A21" s="95">
        <f t="shared" si="0"/>
        <v>8</v>
      </c>
      <c r="B21" s="98" t="s">
        <v>108</v>
      </c>
      <c r="C21" s="119"/>
      <c r="D21" s="119"/>
      <c r="E21" s="118"/>
      <c r="G21" s="134"/>
      <c r="H21" s="134"/>
    </row>
    <row r="22" spans="1:8" ht="15" customHeight="1" x14ac:dyDescent="0.25">
      <c r="A22" s="95">
        <f t="shared" si="0"/>
        <v>9</v>
      </c>
      <c r="C22" s="119"/>
      <c r="D22" s="119"/>
      <c r="G22" s="134"/>
      <c r="H22" s="134"/>
    </row>
    <row r="23" spans="1:8" ht="15" customHeight="1" x14ac:dyDescent="0.25">
      <c r="A23" s="95">
        <f t="shared" si="0"/>
        <v>10</v>
      </c>
      <c r="B23" s="123" t="s">
        <v>107</v>
      </c>
      <c r="C23" s="119"/>
      <c r="D23" s="119"/>
      <c r="E23" s="118"/>
      <c r="G23" s="134"/>
      <c r="H23" s="134"/>
    </row>
    <row r="24" spans="1:8" ht="15" customHeight="1" x14ac:dyDescent="0.25">
      <c r="A24" s="95">
        <f t="shared" si="0"/>
        <v>11</v>
      </c>
      <c r="B24" s="105" t="s">
        <v>104</v>
      </c>
      <c r="C24" s="100">
        <v>263493429.64999899</v>
      </c>
      <c r="D24" s="100">
        <v>-85895</v>
      </c>
      <c r="E24" s="108">
        <f>SUM(C24:D24)</f>
        <v>263407534.64999899</v>
      </c>
      <c r="G24" s="134"/>
      <c r="H24" s="134"/>
    </row>
    <row r="25" spans="1:8" ht="15" customHeight="1" x14ac:dyDescent="0.25">
      <c r="A25" s="95">
        <f t="shared" si="0"/>
        <v>12</v>
      </c>
      <c r="B25" s="105" t="s">
        <v>102</v>
      </c>
      <c r="C25" s="92">
        <v>469874110.57999998</v>
      </c>
      <c r="D25" s="92">
        <v>4359870.9832571335</v>
      </c>
      <c r="E25" s="96">
        <f>SUM(C25:D25)</f>
        <v>474233981.5632571</v>
      </c>
      <c r="G25" s="134"/>
      <c r="H25" s="134"/>
    </row>
    <row r="26" spans="1:8" ht="15" customHeight="1" x14ac:dyDescent="0.25">
      <c r="A26" s="95">
        <f t="shared" si="0"/>
        <v>13</v>
      </c>
      <c r="B26" s="105" t="s">
        <v>101</v>
      </c>
      <c r="C26" s="92">
        <v>108412772.989999</v>
      </c>
      <c r="D26" s="92">
        <v>0</v>
      </c>
      <c r="E26" s="96">
        <f>SUM(C26:D26)</f>
        <v>108412772.989999</v>
      </c>
      <c r="G26" s="134"/>
      <c r="H26" s="134"/>
    </row>
    <row r="27" spans="1:8" ht="15" customHeight="1" x14ac:dyDescent="0.25">
      <c r="A27" s="95">
        <f t="shared" si="0"/>
        <v>14</v>
      </c>
      <c r="B27" s="88" t="s">
        <v>106</v>
      </c>
      <c r="C27" s="97">
        <v>-129036284.5</v>
      </c>
      <c r="D27" s="97">
        <v>129036284.5</v>
      </c>
      <c r="E27" s="110">
        <f>SUM(C27:D27)</f>
        <v>0</v>
      </c>
      <c r="G27" s="134"/>
      <c r="H27" s="134"/>
    </row>
    <row r="28" spans="1:8" ht="15" customHeight="1" x14ac:dyDescent="0.25">
      <c r="A28" s="95">
        <f t="shared" si="0"/>
        <v>15</v>
      </c>
      <c r="B28" s="105" t="s">
        <v>105</v>
      </c>
      <c r="C28" s="121">
        <f>SUM(C24:C27)</f>
        <v>712744028.71999788</v>
      </c>
      <c r="D28" s="121">
        <f>SUM(D24:D27)</f>
        <v>133310260.48325713</v>
      </c>
      <c r="E28" s="121">
        <f>SUM(E24:E27)</f>
        <v>846054289.20325518</v>
      </c>
      <c r="G28" s="134"/>
      <c r="H28" s="134"/>
    </row>
    <row r="29" spans="1:8" ht="15" customHeight="1" x14ac:dyDescent="0.25">
      <c r="A29" s="95">
        <f t="shared" si="0"/>
        <v>16</v>
      </c>
      <c r="B29" s="105"/>
      <c r="C29" s="100"/>
      <c r="D29" s="100"/>
      <c r="E29" s="119"/>
      <c r="G29" s="134"/>
      <c r="H29" s="134"/>
    </row>
    <row r="30" spans="1:8" ht="15" customHeight="1" x14ac:dyDescent="0.25">
      <c r="A30" s="95">
        <f t="shared" si="0"/>
        <v>17</v>
      </c>
      <c r="B30" s="98" t="s">
        <v>103</v>
      </c>
      <c r="C30" s="100">
        <v>113089598.489999</v>
      </c>
      <c r="D30" s="100">
        <v>0</v>
      </c>
      <c r="E30" s="108">
        <f t="shared" ref="E30:E44" si="1">SUM(C30:D30)</f>
        <v>113089598.489999</v>
      </c>
      <c r="G30" s="134"/>
      <c r="H30" s="134"/>
    </row>
    <row r="31" spans="1:8" ht="15" customHeight="1" x14ac:dyDescent="0.25">
      <c r="A31" s="95">
        <f t="shared" si="0"/>
        <v>18</v>
      </c>
      <c r="B31" s="105" t="s">
        <v>12</v>
      </c>
      <c r="C31" s="92">
        <v>21589071.039999999</v>
      </c>
      <c r="D31" s="92">
        <v>0</v>
      </c>
      <c r="E31" s="96">
        <f t="shared" si="1"/>
        <v>21589071.039999999</v>
      </c>
      <c r="G31" s="134"/>
      <c r="H31" s="134"/>
    </row>
    <row r="32" spans="1:8" ht="15" customHeight="1" x14ac:dyDescent="0.25">
      <c r="A32" s="95">
        <f t="shared" si="0"/>
        <v>19</v>
      </c>
      <c r="B32" s="105" t="s">
        <v>13</v>
      </c>
      <c r="C32" s="92">
        <v>84585141.340000093</v>
      </c>
      <c r="D32" s="92">
        <v>0</v>
      </c>
      <c r="E32" s="96">
        <f t="shared" si="1"/>
        <v>84585141.340000093</v>
      </c>
      <c r="G32" s="134"/>
      <c r="H32" s="134"/>
    </row>
    <row r="33" spans="1:8" ht="15" customHeight="1" x14ac:dyDescent="0.25">
      <c r="A33" s="95">
        <f t="shared" si="0"/>
        <v>20</v>
      </c>
      <c r="B33" s="105" t="s">
        <v>14</v>
      </c>
      <c r="C33" s="92">
        <v>59040948.128994003</v>
      </c>
      <c r="D33" s="92">
        <v>-7962347.9232160719</v>
      </c>
      <c r="E33" s="96">
        <f t="shared" si="1"/>
        <v>51078600.205777928</v>
      </c>
      <c r="G33" s="134"/>
      <c r="H33" s="134"/>
    </row>
    <row r="34" spans="1:8" ht="15" customHeight="1" x14ac:dyDescent="0.25">
      <c r="A34" s="95">
        <f t="shared" si="0"/>
        <v>21</v>
      </c>
      <c r="B34" s="105" t="s">
        <v>15</v>
      </c>
      <c r="C34" s="92">
        <v>19631793.51977</v>
      </c>
      <c r="D34" s="92">
        <v>-17055848.600000001</v>
      </c>
      <c r="E34" s="96">
        <f t="shared" si="1"/>
        <v>2575944.9197699986</v>
      </c>
      <c r="G34" s="134"/>
      <c r="H34" s="134"/>
    </row>
    <row r="35" spans="1:8" ht="15" customHeight="1" x14ac:dyDescent="0.25">
      <c r="A35" s="95">
        <f t="shared" si="0"/>
        <v>22</v>
      </c>
      <c r="B35" s="105" t="s">
        <v>99</v>
      </c>
      <c r="C35" s="92">
        <v>94119767.629999995</v>
      </c>
      <c r="D35" s="92">
        <v>-94103005.430000007</v>
      </c>
      <c r="E35" s="96">
        <f t="shared" si="1"/>
        <v>16762.199999988079</v>
      </c>
      <c r="G35" s="134"/>
      <c r="H35" s="134"/>
    </row>
    <row r="36" spans="1:8" ht="15" customHeight="1" x14ac:dyDescent="0.25">
      <c r="A36" s="95">
        <f t="shared" si="0"/>
        <v>23</v>
      </c>
      <c r="B36" s="105" t="s">
        <v>16</v>
      </c>
      <c r="C36" s="92">
        <v>109554529.285253</v>
      </c>
      <c r="D36" s="92">
        <v>777891.5899616708</v>
      </c>
      <c r="E36" s="96">
        <f t="shared" si="1"/>
        <v>110332420.87521468</v>
      </c>
      <c r="G36" s="134"/>
      <c r="H36" s="134"/>
    </row>
    <row r="37" spans="1:8" ht="15" customHeight="1" x14ac:dyDescent="0.25">
      <c r="A37" s="95">
        <f t="shared" si="0"/>
        <v>24</v>
      </c>
      <c r="B37" s="105" t="s">
        <v>98</v>
      </c>
      <c r="C37" s="92">
        <v>258772332.62373</v>
      </c>
      <c r="D37" s="92">
        <v>-187976.84000000003</v>
      </c>
      <c r="E37" s="96">
        <f t="shared" si="1"/>
        <v>258584355.78373</v>
      </c>
      <c r="G37" s="134"/>
      <c r="H37" s="134"/>
    </row>
    <row r="38" spans="1:8" ht="13.5" customHeight="1" x14ac:dyDescent="0.25">
      <c r="A38" s="95">
        <f t="shared" si="0"/>
        <v>25</v>
      </c>
      <c r="B38" s="105" t="s">
        <v>76</v>
      </c>
      <c r="C38" s="92">
        <v>45714686.335895002</v>
      </c>
      <c r="D38" s="92">
        <v>0</v>
      </c>
      <c r="E38" s="96">
        <f t="shared" si="1"/>
        <v>45714686.335895002</v>
      </c>
      <c r="G38" s="134"/>
      <c r="H38" s="134"/>
    </row>
    <row r="39" spans="1:8" ht="15" customHeight="1" x14ac:dyDescent="0.25">
      <c r="A39" s="95">
        <f t="shared" si="0"/>
        <v>26</v>
      </c>
      <c r="B39" s="111" t="s">
        <v>97</v>
      </c>
      <c r="C39" s="92">
        <v>17495991.16</v>
      </c>
      <c r="D39" s="92">
        <v>0</v>
      </c>
      <c r="E39" s="96">
        <f t="shared" si="1"/>
        <v>17495991.16</v>
      </c>
      <c r="G39" s="134"/>
      <c r="H39" s="134"/>
    </row>
    <row r="40" spans="1:8" ht="15" customHeight="1" x14ac:dyDescent="0.25">
      <c r="A40" s="95">
        <f t="shared" si="0"/>
        <v>27</v>
      </c>
      <c r="B40" s="105" t="s">
        <v>96</v>
      </c>
      <c r="C40" s="92">
        <v>-44697967.219999999</v>
      </c>
      <c r="D40" s="92">
        <v>58440070.729999997</v>
      </c>
      <c r="E40" s="96">
        <f t="shared" si="1"/>
        <v>13742103.509999998</v>
      </c>
      <c r="G40" s="134"/>
      <c r="H40" s="134"/>
    </row>
    <row r="41" spans="1:8" ht="15" customHeight="1" x14ac:dyDescent="0.25">
      <c r="A41" s="95">
        <f t="shared" si="0"/>
        <v>28</v>
      </c>
      <c r="B41" s="88" t="s">
        <v>94</v>
      </c>
      <c r="C41" s="92">
        <v>85636443.730000004</v>
      </c>
      <c r="D41" s="92">
        <v>-85636443.729999989</v>
      </c>
      <c r="E41" s="96">
        <f t="shared" si="1"/>
        <v>0</v>
      </c>
      <c r="G41" s="134"/>
      <c r="H41" s="134"/>
    </row>
    <row r="42" spans="1:8" ht="15" customHeight="1" x14ac:dyDescent="0.25">
      <c r="A42" s="95">
        <f t="shared" si="0"/>
        <v>29</v>
      </c>
      <c r="B42" s="105" t="s">
        <v>93</v>
      </c>
      <c r="C42" s="92">
        <v>207478393.14958</v>
      </c>
      <c r="D42" s="92">
        <v>-119240627.64373165</v>
      </c>
      <c r="E42" s="96">
        <f t="shared" si="1"/>
        <v>88237765.505848348</v>
      </c>
      <c r="G42" s="134"/>
      <c r="H42" s="134"/>
    </row>
    <row r="43" spans="1:8" ht="15" customHeight="1" x14ac:dyDescent="0.25">
      <c r="A43" s="95">
        <f t="shared" si="0"/>
        <v>30</v>
      </c>
      <c r="B43" s="105" t="s">
        <v>92</v>
      </c>
      <c r="C43" s="92">
        <v>0</v>
      </c>
      <c r="D43" s="92">
        <v>54565183.643169284</v>
      </c>
      <c r="E43" s="96">
        <f t="shared" si="1"/>
        <v>54565183.643169284</v>
      </c>
      <c r="G43" s="134"/>
      <c r="H43" s="134"/>
    </row>
    <row r="44" spans="1:8" ht="15" customHeight="1" x14ac:dyDescent="0.25">
      <c r="A44" s="95">
        <f t="shared" si="0"/>
        <v>31</v>
      </c>
      <c r="B44" s="88" t="s">
        <v>91</v>
      </c>
      <c r="C44" s="92">
        <v>114495182.779999</v>
      </c>
      <c r="D44" s="92">
        <v>-28491191.569000043</v>
      </c>
      <c r="E44" s="96">
        <f t="shared" si="1"/>
        <v>86003991.210998952</v>
      </c>
      <c r="G44" s="134"/>
      <c r="H44" s="134"/>
    </row>
    <row r="45" spans="1:8" ht="15" customHeight="1" x14ac:dyDescent="0.25">
      <c r="A45" s="95">
        <f t="shared" si="0"/>
        <v>32</v>
      </c>
      <c r="B45" s="105" t="s">
        <v>90</v>
      </c>
      <c r="C45" s="109">
        <f>SUM(C28:C44)</f>
        <v>1899249940.7132182</v>
      </c>
      <c r="D45" s="109">
        <f>SUM(D28:D44)</f>
        <v>-105584035.28955969</v>
      </c>
      <c r="E45" s="109">
        <f>SUM(E28:E44)</f>
        <v>1793665905.4236588</v>
      </c>
      <c r="G45" s="134"/>
      <c r="H45" s="134"/>
    </row>
    <row r="46" spans="1:8" ht="15" customHeight="1" x14ac:dyDescent="0.25">
      <c r="A46" s="95">
        <f t="shared" si="0"/>
        <v>33</v>
      </c>
      <c r="C46" s="100"/>
      <c r="D46" s="100"/>
      <c r="E46" s="100"/>
      <c r="G46" s="134"/>
      <c r="H46" s="134"/>
    </row>
    <row r="47" spans="1:8" ht="15" customHeight="1" x14ac:dyDescent="0.25">
      <c r="A47" s="95">
        <f t="shared" si="0"/>
        <v>34</v>
      </c>
      <c r="B47" s="88" t="s">
        <v>88</v>
      </c>
      <c r="C47" s="108">
        <f>C19-C45</f>
        <v>285697172.45678091</v>
      </c>
      <c r="D47" s="108">
        <f>D19-D45</f>
        <v>126101509.05721435</v>
      </c>
      <c r="E47" s="108">
        <f>E19-E45</f>
        <v>411798681.51399517</v>
      </c>
      <c r="G47" s="134"/>
      <c r="H47" s="134"/>
    </row>
    <row r="48" spans="1:8" ht="15" customHeight="1" x14ac:dyDescent="0.25">
      <c r="A48" s="95">
        <f t="shared" si="0"/>
        <v>35</v>
      </c>
      <c r="B48" s="105"/>
      <c r="C48" s="106"/>
      <c r="D48" s="106"/>
      <c r="E48" s="106"/>
      <c r="G48" s="134"/>
      <c r="H48" s="134"/>
    </row>
    <row r="49" spans="1:15" ht="15" customHeight="1" x14ac:dyDescent="0.25">
      <c r="A49" s="95">
        <f t="shared" si="0"/>
        <v>36</v>
      </c>
      <c r="B49" s="88" t="s">
        <v>87</v>
      </c>
      <c r="C49" s="100">
        <f>C60</f>
        <v>5323896851.7536507</v>
      </c>
      <c r="D49" s="100">
        <f>D60</f>
        <v>-2159156.5</v>
      </c>
      <c r="E49" s="100">
        <f>SUM(C49:D49)</f>
        <v>5321737695.2536507</v>
      </c>
      <c r="G49" s="134"/>
      <c r="H49" s="134"/>
    </row>
    <row r="50" spans="1:15" ht="15" customHeight="1" x14ac:dyDescent="0.25">
      <c r="A50" s="95">
        <f t="shared" si="0"/>
        <v>37</v>
      </c>
      <c r="C50" s="100"/>
      <c r="D50" s="100"/>
      <c r="G50" s="134"/>
      <c r="H50" s="134"/>
    </row>
    <row r="51" spans="1:15" ht="15" customHeight="1" x14ac:dyDescent="0.25">
      <c r="A51" s="95">
        <f t="shared" si="0"/>
        <v>38</v>
      </c>
      <c r="B51" s="88" t="s">
        <v>86</v>
      </c>
      <c r="C51" s="104">
        <f>C47/C49</f>
        <v>5.3663168241637603E-2</v>
      </c>
      <c r="D51" s="104"/>
      <c r="E51" s="104">
        <f>E47/E49</f>
        <v>7.7380492067707515E-2</v>
      </c>
      <c r="G51" s="134"/>
      <c r="H51" s="134"/>
    </row>
    <row r="52" spans="1:15" ht="15" customHeight="1" x14ac:dyDescent="0.25">
      <c r="A52" s="95">
        <f t="shared" si="0"/>
        <v>39</v>
      </c>
      <c r="G52" s="134"/>
      <c r="H52" s="134"/>
    </row>
    <row r="53" spans="1:15" ht="15" customHeight="1" x14ac:dyDescent="0.25">
      <c r="A53" s="95">
        <f t="shared" si="0"/>
        <v>40</v>
      </c>
      <c r="B53" s="88" t="s">
        <v>84</v>
      </c>
      <c r="G53" s="134"/>
      <c r="H53" s="134"/>
    </row>
    <row r="54" spans="1:15" ht="15" customHeight="1" x14ac:dyDescent="0.25">
      <c r="A54" s="95">
        <f t="shared" ref="A54:A60" si="2">A53+1</f>
        <v>41</v>
      </c>
      <c r="B54" s="99" t="s">
        <v>83</v>
      </c>
      <c r="C54" s="100">
        <v>9452709060.7690182</v>
      </c>
      <c r="D54" s="100">
        <v>-4532649</v>
      </c>
      <c r="E54" s="100">
        <f t="shared" ref="E54:E59" si="3">+D54+C54</f>
        <v>9448176411.7690182</v>
      </c>
      <c r="G54" s="134"/>
      <c r="H54" s="134"/>
    </row>
    <row r="55" spans="1:15" ht="15" customHeight="1" x14ac:dyDescent="0.25">
      <c r="A55" s="95">
        <f t="shared" si="2"/>
        <v>42</v>
      </c>
      <c r="B55" s="99" t="s">
        <v>82</v>
      </c>
      <c r="C55" s="96">
        <v>-3451279882.0911341</v>
      </c>
      <c r="D55" s="96">
        <v>1248817</v>
      </c>
      <c r="E55" s="96">
        <f t="shared" si="3"/>
        <v>-3450031065.0911341</v>
      </c>
      <c r="G55" s="134"/>
      <c r="H55" s="134"/>
    </row>
    <row r="56" spans="1:15" ht="15" customHeight="1" x14ac:dyDescent="0.25">
      <c r="A56" s="95">
        <f t="shared" si="2"/>
        <v>43</v>
      </c>
      <c r="B56" s="88" t="s">
        <v>81</v>
      </c>
      <c r="C56" s="96">
        <v>338605654.77625</v>
      </c>
      <c r="D56" s="96">
        <v>0</v>
      </c>
      <c r="E56" s="96">
        <f t="shared" si="3"/>
        <v>338605654.77625</v>
      </c>
      <c r="G56" s="134"/>
      <c r="H56" s="134"/>
    </row>
    <row r="57" spans="1:15" ht="15" customHeight="1" x14ac:dyDescent="0.25">
      <c r="A57" s="95">
        <f t="shared" si="2"/>
        <v>44</v>
      </c>
      <c r="B57" s="88" t="s">
        <v>80</v>
      </c>
      <c r="C57" s="96">
        <v>-1143495981.947773</v>
      </c>
      <c r="D57" s="96">
        <v>1124675.5</v>
      </c>
      <c r="E57" s="96">
        <f t="shared" si="3"/>
        <v>-1142371306.447773</v>
      </c>
      <c r="G57" s="134"/>
      <c r="H57" s="134"/>
    </row>
    <row r="58" spans="1:15" s="93" customFormat="1" ht="15" customHeight="1" x14ac:dyDescent="0.25">
      <c r="A58" s="95">
        <f t="shared" si="2"/>
        <v>45</v>
      </c>
      <c r="B58" s="88" t="s">
        <v>79</v>
      </c>
      <c r="C58" s="96">
        <v>190185413.80985934</v>
      </c>
      <c r="D58" s="96">
        <v>0</v>
      </c>
      <c r="E58" s="96">
        <f t="shared" si="3"/>
        <v>190185413.80985934</v>
      </c>
      <c r="F58" s="88"/>
      <c r="G58" s="134"/>
      <c r="H58" s="134"/>
      <c r="I58" s="88"/>
      <c r="J58" s="88"/>
      <c r="K58" s="88"/>
      <c r="L58" s="88"/>
      <c r="M58" s="88"/>
      <c r="N58" s="88"/>
      <c r="O58" s="88"/>
    </row>
    <row r="59" spans="1:15" s="93" customFormat="1" ht="15" customHeight="1" x14ac:dyDescent="0.2">
      <c r="A59" s="95">
        <f t="shared" si="2"/>
        <v>46</v>
      </c>
      <c r="B59" s="88" t="s">
        <v>78</v>
      </c>
      <c r="C59" s="96">
        <v>-62827413.56256938</v>
      </c>
      <c r="D59" s="96">
        <v>0</v>
      </c>
      <c r="E59" s="96">
        <f t="shared" si="3"/>
        <v>-62827413.56256938</v>
      </c>
      <c r="G59" s="134"/>
      <c r="H59" s="134"/>
    </row>
    <row r="60" spans="1:15" s="93" customFormat="1" ht="15" customHeight="1" thickBot="1" x14ac:dyDescent="0.25">
      <c r="A60" s="95">
        <f t="shared" si="2"/>
        <v>47</v>
      </c>
      <c r="B60" s="88" t="s">
        <v>77</v>
      </c>
      <c r="C60" s="94">
        <f>SUM(C54:C59)</f>
        <v>5323896851.7536507</v>
      </c>
      <c r="D60" s="94">
        <f>SUM(D54:D59)</f>
        <v>-2159156.5</v>
      </c>
      <c r="E60" s="94">
        <f>SUM(E54:E59)</f>
        <v>5321737695.2536507</v>
      </c>
      <c r="G60" s="134"/>
      <c r="H60" s="134"/>
    </row>
    <row r="61" spans="1:15" ht="15" customHeight="1" thickTop="1" x14ac:dyDescent="0.2">
      <c r="A61" s="93"/>
      <c r="B61" s="93"/>
      <c r="C61" s="93"/>
      <c r="D61" s="93"/>
      <c r="E61" s="93"/>
      <c r="F61" s="93"/>
      <c r="G61" s="134"/>
      <c r="H61" s="134"/>
      <c r="I61" s="93"/>
      <c r="J61" s="93"/>
      <c r="K61" s="93"/>
      <c r="L61" s="93"/>
      <c r="M61" s="93"/>
      <c r="N61" s="93"/>
      <c r="O61" s="93"/>
    </row>
    <row r="62" spans="1:15" ht="15" customHeight="1" x14ac:dyDescent="0.2">
      <c r="A62" s="93"/>
      <c r="C62" s="176" t="str">
        <f>IF(C60=C49,"OK","ERROR")</f>
        <v>OK</v>
      </c>
      <c r="D62" s="176" t="str">
        <f>IF(D60=D49,"OK","ERROR")</f>
        <v>OK</v>
      </c>
      <c r="E62" s="176" t="str">
        <f>IF(E60=E49,"OK","ERROR")</f>
        <v>OK</v>
      </c>
      <c r="G62" s="134"/>
      <c r="H62" s="134"/>
    </row>
    <row r="63" spans="1:15" ht="15" customHeight="1" x14ac:dyDescent="0.2">
      <c r="B63" s="93"/>
      <c r="G63" s="134"/>
      <c r="H63" s="134"/>
    </row>
    <row r="64" spans="1:15" ht="15" customHeight="1" x14ac:dyDescent="0.2">
      <c r="A64" s="89"/>
      <c r="B64" s="89"/>
      <c r="C64" s="89"/>
      <c r="D64" s="89"/>
      <c r="E64" s="89"/>
      <c r="F64" s="89"/>
      <c r="G64" s="134"/>
      <c r="H64" s="134"/>
    </row>
    <row r="65" spans="1:8" ht="15" customHeight="1" x14ac:dyDescent="0.2">
      <c r="A65" s="89"/>
      <c r="B65" s="89"/>
      <c r="C65" s="89"/>
      <c r="D65" s="89"/>
      <c r="E65" s="89"/>
      <c r="F65" s="89"/>
      <c r="G65" s="134"/>
      <c r="H65" s="134"/>
    </row>
    <row r="66" spans="1:8" ht="15" customHeight="1" x14ac:dyDescent="0.2">
      <c r="A66" s="89"/>
      <c r="B66" s="89"/>
      <c r="C66" s="89"/>
      <c r="D66" s="89"/>
      <c r="E66" s="89"/>
      <c r="F66" s="89"/>
      <c r="G66" s="134"/>
      <c r="H66" s="134"/>
    </row>
    <row r="67" spans="1:8" ht="15" customHeight="1" x14ac:dyDescent="0.2">
      <c r="A67" s="89"/>
      <c r="B67" s="89"/>
      <c r="C67" s="89"/>
      <c r="D67" s="89"/>
      <c r="E67" s="89"/>
      <c r="F67" s="89"/>
      <c r="G67" s="134"/>
      <c r="H67" s="134"/>
    </row>
    <row r="68" spans="1:8" ht="15" customHeight="1" x14ac:dyDescent="0.2">
      <c r="A68" s="89"/>
      <c r="B68" s="89"/>
      <c r="C68" s="89"/>
      <c r="D68" s="89"/>
      <c r="E68" s="89"/>
      <c r="F68" s="89"/>
      <c r="G68" s="134"/>
      <c r="H68" s="134"/>
    </row>
    <row r="69" spans="1:8" ht="15" customHeight="1" x14ac:dyDescent="0.2">
      <c r="A69" s="89"/>
      <c r="B69" s="89"/>
      <c r="C69" s="89"/>
      <c r="D69" s="89"/>
      <c r="E69" s="89"/>
      <c r="F69" s="89"/>
      <c r="G69" s="134"/>
      <c r="H69" s="134"/>
    </row>
    <row r="70" spans="1:8" ht="15" customHeight="1" x14ac:dyDescent="0.2">
      <c r="A70" s="89"/>
      <c r="B70" s="89"/>
      <c r="C70" s="89"/>
      <c r="D70" s="89"/>
      <c r="E70" s="89"/>
      <c r="F70" s="89"/>
      <c r="G70" s="134"/>
      <c r="H70" s="134"/>
    </row>
    <row r="71" spans="1:8" ht="15" customHeight="1" x14ac:dyDescent="0.2">
      <c r="A71" s="89"/>
      <c r="B71" s="89"/>
      <c r="C71" s="89"/>
      <c r="D71" s="89"/>
      <c r="E71" s="89"/>
      <c r="F71" s="89"/>
      <c r="G71" s="134"/>
      <c r="H71" s="134"/>
    </row>
    <row r="72" spans="1:8" ht="15" customHeight="1" x14ac:dyDescent="0.2">
      <c r="A72" s="89"/>
      <c r="B72" s="89"/>
      <c r="C72" s="89"/>
      <c r="D72" s="89"/>
      <c r="E72" s="89"/>
      <c r="F72" s="89"/>
      <c r="G72" s="134"/>
      <c r="H72" s="134"/>
    </row>
    <row r="73" spans="1:8" ht="15" customHeight="1" x14ac:dyDescent="0.2">
      <c r="A73" s="89"/>
      <c r="B73" s="89"/>
      <c r="C73" s="89"/>
      <c r="D73" s="89"/>
      <c r="E73" s="89"/>
      <c r="F73" s="89"/>
    </row>
    <row r="74" spans="1:8" ht="15" customHeight="1" x14ac:dyDescent="0.2">
      <c r="A74" s="89"/>
      <c r="B74" s="89"/>
      <c r="C74" s="89"/>
      <c r="D74" s="89"/>
      <c r="E74" s="89"/>
      <c r="F74" s="89"/>
    </row>
    <row r="75" spans="1:8" ht="15" customHeight="1" x14ac:dyDescent="0.2">
      <c r="A75" s="89"/>
      <c r="B75" s="89"/>
      <c r="C75" s="89"/>
      <c r="D75" s="89"/>
      <c r="E75" s="89"/>
      <c r="F75" s="89"/>
    </row>
    <row r="76" spans="1:8" ht="15" customHeight="1" x14ac:dyDescent="0.2">
      <c r="A76" s="89"/>
      <c r="B76" s="89"/>
      <c r="C76" s="89"/>
      <c r="D76" s="89"/>
      <c r="E76" s="89"/>
      <c r="F76" s="89"/>
    </row>
    <row r="77" spans="1:8" ht="15" customHeight="1" x14ac:dyDescent="0.2">
      <c r="A77" s="89"/>
      <c r="B77" s="89"/>
      <c r="C77" s="89"/>
      <c r="D77" s="89"/>
      <c r="E77" s="89"/>
      <c r="F77" s="89"/>
    </row>
    <row r="78" spans="1:8" ht="15" customHeight="1" x14ac:dyDescent="0.2">
      <c r="A78" s="89"/>
      <c r="B78" s="89"/>
      <c r="C78" s="89"/>
      <c r="D78" s="89"/>
      <c r="E78" s="89"/>
      <c r="F78" s="89"/>
    </row>
    <row r="79" spans="1:8" ht="15" customHeight="1" x14ac:dyDescent="0.2">
      <c r="A79" s="89"/>
      <c r="B79" s="89"/>
      <c r="C79" s="89"/>
      <c r="D79" s="89"/>
      <c r="E79" s="89"/>
      <c r="F79" s="89"/>
    </row>
    <row r="80" spans="1:8" ht="15" customHeight="1" x14ac:dyDescent="0.2">
      <c r="A80" s="89"/>
      <c r="B80" s="89"/>
      <c r="C80" s="89"/>
      <c r="D80" s="89"/>
      <c r="E80" s="89"/>
      <c r="F80" s="89"/>
    </row>
    <row r="81" spans="1:6" ht="15" customHeight="1" x14ac:dyDescent="0.2">
      <c r="A81" s="89"/>
      <c r="B81" s="89"/>
      <c r="C81" s="89"/>
      <c r="D81" s="89"/>
      <c r="E81" s="89"/>
      <c r="F81" s="89"/>
    </row>
    <row r="82" spans="1:6" ht="15" customHeight="1" x14ac:dyDescent="0.2">
      <c r="A82" s="89"/>
      <c r="B82" s="89"/>
      <c r="C82" s="89"/>
      <c r="D82" s="89"/>
      <c r="E82" s="89"/>
      <c r="F82" s="89"/>
    </row>
    <row r="83" spans="1:6" ht="15" customHeight="1" x14ac:dyDescent="0.2">
      <c r="A83" s="89"/>
      <c r="B83" s="89"/>
      <c r="C83" s="89"/>
      <c r="D83" s="89"/>
      <c r="E83" s="89"/>
      <c r="F83" s="89"/>
    </row>
    <row r="84" spans="1:6" ht="15" customHeight="1" x14ac:dyDescent="0.2">
      <c r="A84" s="89"/>
      <c r="B84" s="89"/>
      <c r="C84" s="89"/>
      <c r="D84" s="89"/>
      <c r="E84" s="89"/>
      <c r="F84" s="89"/>
    </row>
    <row r="85" spans="1:6" ht="15" customHeight="1" x14ac:dyDescent="0.2">
      <c r="A85" s="89"/>
      <c r="B85" s="89"/>
      <c r="C85" s="89"/>
      <c r="D85" s="89"/>
      <c r="E85" s="89"/>
      <c r="F85" s="89"/>
    </row>
    <row r="86" spans="1:6" ht="15" customHeight="1" x14ac:dyDescent="0.2">
      <c r="A86" s="89"/>
      <c r="B86" s="89"/>
      <c r="C86" s="89"/>
      <c r="D86" s="89"/>
      <c r="E86" s="89"/>
      <c r="F86" s="89"/>
    </row>
    <row r="87" spans="1:6" ht="15" customHeight="1" x14ac:dyDescent="0.2">
      <c r="A87" s="89"/>
      <c r="B87" s="89"/>
      <c r="C87" s="89"/>
      <c r="D87" s="89"/>
      <c r="E87" s="89"/>
      <c r="F87" s="89"/>
    </row>
    <row r="88" spans="1:6" ht="15" customHeight="1" x14ac:dyDescent="0.2">
      <c r="A88" s="89"/>
      <c r="B88" s="89"/>
      <c r="C88" s="89"/>
      <c r="D88" s="89"/>
      <c r="E88" s="89"/>
      <c r="F88" s="89"/>
    </row>
  </sheetData>
  <conditionalFormatting sqref="C62:E62">
    <cfRule type="cellIs" dxfId="9" priority="2" stopIfTrue="1" operator="equal">
      <formula>"OK"</formula>
    </cfRule>
    <cfRule type="cellIs" dxfId="8" priority="3" stopIfTrue="1" operator="equal">
      <formula>"ERROR"</formula>
    </cfRule>
  </conditionalFormatting>
  <printOptions horizontalCentered="1"/>
  <pageMargins left="0.75" right="0.5" top="0.78" bottom="0.45" header="0.25" footer="0.18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4CFEAD-AF86-4A99-BF66-8F766577FB98}"/>
</file>

<file path=customXml/itemProps2.xml><?xml version="1.0" encoding="utf-8"?>
<ds:datastoreItem xmlns:ds="http://schemas.openxmlformats.org/officeDocument/2006/customXml" ds:itemID="{7496EAE4-24E8-4A16-8DEB-1AD1FC3B597A}"/>
</file>

<file path=customXml/itemProps3.xml><?xml version="1.0" encoding="utf-8"?>
<ds:datastoreItem xmlns:ds="http://schemas.openxmlformats.org/officeDocument/2006/customXml" ds:itemID="{80A16887-4DFB-428B-A331-93CFFF2F1BE5}"/>
</file>

<file path=customXml/itemProps4.xml><?xml version="1.0" encoding="utf-8"?>
<ds:datastoreItem xmlns:ds="http://schemas.openxmlformats.org/officeDocument/2006/customXml" ds:itemID="{E0386E01-4DF0-47D1-8E9E-D1D70522B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6</vt:i4>
      </vt:variant>
    </vt:vector>
  </HeadingPairs>
  <TitlesOfParts>
    <vt:vector size="38" baseType="lpstr">
      <vt:lpstr>Combined</vt:lpstr>
      <vt:lpstr>Combined ERF</vt:lpstr>
      <vt:lpstr>Electric</vt:lpstr>
      <vt:lpstr>Gas</vt:lpstr>
      <vt:lpstr>Sum Elec UE-130652 12ME 12-2012</vt:lpstr>
      <vt:lpstr>Sum Gas UG-130652 12ME 12-2012</vt:lpstr>
      <vt:lpstr>Sum Elec UE-140536 12ME 12-2013</vt:lpstr>
      <vt:lpstr>Sum Gas UG-140537 12ME 12-2013</vt:lpstr>
      <vt:lpstr>Sum Elec UE-150528 12ME-12-2014</vt:lpstr>
      <vt:lpstr>Sum Gas UG-15052912ME 12-2014</vt:lpstr>
      <vt:lpstr>Sum Elec UE-160375 12ME 12-2015</vt:lpstr>
      <vt:lpstr>Sum Gas UG-160376 12ME 12-2015</vt:lpstr>
      <vt:lpstr>Sum Elec UE-170221 12ME 12-2016</vt:lpstr>
      <vt:lpstr>Sum Gas UG-170222 12ME 12-2016</vt:lpstr>
      <vt:lpstr>Sum Elec UE-180255 12ME 12-2017</vt:lpstr>
      <vt:lpstr>Sum Gas UG-180256 12ME 12-2017</vt:lpstr>
      <vt:lpstr>Elec Cust Counts 12-2011</vt:lpstr>
      <vt:lpstr>Gas Cust Counts 12-2011</vt:lpstr>
      <vt:lpstr>Elec Cust Counts 12-2012</vt:lpstr>
      <vt:lpstr>Gas Cust Counts 12-2012</vt:lpstr>
      <vt:lpstr>Elec Cust Counts 12-2013</vt:lpstr>
      <vt:lpstr>Gas Cust Counts 12-2013</vt:lpstr>
      <vt:lpstr>Elec Cust Counts 12-2014</vt:lpstr>
      <vt:lpstr>Gas Cust Counts 12-2014</vt:lpstr>
      <vt:lpstr>Elec Cust Counts 12-2015</vt:lpstr>
      <vt:lpstr>Gas Cust Counts 12-2015</vt:lpstr>
      <vt:lpstr>Elec Cust Counts 12-2016</vt:lpstr>
      <vt:lpstr>Gas Cust Counts 12-2016</vt:lpstr>
      <vt:lpstr>Elec Cust Counts 12-2017 </vt:lpstr>
      <vt:lpstr>Gas Cust Counts 12-2017</vt:lpstr>
      <vt:lpstr>Elec Cust Counts 6-2018 </vt:lpstr>
      <vt:lpstr>Gas Cust Counts 6-2018</vt:lpstr>
      <vt:lpstr>'Sum Gas UG-130652 12ME 12-2012'!_FEDERAL_INCOME_TAX</vt:lpstr>
      <vt:lpstr>'Sum Gas UG-140537 12ME 12-2013'!_FEDERAL_INCOME_TAX</vt:lpstr>
      <vt:lpstr>'Sum Gas UG-15052912ME 12-2014'!_FEDERAL_INCOME_TAX</vt:lpstr>
      <vt:lpstr>'Sum Gas UG-160376 12ME 12-2015'!_FEDERAL_INCOME_TAX</vt:lpstr>
      <vt:lpstr>'Sum Gas UG-170222 12ME 12-2016'!_FEDERAL_INCOME_TAX</vt:lpstr>
      <vt:lpstr>_FEDERAL_INCOME_TAX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cp:lastPrinted>2018-11-01T17:05:22Z</cp:lastPrinted>
  <dcterms:created xsi:type="dcterms:W3CDTF">2015-09-04T20:51:28Z</dcterms:created>
  <dcterms:modified xsi:type="dcterms:W3CDTF">2018-11-07T18:36:32Z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