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ility\Current Cases\WA - Cascade - 2020\"/>
    </mc:Choice>
  </mc:AlternateContent>
  <xr:revisionPtr revIDLastSave="0" documentId="8_{68F10381-13D1-4474-9776-6163C8D0CEE6}" xr6:coauthVersionLast="45" xr6:coauthVersionMax="45" xr10:uidLastSave="{00000000-0000-0000-0000-000000000000}"/>
  <bookViews>
    <workbookView xWindow="2994" yWindow="0" windowWidth="17964" windowHeight="11838" tabRatio="565" xr2:uid="{00000000-000D-0000-FFFF-FFFF00000000}"/>
  </bookViews>
  <sheets>
    <sheet name="WUTC-41 Response" sheetId="7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59" i="7" l="1"/>
  <c r="V161" i="7" s="1"/>
  <c r="V160" i="7"/>
  <c r="T159" i="7"/>
  <c r="T160" i="7"/>
  <c r="T161" i="7"/>
  <c r="T163" i="7"/>
  <c r="T165" i="7"/>
  <c r="T168" i="7" s="1"/>
  <c r="T166" i="7"/>
  <c r="T167" i="7"/>
  <c r="R159" i="7"/>
  <c r="R160" i="7"/>
  <c r="R161" i="7"/>
  <c r="R163" i="7"/>
  <c r="R165" i="7"/>
  <c r="R168" i="7" s="1"/>
  <c r="R166" i="7"/>
  <c r="R167" i="7"/>
  <c r="P159" i="7"/>
  <c r="P160" i="7"/>
  <c r="P161" i="7"/>
  <c r="P163" i="7"/>
  <c r="P165" i="7"/>
  <c r="P168" i="7" s="1"/>
  <c r="P166" i="7"/>
  <c r="P167" i="7"/>
  <c r="V163" i="7" l="1"/>
  <c r="S113" i="7"/>
  <c r="S166" i="7" l="1"/>
  <c r="S160" i="7"/>
  <c r="S155" i="7"/>
  <c r="S144" i="7"/>
  <c r="S124" i="7"/>
  <c r="S104" i="7"/>
  <c r="S165" i="7" s="1"/>
  <c r="S86" i="7"/>
  <c r="S70" i="7"/>
  <c r="Q121" i="7"/>
  <c r="Q122" i="7"/>
  <c r="S36" i="7"/>
  <c r="S167" i="7" l="1"/>
  <c r="S168" i="7" s="1"/>
  <c r="S159" i="7"/>
  <c r="S10" i="7"/>
  <c r="S12" i="7" s="1"/>
  <c r="S16" i="7" s="1"/>
  <c r="S87" i="7" s="1"/>
  <c r="S156" i="7"/>
  <c r="S161" i="7" l="1"/>
  <c r="S163" i="7" s="1"/>
  <c r="O10" i="7"/>
  <c r="O12" i="7" s="1"/>
  <c r="O16" i="7" s="1"/>
  <c r="J155" i="7" l="1"/>
  <c r="E10" i="7"/>
  <c r="E12" i="7" s="1"/>
  <c r="E16" i="7" s="1"/>
  <c r="D104" i="7"/>
  <c r="F104" i="7"/>
  <c r="H104" i="7"/>
  <c r="L104" i="7"/>
  <c r="G113" i="7"/>
  <c r="I113" i="7"/>
  <c r="K113" i="7"/>
  <c r="M113" i="7"/>
  <c r="M104" i="7"/>
  <c r="D113" i="7"/>
  <c r="F113" i="7"/>
  <c r="H113" i="7"/>
  <c r="J113" i="7"/>
  <c r="L113" i="7"/>
  <c r="E124" i="7"/>
  <c r="M124" i="7"/>
  <c r="D124" i="7"/>
  <c r="H124" i="7"/>
  <c r="L124" i="7"/>
  <c r="H10" i="7"/>
  <c r="H12" i="7" s="1"/>
  <c r="H16" i="7" s="1"/>
  <c r="I155" i="7"/>
  <c r="L86" i="7"/>
  <c r="M86" i="7"/>
  <c r="F86" i="7"/>
  <c r="E104" i="7"/>
  <c r="G10" i="7"/>
  <c r="G12" i="7" s="1"/>
  <c r="G16" i="7" s="1"/>
  <c r="J10" i="7"/>
  <c r="J12" i="7" s="1"/>
  <c r="J16" i="7" s="1"/>
  <c r="N155" i="7"/>
  <c r="D86" i="7"/>
  <c r="H86" i="7"/>
  <c r="N86" i="7"/>
  <c r="I86" i="7"/>
  <c r="J124" i="7"/>
  <c r="H155" i="7"/>
  <c r="L155" i="7"/>
  <c r="E155" i="7"/>
  <c r="K155" i="7"/>
  <c r="D10" i="7"/>
  <c r="D12" i="7" s="1"/>
  <c r="D16" i="7" s="1"/>
  <c r="I10" i="7"/>
  <c r="I12" i="7" s="1"/>
  <c r="I16" i="7" s="1"/>
  <c r="K10" i="7"/>
  <c r="K12" i="7" s="1"/>
  <c r="K16" i="7" s="1"/>
  <c r="L10" i="7"/>
  <c r="L12" i="7" s="1"/>
  <c r="L16" i="7" s="1"/>
  <c r="N10" i="7"/>
  <c r="N12" i="7" s="1"/>
  <c r="N16" i="7" s="1"/>
  <c r="D155" i="7"/>
  <c r="E86" i="7"/>
  <c r="I104" i="7"/>
  <c r="K86" i="7"/>
  <c r="K104" i="7"/>
  <c r="N124" i="7"/>
  <c r="F10" i="7"/>
  <c r="F12" i="7" s="1"/>
  <c r="F16" i="7" s="1"/>
  <c r="F124" i="7"/>
  <c r="F155" i="7"/>
  <c r="G86" i="7"/>
  <c r="G104" i="7"/>
  <c r="G155" i="7"/>
  <c r="J86" i="7"/>
  <c r="M10" i="7"/>
  <c r="M12" i="7" s="1"/>
  <c r="M16" i="7" s="1"/>
  <c r="M155" i="7"/>
  <c r="N104" i="7"/>
  <c r="N113" i="7"/>
  <c r="K124" i="7"/>
  <c r="J104" i="7"/>
  <c r="I124" i="7"/>
  <c r="G124" i="7"/>
  <c r="E113" i="7"/>
  <c r="C10" i="7"/>
  <c r="C12" i="7" s="1"/>
  <c r="C16" i="7" s="1"/>
  <c r="L165" i="7" l="1"/>
  <c r="L166" i="7"/>
  <c r="L160" i="7"/>
  <c r="I167" i="7"/>
  <c r="I159" i="7"/>
  <c r="J165" i="7"/>
  <c r="J166" i="7"/>
  <c r="J160" i="7"/>
  <c r="H165" i="7"/>
  <c r="H166" i="7"/>
  <c r="H160" i="7"/>
  <c r="L167" i="7"/>
  <c r="L159" i="7"/>
  <c r="I165" i="7"/>
  <c r="I166" i="7"/>
  <c r="I168" i="7" s="1"/>
  <c r="I160" i="7"/>
  <c r="N165" i="7"/>
  <c r="N166" i="7"/>
  <c r="N160" i="7"/>
  <c r="N167" i="7"/>
  <c r="N159" i="7"/>
  <c r="D166" i="7"/>
  <c r="D165" i="7"/>
  <c r="D168" i="7" s="1"/>
  <c r="D160" i="7"/>
  <c r="F167" i="7"/>
  <c r="F159" i="7"/>
  <c r="H167" i="7"/>
  <c r="H159" i="7"/>
  <c r="H161" i="7" s="1"/>
  <c r="H163" i="7" s="1"/>
  <c r="E167" i="7"/>
  <c r="E159" i="7"/>
  <c r="M167" i="7"/>
  <c r="M159" i="7"/>
  <c r="D167" i="7"/>
  <c r="D159" i="7"/>
  <c r="J167" i="7"/>
  <c r="J159" i="7"/>
  <c r="G165" i="7"/>
  <c r="G166" i="7"/>
  <c r="G160" i="7"/>
  <c r="F165" i="7"/>
  <c r="F168" i="7" s="1"/>
  <c r="F166" i="7"/>
  <c r="F160" i="7"/>
  <c r="F161" i="7" s="1"/>
  <c r="F163" i="7" s="1"/>
  <c r="M166" i="7"/>
  <c r="M165" i="7"/>
  <c r="M160" i="7"/>
  <c r="G167" i="7"/>
  <c r="G159" i="7"/>
  <c r="G161" i="7" s="1"/>
  <c r="G163" i="7" s="1"/>
  <c r="E165" i="7"/>
  <c r="E168" i="7" s="1"/>
  <c r="E166" i="7"/>
  <c r="E160" i="7"/>
  <c r="K167" i="7"/>
  <c r="K159" i="7"/>
  <c r="K166" i="7"/>
  <c r="K165" i="7"/>
  <c r="K160" i="7"/>
  <c r="O155" i="7"/>
  <c r="Q120" i="7"/>
  <c r="Q93" i="7"/>
  <c r="Q92" i="7"/>
  <c r="Q61" i="7"/>
  <c r="Q34" i="7"/>
  <c r="G168" i="7" l="1"/>
  <c r="N168" i="7"/>
  <c r="H168" i="7"/>
  <c r="L168" i="7"/>
  <c r="M161" i="7"/>
  <c r="M163" i="7" s="1"/>
  <c r="K168" i="7"/>
  <c r="E161" i="7"/>
  <c r="E163" i="7" s="1"/>
  <c r="J168" i="7"/>
  <c r="M168" i="7"/>
  <c r="J161" i="7"/>
  <c r="J163" i="7" s="1"/>
  <c r="K161" i="7"/>
  <c r="K163" i="7" s="1"/>
  <c r="N161" i="7"/>
  <c r="N163" i="7" s="1"/>
  <c r="I161" i="7"/>
  <c r="I163" i="7" s="1"/>
  <c r="D161" i="7"/>
  <c r="D163" i="7" s="1"/>
  <c r="L161" i="7"/>
  <c r="L163" i="7" s="1"/>
  <c r="C113" i="7"/>
  <c r="O104" i="7"/>
  <c r="O113" i="7"/>
  <c r="O124" i="7"/>
  <c r="C155" i="7"/>
  <c r="O86" i="7"/>
  <c r="O144" i="7"/>
  <c r="C104" i="7"/>
  <c r="C86" i="7"/>
  <c r="C124" i="7"/>
  <c r="Q18" i="7"/>
  <c r="U18" i="7" s="1"/>
  <c r="W18" i="7" s="1"/>
  <c r="Q20" i="7"/>
  <c r="U20" i="7" s="1"/>
  <c r="W20" i="7" s="1"/>
  <c r="Q52" i="7"/>
  <c r="U52" i="7" s="1"/>
  <c r="W52" i="7" s="1"/>
  <c r="Q54" i="7"/>
  <c r="U54" i="7" s="1"/>
  <c r="W54" i="7" s="1"/>
  <c r="Q74" i="7"/>
  <c r="U74" i="7" s="1"/>
  <c r="W74" i="7" s="1"/>
  <c r="Q115" i="7"/>
  <c r="U115" i="7" s="1"/>
  <c r="W115" i="7" s="1"/>
  <c r="Q143" i="7"/>
  <c r="U143" i="7" s="1"/>
  <c r="W143" i="7" s="1"/>
  <c r="Q26" i="7"/>
  <c r="U26" i="7" s="1"/>
  <c r="W26" i="7" s="1"/>
  <c r="U110" i="7"/>
  <c r="W110" i="7" s="1"/>
  <c r="Q41" i="7"/>
  <c r="U41" i="7" s="1"/>
  <c r="W41" i="7" s="1"/>
  <c r="Q30" i="7"/>
  <c r="U30" i="7" s="1"/>
  <c r="W30" i="7" s="1"/>
  <c r="Q69" i="7"/>
  <c r="U69" i="7" s="1"/>
  <c r="W69" i="7" s="1"/>
  <c r="Q97" i="7"/>
  <c r="U97" i="7" s="1"/>
  <c r="W97" i="7" s="1"/>
  <c r="Q107" i="7"/>
  <c r="U107" i="7" s="1"/>
  <c r="W107" i="7" s="1"/>
  <c r="Q19" i="7"/>
  <c r="U19" i="7" s="1"/>
  <c r="W19" i="7" s="1"/>
  <c r="Q49" i="7"/>
  <c r="U49" i="7" s="1"/>
  <c r="W49" i="7" s="1"/>
  <c r="Q50" i="7"/>
  <c r="U50" i="7" s="1"/>
  <c r="W50" i="7" s="1"/>
  <c r="Q28" i="7"/>
  <c r="U28" i="7" s="1"/>
  <c r="W28" i="7" s="1"/>
  <c r="Q53" i="7"/>
  <c r="U53" i="7" s="1"/>
  <c r="W53" i="7" s="1"/>
  <c r="Q13" i="7"/>
  <c r="U13" i="7" s="1"/>
  <c r="W13" i="7" s="1"/>
  <c r="Q32" i="7"/>
  <c r="Q33" i="7"/>
  <c r="U33" i="7" s="1"/>
  <c r="W33" i="7" s="1"/>
  <c r="Q35" i="7"/>
  <c r="U35" i="7" s="1"/>
  <c r="W35" i="7" s="1"/>
  <c r="Q46" i="7"/>
  <c r="U46" i="7" s="1"/>
  <c r="W46" i="7" s="1"/>
  <c r="Q62" i="7"/>
  <c r="U62" i="7" s="1"/>
  <c r="W62" i="7" s="1"/>
  <c r="Q65" i="7"/>
  <c r="U65" i="7" s="1"/>
  <c r="W65" i="7" s="1"/>
  <c r="Q66" i="7"/>
  <c r="U66" i="7" s="1"/>
  <c r="W66" i="7" s="1"/>
  <c r="Q67" i="7"/>
  <c r="U67" i="7" s="1"/>
  <c r="W67" i="7" s="1"/>
  <c r="Q73" i="7"/>
  <c r="U73" i="7" s="1"/>
  <c r="W73" i="7" s="1"/>
  <c r="Q79" i="7"/>
  <c r="U79" i="7" s="1"/>
  <c r="W79" i="7" s="1"/>
  <c r="Q82" i="7"/>
  <c r="U82" i="7" s="1"/>
  <c r="W82" i="7" s="1"/>
  <c r="Q94" i="7"/>
  <c r="U94" i="7" s="1"/>
  <c r="W94" i="7" s="1"/>
  <c r="Q96" i="7"/>
  <c r="U96" i="7" s="1"/>
  <c r="W96" i="7" s="1"/>
  <c r="Q99" i="7"/>
  <c r="U99" i="7" s="1"/>
  <c r="W99" i="7" s="1"/>
  <c r="Q102" i="7"/>
  <c r="U102" i="7" s="1"/>
  <c r="W102" i="7" s="1"/>
  <c r="Q106" i="7"/>
  <c r="U106" i="7" s="1"/>
  <c r="W106" i="7" s="1"/>
  <c r="Q108" i="7"/>
  <c r="U108" i="7" s="1"/>
  <c r="W108" i="7" s="1"/>
  <c r="U111" i="7"/>
  <c r="W111" i="7" s="1"/>
  <c r="Q116" i="7"/>
  <c r="U116" i="7" s="1"/>
  <c r="W116" i="7" s="1"/>
  <c r="U121" i="7"/>
  <c r="W121" i="7" s="1"/>
  <c r="U135" i="7"/>
  <c r="W135" i="7" s="1"/>
  <c r="Q139" i="7"/>
  <c r="U139" i="7" s="1"/>
  <c r="W139" i="7" s="1"/>
  <c r="Q140" i="7"/>
  <c r="U140" i="7" s="1"/>
  <c r="W140" i="7" s="1"/>
  <c r="Q148" i="7"/>
  <c r="U148" i="7" s="1"/>
  <c r="W148" i="7" s="1"/>
  <c r="Q151" i="7"/>
  <c r="U151" i="7" s="1"/>
  <c r="W151" i="7" s="1"/>
  <c r="Q152" i="7"/>
  <c r="U152" i="7" s="1"/>
  <c r="W152" i="7" s="1"/>
  <c r="Q100" i="7"/>
  <c r="U100" i="7" s="1"/>
  <c r="W100" i="7" s="1"/>
  <c r="U92" i="7"/>
  <c r="W92" i="7" s="1"/>
  <c r="U120" i="7"/>
  <c r="W120" i="7" s="1"/>
  <c r="U34" i="7"/>
  <c r="W34" i="7" s="1"/>
  <c r="U61" i="7"/>
  <c r="W61" i="7" s="1"/>
  <c r="U136" i="7"/>
  <c r="W136" i="7" s="1"/>
  <c r="U93" i="7"/>
  <c r="W93" i="7" s="1"/>
  <c r="U32" i="7"/>
  <c r="W32" i="7" s="1"/>
  <c r="Q98" i="7"/>
  <c r="U98" i="7" s="1"/>
  <c r="W98" i="7" s="1"/>
  <c r="Q21" i="7"/>
  <c r="U21" i="7" s="1"/>
  <c r="W21" i="7" s="1"/>
  <c r="Q55" i="7"/>
  <c r="U55" i="7" s="1"/>
  <c r="W55" i="7" s="1"/>
  <c r="Q63" i="7"/>
  <c r="U63" i="7" s="1"/>
  <c r="W63" i="7" s="1"/>
  <c r="Q76" i="7"/>
  <c r="U76" i="7" s="1"/>
  <c r="W76" i="7" s="1"/>
  <c r="Q103" i="7"/>
  <c r="U103" i="7" s="1"/>
  <c r="W103" i="7" s="1"/>
  <c r="U112" i="7"/>
  <c r="W112" i="7" s="1"/>
  <c r="Q126" i="7"/>
  <c r="U126" i="7" s="1"/>
  <c r="W126" i="7" s="1"/>
  <c r="Q142" i="7"/>
  <c r="U142" i="7" s="1"/>
  <c r="W142" i="7" s="1"/>
  <c r="Q25" i="7"/>
  <c r="U25" i="7" s="1"/>
  <c r="W25" i="7" s="1"/>
  <c r="Q141" i="7"/>
  <c r="U141" i="7" s="1"/>
  <c r="W141" i="7" s="1"/>
  <c r="Q14" i="7"/>
  <c r="U14" i="7" s="1"/>
  <c r="W14" i="7" s="1"/>
  <c r="Q27" i="7"/>
  <c r="U27" i="7" s="1"/>
  <c r="W27" i="7" s="1"/>
  <c r="Q31" i="7"/>
  <c r="U31" i="7" s="1"/>
  <c r="W31" i="7" s="1"/>
  <c r="Q40" i="7"/>
  <c r="U40" i="7" s="1"/>
  <c r="W40" i="7" s="1"/>
  <c r="Q48" i="7"/>
  <c r="U48" i="7" s="1"/>
  <c r="W48" i="7" s="1"/>
  <c r="Q56" i="7"/>
  <c r="U56" i="7" s="1"/>
  <c r="W56" i="7" s="1"/>
  <c r="Q68" i="7"/>
  <c r="U68" i="7" s="1"/>
  <c r="W68" i="7" s="1"/>
  <c r="Q77" i="7"/>
  <c r="U77" i="7" s="1"/>
  <c r="W77" i="7" s="1"/>
  <c r="Q81" i="7"/>
  <c r="U81" i="7" s="1"/>
  <c r="W81" i="7" s="1"/>
  <c r="U122" i="7"/>
  <c r="W122" i="7" s="1"/>
  <c r="Q101" i="7"/>
  <c r="O165" i="7" l="1"/>
  <c r="O166" i="7"/>
  <c r="O160" i="7"/>
  <c r="O167" i="7"/>
  <c r="O159" i="7"/>
  <c r="O161" i="7" s="1"/>
  <c r="O163" i="7" s="1"/>
  <c r="C165" i="7"/>
  <c r="C168" i="7" s="1"/>
  <c r="C166" i="7"/>
  <c r="C160" i="7"/>
  <c r="C167" i="7"/>
  <c r="C159" i="7"/>
  <c r="O156" i="7"/>
  <c r="U101" i="7"/>
  <c r="W101" i="7" s="1"/>
  <c r="O168" i="7" l="1"/>
  <c r="C161" i="7"/>
  <c r="C163" i="7" s="1"/>
  <c r="N144" i="7"/>
  <c r="N156" i="7" s="1"/>
  <c r="M144" i="7"/>
  <c r="M156" i="7" s="1"/>
  <c r="L144" i="7"/>
  <c r="L156" i="7" s="1"/>
  <c r="K144" i="7"/>
  <c r="K156" i="7" s="1"/>
  <c r="J144" i="7"/>
  <c r="J156" i="7" s="1"/>
  <c r="I144" i="7"/>
  <c r="I156" i="7" s="1"/>
  <c r="H144" i="7"/>
  <c r="H156" i="7" s="1"/>
  <c r="G144" i="7"/>
  <c r="G156" i="7" s="1"/>
  <c r="F144" i="7"/>
  <c r="F156" i="7" s="1"/>
  <c r="E144" i="7"/>
  <c r="E156" i="7" s="1"/>
  <c r="D144" i="7"/>
  <c r="D156" i="7" s="1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O36" i="7"/>
  <c r="N36" i="7"/>
  <c r="M36" i="7"/>
  <c r="L36" i="7"/>
  <c r="K36" i="7"/>
  <c r="J36" i="7"/>
  <c r="J87" i="7" s="1"/>
  <c r="I36" i="7"/>
  <c r="H36" i="7"/>
  <c r="G36" i="7"/>
  <c r="F36" i="7"/>
  <c r="E36" i="7"/>
  <c r="D36" i="7"/>
  <c r="C36" i="7"/>
  <c r="F87" i="7" l="1"/>
  <c r="N87" i="7"/>
  <c r="G87" i="7"/>
  <c r="K87" i="7"/>
  <c r="D87" i="7"/>
  <c r="H87" i="7"/>
  <c r="L87" i="7"/>
  <c r="O87" i="7"/>
  <c r="C87" i="7"/>
  <c r="E87" i="7"/>
  <c r="I87" i="7"/>
  <c r="M87" i="7"/>
  <c r="Q137" i="7"/>
  <c r="U137" i="7" s="1"/>
  <c r="W137" i="7" s="1"/>
  <c r="Q44" i="7"/>
  <c r="U44" i="7" s="1"/>
  <c r="W44" i="7" s="1"/>
  <c r="Q51" i="7"/>
  <c r="U51" i="7" s="1"/>
  <c r="W51" i="7" s="1"/>
  <c r="Q118" i="7"/>
  <c r="U118" i="7" s="1"/>
  <c r="W118" i="7" s="1"/>
  <c r="Q9" i="7"/>
  <c r="U9" i="7" s="1"/>
  <c r="W9" i="7" s="1"/>
  <c r="Q15" i="7"/>
  <c r="U15" i="7" s="1"/>
  <c r="W15" i="7" s="1"/>
  <c r="Q57" i="7"/>
  <c r="U57" i="7" s="1"/>
  <c r="W57" i="7" s="1"/>
  <c r="Q78" i="7"/>
  <c r="U78" i="7" s="1"/>
  <c r="W78" i="7" s="1"/>
  <c r="Q85" i="7"/>
  <c r="U85" i="7" s="1"/>
  <c r="Q119" i="7"/>
  <c r="U119" i="7" s="1"/>
  <c r="W119" i="7" s="1"/>
  <c r="Q129" i="7"/>
  <c r="U129" i="7" s="1"/>
  <c r="W129" i="7" s="1"/>
  <c r="Q134" i="7"/>
  <c r="U134" i="7" s="1"/>
  <c r="W134" i="7" s="1"/>
  <c r="Q149" i="7"/>
  <c r="U149" i="7" s="1"/>
  <c r="W149" i="7" s="1"/>
  <c r="Q17" i="7"/>
  <c r="U17" i="7" s="1"/>
  <c r="W17" i="7" s="1"/>
  <c r="Q39" i="7"/>
  <c r="U39" i="7" s="1"/>
  <c r="W39" i="7" s="1"/>
  <c r="Q133" i="7"/>
  <c r="U133" i="7" s="1"/>
  <c r="W133" i="7" s="1"/>
  <c r="Q24" i="7"/>
  <c r="U24" i="7" s="1"/>
  <c r="W24" i="7" s="1"/>
  <c r="Q45" i="7"/>
  <c r="U45" i="7" s="1"/>
  <c r="W45" i="7" s="1"/>
  <c r="Q58" i="7"/>
  <c r="U58" i="7" s="1"/>
  <c r="W58" i="7" s="1"/>
  <c r="Q75" i="7"/>
  <c r="U75" i="7" s="1"/>
  <c r="W75" i="7" s="1"/>
  <c r="Q83" i="7"/>
  <c r="U83" i="7" s="1"/>
  <c r="W83" i="7" s="1"/>
  <c r="Q95" i="7"/>
  <c r="U95" i="7" s="1"/>
  <c r="W95" i="7" s="1"/>
  <c r="C144" i="7"/>
  <c r="Q130" i="7"/>
  <c r="U130" i="7" s="1"/>
  <c r="W130" i="7" s="1"/>
  <c r="Q138" i="7"/>
  <c r="U138" i="7" s="1"/>
  <c r="W138" i="7" s="1"/>
  <c r="Q153" i="7"/>
  <c r="U153" i="7" s="1"/>
  <c r="W153" i="7" s="1"/>
  <c r="Q64" i="7"/>
  <c r="U64" i="7" s="1"/>
  <c r="W64" i="7" s="1"/>
  <c r="Q123" i="7"/>
  <c r="U123" i="7" s="1"/>
  <c r="W123" i="7" s="1"/>
  <c r="Q11" i="7"/>
  <c r="U11" i="7" s="1"/>
  <c r="W11" i="7" s="1"/>
  <c r="Q29" i="7"/>
  <c r="U29" i="7" s="1"/>
  <c r="W29" i="7" s="1"/>
  <c r="Q38" i="7"/>
  <c r="U38" i="7" s="1"/>
  <c r="W38" i="7" s="1"/>
  <c r="Q42" i="7"/>
  <c r="U42" i="7" s="1"/>
  <c r="W42" i="7" s="1"/>
  <c r="Q43" i="7"/>
  <c r="U43" i="7" s="1"/>
  <c r="W43" i="7" s="1"/>
  <c r="Q47" i="7"/>
  <c r="U47" i="7" s="1"/>
  <c r="W47" i="7" s="1"/>
  <c r="Q59" i="7"/>
  <c r="U59" i="7" s="1"/>
  <c r="W59" i="7" s="1"/>
  <c r="Q80" i="7"/>
  <c r="U80" i="7" s="1"/>
  <c r="W80" i="7" s="1"/>
  <c r="Q84" i="7"/>
  <c r="U84" i="7" s="1"/>
  <c r="W84" i="7" s="1"/>
  <c r="Q128" i="7"/>
  <c r="U128" i="7" s="1"/>
  <c r="W128" i="7" s="1"/>
  <c r="Q131" i="7"/>
  <c r="U131" i="7" s="1"/>
  <c r="W131" i="7" s="1"/>
  <c r="Q132" i="7"/>
  <c r="U132" i="7" s="1"/>
  <c r="W132" i="7" s="1"/>
  <c r="Q147" i="7"/>
  <c r="U147" i="7" s="1"/>
  <c r="W147" i="7" s="1"/>
  <c r="Q154" i="7"/>
  <c r="U154" i="7" s="1"/>
  <c r="W154" i="7" s="1"/>
  <c r="C156" i="7" l="1"/>
  <c r="Q109" i="7"/>
  <c r="U109" i="7" s="1"/>
  <c r="W109" i="7" s="1"/>
  <c r="Q150" i="7"/>
  <c r="U150" i="7" s="1"/>
  <c r="W150" i="7" s="1"/>
  <c r="Q117" i="7"/>
  <c r="U117" i="7" s="1"/>
  <c r="W117" i="7" s="1"/>
  <c r="Q91" i="7"/>
  <c r="U91" i="7" s="1"/>
  <c r="W91" i="7" s="1"/>
  <c r="Q146" i="7"/>
  <c r="U146" i="7" s="1"/>
  <c r="W146" i="7" s="1"/>
  <c r="Q23" i="7"/>
  <c r="U23" i="7" s="1"/>
  <c r="W23" i="7" s="1"/>
  <c r="Q60" i="7"/>
  <c r="U60" i="7" s="1"/>
  <c r="W60" i="7" s="1"/>
  <c r="Q72" i="7"/>
  <c r="U72" i="7" s="1"/>
  <c r="W72" i="7" s="1"/>
  <c r="Q8" i="7"/>
  <c r="U8" i="7" s="1"/>
  <c r="W8" i="7" s="1"/>
  <c r="Q113" i="7"/>
  <c r="Q155" i="7"/>
  <c r="U155" i="7" s="1"/>
  <c r="W155" i="7" s="1"/>
  <c r="Q36" i="7"/>
  <c r="U36" i="7" s="1"/>
  <c r="W36" i="7" s="1"/>
  <c r="Q127" i="7"/>
  <c r="Q86" i="7"/>
  <c r="U86" i="7" s="1"/>
  <c r="W86" i="7" s="1"/>
  <c r="U113" i="7" l="1"/>
  <c r="Q160" i="7"/>
  <c r="U127" i="7"/>
  <c r="Q165" i="7"/>
  <c r="Q70" i="7"/>
  <c r="U70" i="7" s="1"/>
  <c r="W70" i="7" s="1"/>
  <c r="Q144" i="7"/>
  <c r="U144" i="7" s="1"/>
  <c r="W144" i="7" s="1"/>
  <c r="Q124" i="7"/>
  <c r="U124" i="7" s="1"/>
  <c r="W124" i="7" s="1"/>
  <c r="Q10" i="7"/>
  <c r="U10" i="7" s="1"/>
  <c r="W10" i="7" s="1"/>
  <c r="Q104" i="7"/>
  <c r="Q156" i="7"/>
  <c r="W127" i="7" l="1"/>
  <c r="U165" i="7"/>
  <c r="U104" i="7"/>
  <c r="Q167" i="7"/>
  <c r="Q159" i="7"/>
  <c r="Q166" i="7"/>
  <c r="Q168" i="7" s="1"/>
  <c r="W113" i="7"/>
  <c r="W160" i="7" s="1"/>
  <c r="U166" i="7"/>
  <c r="U160" i="7"/>
  <c r="Q12" i="7"/>
  <c r="U12" i="7" s="1"/>
  <c r="W12" i="7" s="1"/>
  <c r="U156" i="7"/>
  <c r="Q161" i="7" l="1"/>
  <c r="Q163" i="7" s="1"/>
  <c r="W104" i="7"/>
  <c r="W159" i="7" s="1"/>
  <c r="W161" i="7" s="1"/>
  <c r="W163" i="7" s="1"/>
  <c r="U167" i="7"/>
  <c r="U168" i="7" s="1"/>
  <c r="U159" i="7"/>
  <c r="W156" i="7"/>
  <c r="U161" i="7" l="1"/>
  <c r="U163" i="7" s="1"/>
  <c r="Y163" i="7" s="1"/>
  <c r="Q87" i="7"/>
  <c r="Q16" i="7"/>
  <c r="U16" i="7" s="1"/>
  <c r="W16" i="7" s="1"/>
  <c r="U87" i="7" l="1"/>
  <c r="W87" i="7" l="1"/>
</calcChain>
</file>

<file path=xl/sharedStrings.xml><?xml version="1.0" encoding="utf-8"?>
<sst xmlns="http://schemas.openxmlformats.org/spreadsheetml/2006/main" count="162" uniqueCount="162">
  <si>
    <t>Cascade Natural Gas</t>
  </si>
  <si>
    <t>Accounts Receivable from Associated Companies (146)</t>
  </si>
  <si>
    <t>Asset Retirement Obligations (230)</t>
  </si>
  <si>
    <t>Notes Payable (231)</t>
  </si>
  <si>
    <t>Accounts Payable (232)</t>
  </si>
  <si>
    <t>Accounts Payable to Associated Companies (234)</t>
  </si>
  <si>
    <t>Customer Deposits (235)</t>
  </si>
  <si>
    <t>Interest Accrued (237)</t>
  </si>
  <si>
    <t>Tax Collections Payable (241)</t>
  </si>
  <si>
    <t>Customer Advances for Construction (252)</t>
  </si>
  <si>
    <t>Accumulated Deferred Investment Tax Credits (255)</t>
  </si>
  <si>
    <t>Accumulated Deferred Income Taxes - Other Property (282)</t>
  </si>
  <si>
    <t>Accumulated Deferred Income Taxes - Other (283)</t>
  </si>
  <si>
    <t xml:space="preserve">   TOTAL Liabilities and Other Credits (Total of lines 15,24,35,55,and 66)</t>
  </si>
  <si>
    <t xml:space="preserve">   TOTAL Deferred Credits (Total of lines 57 thru 65)</t>
  </si>
  <si>
    <t>Accumulated Deferred Income Taxes - Accelerated Amortization (281)</t>
  </si>
  <si>
    <t xml:space="preserve">Unamortized Gain on Reacquired Debt (257) </t>
  </si>
  <si>
    <t xml:space="preserve">Other Regulatory Liabilities (254) </t>
  </si>
  <si>
    <t xml:space="preserve">Other Deferred Credits (253) </t>
  </si>
  <si>
    <t>Deferred Gains from Disposition of Utility Plant (256)</t>
  </si>
  <si>
    <t>DEFERRED CREDITS</t>
  </si>
  <si>
    <t xml:space="preserve">   TOTAL Current and Accrued Liabilities (Total of lines 37 thru 54)</t>
  </si>
  <si>
    <t>(Less) Long-Term Portion of Derivative Instrument Liabilities - Hedges</t>
  </si>
  <si>
    <t>Derivative Instrument Liabilities - Hedges (245)</t>
  </si>
  <si>
    <t>(Less) Long-Term Portion of Derivative Instrument Liabilities</t>
  </si>
  <si>
    <t>Derivative Instrument Liabilities (244)</t>
  </si>
  <si>
    <t>Obligations Under Capital Leases-Current (243)</t>
  </si>
  <si>
    <t xml:space="preserve">Miscellaneous Current and Accrued Liabilities (242) </t>
  </si>
  <si>
    <t>Matured Interest (240)</t>
  </si>
  <si>
    <t>Matured Long-Term Debt (239)</t>
  </si>
  <si>
    <t>Dividends Declared (238)</t>
  </si>
  <si>
    <t xml:space="preserve">Taxes Accrued (236) </t>
  </si>
  <si>
    <t>Notes Payable to Associated Companies (233)</t>
  </si>
  <si>
    <t xml:space="preserve">Current Portion of Long-Term Debt </t>
  </si>
  <si>
    <t>CURRENT AND ACCRUED LIABILITIES</t>
  </si>
  <si>
    <t xml:space="preserve">   TOTAL Other Noncurrent Liabilities (Total of lines 26 thru 34)</t>
  </si>
  <si>
    <t>Long-Term Portion of Derivative Instrument Liabilities - Hedges</t>
  </si>
  <si>
    <t>Long-Term Portion of Derivative Instrument Liabilities</t>
  </si>
  <si>
    <t xml:space="preserve"> Accumulated Provision for Rate Refunds (229)</t>
  </si>
  <si>
    <t xml:space="preserve"> Accumulated Miscellaneous Operating Provisions (228.4)</t>
  </si>
  <si>
    <t xml:space="preserve"> Accumulated Provision for Pensions and Benefits (228.3)</t>
  </si>
  <si>
    <t xml:space="preserve"> Accumulated Provision for Injuries and Damages (228.2)</t>
  </si>
  <si>
    <t xml:space="preserve"> Accumulated Provision for Property Insurance (228.1)</t>
  </si>
  <si>
    <t xml:space="preserve"> Obligations Under Capital Leases - Noncurrent (227)</t>
  </si>
  <si>
    <t xml:space="preserve"> OTHER NONCURRENT LIABILITIES</t>
  </si>
  <si>
    <t xml:space="preserve">    TOTAL Long-Term Debt (Total of lines 17 thru 23)</t>
  </si>
  <si>
    <t xml:space="preserve"> (Less) Current Portion of Long-Term Debt</t>
  </si>
  <si>
    <t xml:space="preserve"> (Less) Unamortized Discount on Long-Term Debt-Dr. (226)</t>
  </si>
  <si>
    <t xml:space="preserve"> Unamortized Premium on Long-Term Debt (225)</t>
  </si>
  <si>
    <t xml:space="preserve"> Other Long-Term Debt (224)</t>
  </si>
  <si>
    <t xml:space="preserve"> Advances from Associated Companies (223)</t>
  </si>
  <si>
    <t xml:space="preserve"> (Less) Reacquired Bonds (222)</t>
  </si>
  <si>
    <t xml:space="preserve"> Bonds (221)</t>
  </si>
  <si>
    <t xml:space="preserve"> LONG-TERM DEBT</t>
  </si>
  <si>
    <t xml:space="preserve">   TOTAL Proprietary Capital (Enter Total of lines 2 thru 14)</t>
  </si>
  <si>
    <t xml:space="preserve"> Accumulated Other Comprehensive Income (Loss) (219)</t>
  </si>
  <si>
    <t xml:space="preserve"> (Less) Reacquired Capital Stock (217)</t>
  </si>
  <si>
    <t xml:space="preserve"> Unappropriated Undistributed Subsidiary Earnings (216.1)</t>
  </si>
  <si>
    <t xml:space="preserve"> Retained Earnings (215, 215.1, 216)</t>
  </si>
  <si>
    <t xml:space="preserve"> (Less) Capital Stock Expense (214)</t>
  </si>
  <si>
    <t xml:space="preserve"> (Less) Discount on Capital Stock (213)</t>
  </si>
  <si>
    <t xml:space="preserve"> Installments Received on Capital Stock (212)</t>
  </si>
  <si>
    <t xml:space="preserve"> Other Paid-In Capital (208-211)</t>
  </si>
  <si>
    <t xml:space="preserve"> Premium on Capital Stock (207)</t>
  </si>
  <si>
    <t xml:space="preserve"> Stock Liability for Conversion (203, 206)</t>
  </si>
  <si>
    <t xml:space="preserve"> Capital Stock Subscribed (202, 205)</t>
  </si>
  <si>
    <t xml:space="preserve"> Preferred Stock Issued (204)</t>
  </si>
  <si>
    <t xml:space="preserve"> Common Stock Issued (201)</t>
  </si>
  <si>
    <t xml:space="preserve"> PROPRIETARY CAPITAL</t>
  </si>
  <si>
    <t xml:space="preserve">    TOTAL Assets and Other Debits (Total of lines 10-15,30,64,and 80)</t>
  </si>
  <si>
    <t xml:space="preserve">    TOTAL Deferred Debits (Total of lines 66 thru 79)</t>
  </si>
  <si>
    <t xml:space="preserve"> Unrecovered Purchased Gas Costs (191)</t>
  </si>
  <si>
    <t xml:space="preserve"> Accumulated Deferred Income Taxes (190)</t>
  </si>
  <si>
    <t xml:space="preserve"> Unamortized Loss on Reacquired Debt (189)</t>
  </si>
  <si>
    <t xml:space="preserve"> Research, Development, and Demonstration Expend. (188)</t>
  </si>
  <si>
    <t xml:space="preserve"> Deferred Losses from Disposition of Utility Plant (187)</t>
  </si>
  <si>
    <t xml:space="preserve"> Miscellaneous Deferred Debits (186)</t>
  </si>
  <si>
    <t xml:space="preserve"> Temporary Facilities (185)</t>
  </si>
  <si>
    <t xml:space="preserve"> Clearing Accounts (184)</t>
  </si>
  <si>
    <t xml:space="preserve"> Preliminary Survey and Investigation Charges (Gas)(183.1 and 183.2)</t>
  </si>
  <si>
    <t xml:space="preserve"> Preliminary Survey and Investigation Charges (Electric)(183)</t>
  </si>
  <si>
    <t xml:space="preserve"> Other Regulatory Assets (182.3) </t>
  </si>
  <si>
    <t xml:space="preserve"> Unrecovered Plant and Regulatory Study Costs (182.2)</t>
  </si>
  <si>
    <t xml:space="preserve"> Extraordinary Property Losses (182.1) </t>
  </si>
  <si>
    <t xml:space="preserve"> Unamortized Debt Expense (181)</t>
  </si>
  <si>
    <t xml:space="preserve"> DEFERRED DEBITS</t>
  </si>
  <si>
    <t xml:space="preserve">     TOTAL Current and Accrued Assets (Total of lines 32 thru 63)</t>
  </si>
  <si>
    <t xml:space="preserve"> (Less) Long-Term Portion of Derivative Instrument Assests - Hedges (176)</t>
  </si>
  <si>
    <t xml:space="preserve"> Derivative Instrument Assets - Hedges (176)</t>
  </si>
  <si>
    <t>(Less) Long-Term Portion of Derivative Instrument Assets (175)</t>
  </si>
  <si>
    <t xml:space="preserve"> Derivative Instrument Assets (175)</t>
  </si>
  <si>
    <t xml:space="preserve"> Miscellaneous Current and Accrued Assets (174)</t>
  </si>
  <si>
    <t xml:space="preserve"> Accrued Utility Revenues (173)</t>
  </si>
  <si>
    <t xml:space="preserve"> Rents Receivable (172)</t>
  </si>
  <si>
    <t xml:space="preserve"> Interest and Dividends Receivable (171)</t>
  </si>
  <si>
    <t xml:space="preserve"> Advances for Gas (166 thru 167)</t>
  </si>
  <si>
    <t xml:space="preserve"> Prepayments (165)</t>
  </si>
  <si>
    <t xml:space="preserve"> Liquefied Natural Gas Stored and Held for Processing (164.2 thru 164.3)</t>
  </si>
  <si>
    <t xml:space="preserve"> Gas Stored Underground-Current (164.1)</t>
  </si>
  <si>
    <t xml:space="preserve"> Stores Expense Undistributed (163)</t>
  </si>
  <si>
    <t xml:space="preserve"> (Less) Noncurrent Portion of Allowances</t>
  </si>
  <si>
    <t xml:space="preserve"> Allowances (158.1 and 158.2)</t>
  </si>
  <si>
    <t xml:space="preserve"> Nuclear Materials Held for Sale (157)</t>
  </si>
  <si>
    <t xml:space="preserve"> Other Materials and Supplies (156)</t>
  </si>
  <si>
    <t xml:space="preserve"> Merchandise (155)</t>
  </si>
  <si>
    <t xml:space="preserve"> Plant Materials and Operating Supplies (154)</t>
  </si>
  <si>
    <t xml:space="preserve"> Residuals (Elec) and Extracted  44 Products (Gas) (153)</t>
  </si>
  <si>
    <t xml:space="preserve"> Fuel Stock Expenses Undistributed (152)</t>
  </si>
  <si>
    <t xml:space="preserve"> Fuel Stock (151)</t>
  </si>
  <si>
    <t xml:space="preserve"> Notes Receivable from Associated Companies (145)</t>
  </si>
  <si>
    <t xml:space="preserve"> (Less) Accum. Provision for Uncollectible Accounts - Credit (144)</t>
  </si>
  <si>
    <t xml:space="preserve"> Other Accounts Receivable (143)</t>
  </si>
  <si>
    <t xml:space="preserve"> Customer Accounts Receivable (142)</t>
  </si>
  <si>
    <t xml:space="preserve"> Notes Receivable (141)</t>
  </si>
  <si>
    <t xml:space="preserve"> Temporary Cash Investments (136)</t>
  </si>
  <si>
    <t xml:space="preserve"> Working Funds (135)</t>
  </si>
  <si>
    <t xml:space="preserve"> Speical Deposits (132-134)</t>
  </si>
  <si>
    <t xml:space="preserve"> Cash (131)</t>
  </si>
  <si>
    <t xml:space="preserve"> CURRENT AND ACCRUED ASSETS</t>
  </si>
  <si>
    <t xml:space="preserve">    TOTAL Other Property &amp; Investments (Total of lines 17-20, 22-29)</t>
  </si>
  <si>
    <t>Long-Term Portion of Derivative Assets - Hedges (176)</t>
  </si>
  <si>
    <t xml:space="preserve"> Long-Term Portion of Derivative Assets (175)</t>
  </si>
  <si>
    <t xml:space="preserve"> Other Special Funds (128)</t>
  </si>
  <si>
    <t xml:space="preserve"> Amortization Fund - Federal (127)</t>
  </si>
  <si>
    <t xml:space="preserve"> Depreciation Fund (126)</t>
  </si>
  <si>
    <t xml:space="preserve"> Sinking Funds (125)</t>
  </si>
  <si>
    <t xml:space="preserve"> Other Investments (124)</t>
  </si>
  <si>
    <t xml:space="preserve"> Noncurrent Portion of Allowances</t>
  </si>
  <si>
    <t xml:space="preserve"> (For Cost of Account 123.1, See Footnote Page 224, line 40)</t>
  </si>
  <si>
    <t xml:space="preserve"> Investment in Subsidiary Companies (123.1)</t>
  </si>
  <si>
    <t xml:space="preserve"> Investments in Associated Companies (123)</t>
  </si>
  <si>
    <t xml:space="preserve"> (Less) Accum. Provision for Depreciation and Amortization (122)</t>
  </si>
  <si>
    <t xml:space="preserve"> Nonutility Property (121)</t>
  </si>
  <si>
    <t xml:space="preserve">    OTHER PROPERTY AND INVESTMENTS</t>
  </si>
  <si>
    <t>Gas Owed to System Gas (117.4)</t>
  </si>
  <si>
    <t>Gas Stored in Reservoirs and Pipelines-Noncurrent (117.3)</t>
  </si>
  <si>
    <t>System Balancing Gas (117.2)</t>
  </si>
  <si>
    <t>Gas Stored-Base Gas (117.1)</t>
  </si>
  <si>
    <t xml:space="preserve"> Utility Plant Adjustments (116)</t>
  </si>
  <si>
    <t xml:space="preserve"> Net Utility Plant (Total of lines 6 and 9)</t>
  </si>
  <si>
    <t xml:space="preserve"> Nuclear Fuel (Enter Total of line 7 less 8)</t>
  </si>
  <si>
    <t xml:space="preserve"> (Less) Accum. Provision for Amort., of Nucl. Fuel Assem. (120.5)</t>
  </si>
  <si>
    <t xml:space="preserve"> Nuclear Fuel (120.1-120.4, and 120.6)</t>
  </si>
  <si>
    <t xml:space="preserve"> Net Utility Plant (Total of line 4 less 5)</t>
  </si>
  <si>
    <t xml:space="preserve"> (Less) Accum. Provision for Depr., Amort. Depl. (108, 111, 115)</t>
  </si>
  <si>
    <t xml:space="preserve">    TOTAL Utility Plant (Total of lines 2 and 3)</t>
  </si>
  <si>
    <t xml:space="preserve"> Construction Work in Progress (107)</t>
  </si>
  <si>
    <t xml:space="preserve"> Utility Plant (101-106, 114)</t>
  </si>
  <si>
    <t>UTILITY PLANT</t>
  </si>
  <si>
    <t>Title of Account</t>
  </si>
  <si>
    <t>COMPARATIVE BALANCE SHEETS</t>
  </si>
  <si>
    <t>% Change</t>
  </si>
  <si>
    <t>Change</t>
  </si>
  <si>
    <t>2/29/2019</t>
  </si>
  <si>
    <t>2018 Avg of Avg</t>
  </si>
  <si>
    <t>2019 Avg of Avg</t>
  </si>
  <si>
    <t>WUTC Staff Data Request</t>
  </si>
  <si>
    <t>DR-41</t>
  </si>
  <si>
    <t>Short-Term Debt</t>
  </si>
  <si>
    <t>Long-Term Debt</t>
  </si>
  <si>
    <t>Common Equity</t>
  </si>
  <si>
    <t>Total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</si>
</sst>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8.5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2" applyFont="1"/>
    <xf numFmtId="10" fontId="3" fillId="0" borderId="0" xfId="7" applyNumberFormat="1" applyFont="1"/>
    <xf numFmtId="43" fontId="3" fillId="0" borderId="0" xfId="1" applyFont="1"/>
    <xf numFmtId="10" fontId="4" fillId="0" borderId="1" xfId="7" applyNumberFormat="1" applyFont="1" applyBorder="1"/>
    <xf numFmtId="43" fontId="4" fillId="0" borderId="1" xfId="1" applyFont="1" applyBorder="1"/>
    <xf numFmtId="0" fontId="5" fillId="0" borderId="2" xfId="2" applyFont="1" applyBorder="1" applyAlignment="1" applyProtection="1">
      <alignment horizontal="left"/>
    </xf>
    <xf numFmtId="10" fontId="4" fillId="0" borderId="3" xfId="7" applyNumberFormat="1" applyFont="1" applyBorder="1"/>
    <xf numFmtId="43" fontId="4" fillId="0" borderId="3" xfId="1" applyFont="1" applyBorder="1"/>
    <xf numFmtId="10" fontId="3" fillId="0" borderId="4" xfId="7" applyNumberFormat="1" applyFont="1" applyBorder="1"/>
    <xf numFmtId="43" fontId="3" fillId="0" borderId="4" xfId="1" applyFont="1" applyBorder="1"/>
    <xf numFmtId="0" fontId="6" fillId="0" borderId="2" xfId="2" applyFont="1" applyBorder="1" applyAlignment="1" applyProtection="1">
      <alignment horizontal="left"/>
    </xf>
    <xf numFmtId="10" fontId="3" fillId="0" borderId="3" xfId="7" applyNumberFormat="1" applyFont="1" applyBorder="1"/>
    <xf numFmtId="43" fontId="3" fillId="0" borderId="3" xfId="1" applyFont="1" applyBorder="1"/>
    <xf numFmtId="10" fontId="3" fillId="0" borderId="3" xfId="7" applyNumberFormat="1" applyFont="1" applyBorder="1" applyProtection="1"/>
    <xf numFmtId="43" fontId="3" fillId="0" borderId="3" xfId="1" applyFont="1" applyBorder="1" applyProtection="1"/>
    <xf numFmtId="10" fontId="3" fillId="0" borderId="3" xfId="7" applyNumberFormat="1" applyFont="1" applyBorder="1" applyAlignment="1" applyProtection="1">
      <alignment horizontal="right"/>
    </xf>
    <xf numFmtId="43" fontId="3" fillId="0" borderId="3" xfId="1" applyFont="1" applyBorder="1" applyAlignment="1" applyProtection="1">
      <alignment horizontal="right"/>
    </xf>
    <xf numFmtId="0" fontId="6" fillId="0" borderId="2" xfId="2" applyFont="1" applyBorder="1"/>
    <xf numFmtId="10" fontId="3" fillId="0" borderId="3" xfId="7" applyNumberFormat="1" applyFont="1" applyBorder="1" applyAlignment="1" applyProtection="1"/>
    <xf numFmtId="43" fontId="3" fillId="0" borderId="3" xfId="1" applyFont="1" applyBorder="1" applyAlignment="1" applyProtection="1"/>
    <xf numFmtId="10" fontId="7" fillId="0" borderId="3" xfId="7" applyNumberFormat="1" applyFont="1" applyBorder="1"/>
    <xf numFmtId="43" fontId="7" fillId="0" borderId="3" xfId="1" applyFont="1" applyBorder="1"/>
    <xf numFmtId="10" fontId="3" fillId="0" borderId="3" xfId="7" applyNumberFormat="1" applyFont="1" applyBorder="1" applyProtection="1">
      <protection locked="0"/>
    </xf>
    <xf numFmtId="43" fontId="3" fillId="0" borderId="3" xfId="1" applyFont="1" applyBorder="1" applyProtection="1">
      <protection locked="0"/>
    </xf>
    <xf numFmtId="0" fontId="6" fillId="0" borderId="2" xfId="2" applyFont="1" applyFill="1" applyBorder="1" applyAlignment="1" applyProtection="1">
      <alignment horizontal="left"/>
    </xf>
    <xf numFmtId="10" fontId="7" fillId="2" borderId="3" xfId="7" applyNumberFormat="1" applyFont="1" applyFill="1" applyBorder="1"/>
    <xf numFmtId="43" fontId="7" fillId="2" borderId="3" xfId="1" applyFont="1" applyFill="1" applyBorder="1"/>
    <xf numFmtId="0" fontId="5" fillId="0" borderId="2" xfId="2" applyFont="1" applyFill="1" applyBorder="1" applyAlignment="1" applyProtection="1">
      <alignment horizontal="left"/>
    </xf>
    <xf numFmtId="10" fontId="4" fillId="0" borderId="3" xfId="7" applyNumberFormat="1" applyFont="1" applyBorder="1" applyProtection="1">
      <protection locked="0"/>
    </xf>
    <xf numFmtId="43" fontId="4" fillId="0" borderId="3" xfId="1" applyFont="1" applyBorder="1" applyProtection="1">
      <protection locked="0"/>
    </xf>
    <xf numFmtId="0" fontId="5" fillId="0" borderId="5" xfId="2" applyFont="1" applyBorder="1" applyAlignment="1" applyProtection="1">
      <alignment horizontal="left"/>
    </xf>
    <xf numFmtId="10" fontId="3" fillId="0" borderId="4" xfId="7" applyNumberFormat="1" applyFont="1" applyBorder="1" applyProtection="1">
      <protection locked="0"/>
    </xf>
    <xf numFmtId="43" fontId="3" fillId="0" borderId="4" xfId="1" applyFont="1" applyBorder="1" applyProtection="1">
      <protection locked="0"/>
    </xf>
    <xf numFmtId="10" fontId="3" fillId="0" borderId="3" xfId="7" applyNumberFormat="1" applyFont="1" applyBorder="1" applyAlignment="1" applyProtection="1">
      <alignment horizontal="left"/>
    </xf>
    <xf numFmtId="43" fontId="3" fillId="0" borderId="3" xfId="1" applyFont="1" applyBorder="1" applyAlignment="1" applyProtection="1">
      <alignment horizontal="left"/>
    </xf>
    <xf numFmtId="10" fontId="3" fillId="0" borderId="3" xfId="7" applyNumberFormat="1" applyFont="1" applyFill="1" applyBorder="1" applyProtection="1"/>
    <xf numFmtId="43" fontId="3" fillId="0" borderId="3" xfId="1" applyFont="1" applyFill="1" applyBorder="1" applyProtection="1"/>
    <xf numFmtId="10" fontId="3" fillId="0" borderId="3" xfId="7" applyNumberFormat="1" applyFont="1" applyBorder="1" applyAlignment="1" applyProtection="1">
      <alignment horizontal="fill"/>
    </xf>
    <xf numFmtId="43" fontId="3" fillId="0" borderId="3" xfId="1" applyFont="1" applyBorder="1" applyAlignment="1" applyProtection="1">
      <alignment horizontal="fill"/>
    </xf>
    <xf numFmtId="10" fontId="3" fillId="0" borderId="3" xfId="7" applyNumberFormat="1" applyFont="1" applyFill="1" applyBorder="1" applyProtection="1">
      <protection locked="0"/>
    </xf>
    <xf numFmtId="43" fontId="3" fillId="0" borderId="3" xfId="1" applyFont="1" applyFill="1" applyBorder="1" applyProtection="1">
      <protection locked="0"/>
    </xf>
    <xf numFmtId="10" fontId="7" fillId="2" borderId="6" xfId="7" applyNumberFormat="1" applyFont="1" applyFill="1" applyBorder="1" applyProtection="1">
      <protection locked="0"/>
    </xf>
    <xf numFmtId="43" fontId="7" fillId="2" borderId="6" xfId="1" applyFont="1" applyFill="1" applyBorder="1" applyProtection="1">
      <protection locked="0"/>
    </xf>
    <xf numFmtId="10" fontId="4" fillId="0" borderId="3" xfId="7" applyNumberFormat="1" applyFont="1" applyFill="1" applyBorder="1" applyProtection="1">
      <protection locked="0"/>
    </xf>
    <xf numFmtId="43" fontId="4" fillId="0" borderId="3" xfId="1" applyFont="1" applyFill="1" applyBorder="1" applyProtection="1">
      <protection locked="0"/>
    </xf>
    <xf numFmtId="10" fontId="7" fillId="0" borderId="7" xfId="7" applyNumberFormat="1" applyFont="1" applyBorder="1"/>
    <xf numFmtId="43" fontId="7" fillId="0" borderId="7" xfId="1" applyFont="1" applyBorder="1"/>
    <xf numFmtId="10" fontId="3" fillId="0" borderId="3" xfId="7" applyNumberFormat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6" fillId="0" borderId="2" xfId="2" applyFont="1" applyBorder="1" applyAlignment="1">
      <alignment horizontal="left"/>
    </xf>
    <xf numFmtId="10" fontId="3" fillId="2" borderId="6" xfId="7" applyNumberFormat="1" applyFont="1" applyFill="1" applyBorder="1"/>
    <xf numFmtId="43" fontId="3" fillId="2" borderId="6" xfId="1" applyFont="1" applyFill="1" applyBorder="1"/>
    <xf numFmtId="10" fontId="4" fillId="0" borderId="3" xfId="7" applyNumberFormat="1" applyFont="1" applyBorder="1" applyProtection="1"/>
    <xf numFmtId="43" fontId="4" fillId="0" borderId="3" xfId="1" applyFont="1" applyBorder="1" applyProtection="1"/>
    <xf numFmtId="43" fontId="4" fillId="0" borderId="8" xfId="1" applyFont="1" applyBorder="1" applyProtection="1"/>
    <xf numFmtId="10" fontId="7" fillId="0" borderId="7" xfId="7" applyNumberFormat="1" applyFont="1" applyBorder="1" applyAlignment="1" applyProtection="1">
      <alignment horizontal="fill"/>
    </xf>
    <xf numFmtId="43" fontId="7" fillId="0" borderId="7" xfId="1" applyFont="1" applyBorder="1" applyAlignment="1" applyProtection="1">
      <alignment horizontal="fill"/>
    </xf>
    <xf numFmtId="10" fontId="3" fillId="0" borderId="7" xfId="7" applyNumberFormat="1" applyFont="1" applyBorder="1" applyProtection="1">
      <protection locked="0"/>
    </xf>
    <xf numFmtId="43" fontId="3" fillId="0" borderId="7" xfId="1" applyFont="1" applyBorder="1" applyProtection="1">
      <protection locked="0"/>
    </xf>
    <xf numFmtId="10" fontId="8" fillId="2" borderId="3" xfId="7" applyNumberFormat="1" applyFont="1" applyFill="1" applyBorder="1"/>
    <xf numFmtId="43" fontId="8" fillId="2" borderId="3" xfId="1" applyFont="1" applyFill="1" applyBorder="1"/>
    <xf numFmtId="10" fontId="4" fillId="0" borderId="1" xfId="7" applyNumberFormat="1" applyFont="1" applyBorder="1" applyProtection="1"/>
    <xf numFmtId="43" fontId="4" fillId="0" borderId="1" xfId="1" applyFont="1" applyBorder="1" applyProtection="1"/>
    <xf numFmtId="0" fontId="5" fillId="0" borderId="9" xfId="2" applyFont="1" applyBorder="1"/>
    <xf numFmtId="0" fontId="5" fillId="0" borderId="2" xfId="2" applyFont="1" applyBorder="1"/>
    <xf numFmtId="10" fontId="3" fillId="2" borderId="3" xfId="7" applyNumberFormat="1" applyFont="1" applyFill="1" applyBorder="1"/>
    <xf numFmtId="43" fontId="3" fillId="2" borderId="3" xfId="1" applyFont="1" applyFill="1" applyBorder="1"/>
    <xf numFmtId="10" fontId="3" fillId="2" borderId="3" xfId="7" applyNumberFormat="1" applyFont="1" applyFill="1" applyBorder="1" applyProtection="1"/>
    <xf numFmtId="43" fontId="3" fillId="2" borderId="3" xfId="1" applyFont="1" applyFill="1" applyBorder="1" applyProtection="1"/>
    <xf numFmtId="10" fontId="7" fillId="0" borderId="3" xfId="7" applyNumberFormat="1" applyFont="1" applyFill="1" applyBorder="1"/>
    <xf numFmtId="43" fontId="3" fillId="0" borderId="3" xfId="1" applyFont="1" applyBorder="1" applyAlignment="1" applyProtection="1">
      <alignment horizontal="left" indent="1"/>
      <protection locked="0"/>
    </xf>
    <xf numFmtId="0" fontId="3" fillId="2" borderId="3" xfId="2" applyFont="1" applyFill="1" applyBorder="1"/>
    <xf numFmtId="14" fontId="3" fillId="0" borderId="3" xfId="2" applyNumberFormat="1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10" fontId="4" fillId="0" borderId="0" xfId="7" applyNumberFormat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43" fontId="3" fillId="0" borderId="3" xfId="1" applyFont="1" applyFill="1" applyBorder="1"/>
    <xf numFmtId="0" fontId="9" fillId="0" borderId="0" xfId="0" applyFont="1"/>
    <xf numFmtId="43" fontId="3" fillId="0" borderId="0" xfId="2" applyNumberFormat="1" applyFont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10" fontId="3" fillId="0" borderId="0" xfId="2" applyNumberFormat="1" applyFont="1"/>
    <xf numFmtId="10" fontId="11" fillId="0" borderId="0" xfId="7" applyNumberFormat="1" applyFont="1"/>
    <xf numFmtId="0" fontId="3" fillId="3" borderId="0" xfId="2" applyFont="1" applyFill="1"/>
    <xf numFmtId="10" fontId="3" fillId="3" borderId="0" xfId="7" applyNumberFormat="1" applyFont="1" applyFill="1"/>
    <xf numFmtId="10" fontId="11" fillId="3" borderId="0" xfId="7" applyNumberFormat="1" applyFont="1" applyFill="1"/>
    <xf numFmtId="10" fontId="3" fillId="3" borderId="0" xfId="2" applyNumberFormat="1" applyFont="1" applyFill="1"/>
  </cellXfs>
  <cellStyles count="8">
    <cellStyle name="Comma" xfId="1" builtinId="3"/>
    <cellStyle name="Comma 2" xfId="3" xr:uid="{00000000-0005-0000-0000-000001000000}"/>
    <cellStyle name="Comma 2 2" xfId="4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Percent" xfId="7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8"/>
  <sheetViews>
    <sheetView tabSelected="1" topLeftCell="K153" zoomScale="90" zoomScaleNormal="90" workbookViewId="0">
      <selection activeCell="P153" activeCellId="3" sqref="V1:V1048576 T1:T1048576 R1:R1048576 P1:P1048576"/>
    </sheetView>
  </sheetViews>
  <sheetFormatPr defaultColWidth="9.15625" defaultRowHeight="12.6" x14ac:dyDescent="0.45"/>
  <cols>
    <col min="1" max="1" width="59.15625" style="1" customWidth="1"/>
    <col min="2" max="2" width="0.83984375" style="1" customWidth="1"/>
    <col min="3" max="15" width="16.68359375" style="1" customWidth="1"/>
    <col min="16" max="16" width="0.83984375" style="1" customWidth="1"/>
    <col min="17" max="17" width="16.68359375" style="1" customWidth="1"/>
    <col min="18" max="18" width="0.83984375" style="1" customWidth="1"/>
    <col min="19" max="19" width="16.68359375" style="1" customWidth="1"/>
    <col min="20" max="20" width="0.83984375" style="1" customWidth="1"/>
    <col min="21" max="21" width="15.68359375" style="1" customWidth="1"/>
    <col min="22" max="22" width="0.83984375" style="1" customWidth="1"/>
    <col min="23" max="23" width="9.41796875" style="2" customWidth="1"/>
    <col min="24" max="16384" width="9.15625" style="1"/>
  </cols>
  <sheetData>
    <row r="1" spans="1:23" x14ac:dyDescent="0.45">
      <c r="A1" s="79" t="s">
        <v>0</v>
      </c>
    </row>
    <row r="2" spans="1:23" x14ac:dyDescent="0.45">
      <c r="A2" s="79" t="s">
        <v>156</v>
      </c>
    </row>
    <row r="3" spans="1:23" x14ac:dyDescent="0.45">
      <c r="A3" s="79" t="s">
        <v>157</v>
      </c>
    </row>
    <row r="5" spans="1:23" ht="19" customHeight="1" x14ac:dyDescent="0.45">
      <c r="A5" s="77" t="s">
        <v>150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Q5" s="76"/>
      <c r="S5" s="76"/>
      <c r="U5" s="76"/>
      <c r="W5" s="75"/>
    </row>
    <row r="6" spans="1:23" x14ac:dyDescent="0.45">
      <c r="A6" s="74" t="s">
        <v>149</v>
      </c>
      <c r="C6" s="73">
        <v>43830</v>
      </c>
      <c r="D6" s="73">
        <v>43799</v>
      </c>
      <c r="E6" s="73">
        <v>43769</v>
      </c>
      <c r="F6" s="73">
        <v>43738</v>
      </c>
      <c r="G6" s="73">
        <v>43708</v>
      </c>
      <c r="H6" s="73">
        <v>43677</v>
      </c>
      <c r="I6" s="73">
        <v>43646</v>
      </c>
      <c r="J6" s="73">
        <v>43616</v>
      </c>
      <c r="K6" s="73">
        <v>43585</v>
      </c>
      <c r="L6" s="73">
        <v>43555</v>
      </c>
      <c r="M6" s="73" t="s">
        <v>153</v>
      </c>
      <c r="N6" s="73">
        <v>43496</v>
      </c>
      <c r="O6" s="73">
        <v>43465</v>
      </c>
      <c r="Q6" s="73" t="s">
        <v>155</v>
      </c>
      <c r="S6" s="73" t="s">
        <v>154</v>
      </c>
      <c r="U6" s="73" t="s">
        <v>152</v>
      </c>
      <c r="W6" s="48" t="s">
        <v>151</v>
      </c>
    </row>
    <row r="7" spans="1:23" x14ac:dyDescent="0.45">
      <c r="A7" s="6" t="s">
        <v>148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Q7" s="72"/>
      <c r="S7" s="72"/>
      <c r="U7" s="72"/>
      <c r="W7" s="66"/>
    </row>
    <row r="8" spans="1:23" ht="14.1" x14ac:dyDescent="0.5">
      <c r="A8" s="11" t="s">
        <v>147</v>
      </c>
      <c r="C8" s="71">
        <v>1148216101.98</v>
      </c>
      <c r="D8" s="71">
        <v>1132468897.4099998</v>
      </c>
      <c r="E8" s="71">
        <v>1126455397.8600001</v>
      </c>
      <c r="F8" s="71">
        <v>1116902344.1900001</v>
      </c>
      <c r="G8" s="71">
        <v>1109924586.79</v>
      </c>
      <c r="H8" s="71">
        <v>1105475242.73</v>
      </c>
      <c r="I8" s="71">
        <v>1105057401.5999999</v>
      </c>
      <c r="J8" s="71">
        <v>1097878957</v>
      </c>
      <c r="K8" s="71">
        <v>1092877865.8400002</v>
      </c>
      <c r="L8" s="71">
        <v>1087256406.24</v>
      </c>
      <c r="M8" s="71">
        <v>1083611349.3599999</v>
      </c>
      <c r="N8" s="71">
        <v>1081560217.46</v>
      </c>
      <c r="O8" s="71">
        <v>1077226743.9000001</v>
      </c>
      <c r="Q8" s="71">
        <f>((SUM(D8:N8)*2)+(C8+O8))/24</f>
        <v>1104349174.1183333</v>
      </c>
      <c r="S8" s="71">
        <v>1027088193.6791668</v>
      </c>
      <c r="U8" s="71">
        <f>+Q8-S8</f>
        <v>77260980.439166546</v>
      </c>
      <c r="W8" s="70">
        <f>IF(U8&lt;&gt;0,U8/S8," ")</f>
        <v>7.5223316668072499E-2</v>
      </c>
    </row>
    <row r="9" spans="1:23" ht="14.1" x14ac:dyDescent="0.5">
      <c r="A9" s="11" t="s">
        <v>146</v>
      </c>
      <c r="C9" s="71">
        <v>31106071.859999999</v>
      </c>
      <c r="D9" s="71">
        <v>35235497.299999997</v>
      </c>
      <c r="E9" s="71">
        <v>30659061.289999999</v>
      </c>
      <c r="F9" s="71">
        <v>28173698.039999999</v>
      </c>
      <c r="G9" s="71">
        <v>29893359.829999998</v>
      </c>
      <c r="H9" s="71">
        <v>24545725.66</v>
      </c>
      <c r="I9" s="71">
        <v>18176560.02</v>
      </c>
      <c r="J9" s="71">
        <v>17755694.91</v>
      </c>
      <c r="K9" s="71">
        <v>15365374.09</v>
      </c>
      <c r="L9" s="71">
        <v>15102320.949999999</v>
      </c>
      <c r="M9" s="71">
        <v>13773216.529999999</v>
      </c>
      <c r="N9" s="71">
        <v>13819507.289999999</v>
      </c>
      <c r="O9" s="71">
        <v>12854207.49</v>
      </c>
      <c r="Q9" s="71">
        <f>((SUM(D9:N9)*2)+(C9+O9))/24</f>
        <v>22040012.965416666</v>
      </c>
      <c r="S9" s="71">
        <v>11302936.393749999</v>
      </c>
      <c r="U9" s="71">
        <f>+Q9-S9</f>
        <v>10737076.571666667</v>
      </c>
      <c r="W9" s="70">
        <f>IF(U9&lt;&gt;0,U9/S9," ")</f>
        <v>0.94993691883498288</v>
      </c>
    </row>
    <row r="10" spans="1:23" x14ac:dyDescent="0.45">
      <c r="A10" s="6" t="s">
        <v>145</v>
      </c>
      <c r="C10" s="54">
        <f>SUM(C8:C9)</f>
        <v>1179322173.8399999</v>
      </c>
      <c r="D10" s="54">
        <f t="shared" ref="D10:N10" si="0">SUM(D8:D9)</f>
        <v>1167704394.7099998</v>
      </c>
      <c r="E10" s="54">
        <f t="shared" si="0"/>
        <v>1157114459.1500001</v>
      </c>
      <c r="F10" s="54">
        <f t="shared" si="0"/>
        <v>1145076042.23</v>
      </c>
      <c r="G10" s="54">
        <f t="shared" si="0"/>
        <v>1139817946.6199999</v>
      </c>
      <c r="H10" s="54">
        <f t="shared" si="0"/>
        <v>1130020968.3900001</v>
      </c>
      <c r="I10" s="54">
        <f t="shared" si="0"/>
        <v>1123233961.6199999</v>
      </c>
      <c r="J10" s="54">
        <f t="shared" si="0"/>
        <v>1115634651.9100001</v>
      </c>
      <c r="K10" s="54">
        <f t="shared" si="0"/>
        <v>1108243239.9300001</v>
      </c>
      <c r="L10" s="54">
        <f t="shared" si="0"/>
        <v>1102358727.1900001</v>
      </c>
      <c r="M10" s="54">
        <f t="shared" si="0"/>
        <v>1097384565.8899999</v>
      </c>
      <c r="N10" s="54">
        <f t="shared" si="0"/>
        <v>1095379724.75</v>
      </c>
      <c r="O10" s="54">
        <f>SUM(O8:O9)</f>
        <v>1090080951.3900001</v>
      </c>
      <c r="Q10" s="54">
        <f>((SUM(D10:N10)*2)+(C10+O10))/24</f>
        <v>1126389187.08375</v>
      </c>
      <c r="S10" s="54">
        <f>SUM(S8:S9)</f>
        <v>1038391130.0729167</v>
      </c>
      <c r="U10" s="54">
        <f>+Q10-S10</f>
        <v>87998057.010833263</v>
      </c>
      <c r="W10" s="53">
        <f>IF(U10&lt;&gt;0,U10/S10," ")</f>
        <v>8.474461545588699E-2</v>
      </c>
    </row>
    <row r="11" spans="1:23" ht="14.1" x14ac:dyDescent="0.5">
      <c r="A11" s="11" t="s">
        <v>144</v>
      </c>
      <c r="C11" s="71">
        <v>-508329145.68000001</v>
      </c>
      <c r="D11" s="71">
        <v>-509992524.19</v>
      </c>
      <c r="E11" s="71">
        <v>-507488527.75999999</v>
      </c>
      <c r="F11" s="71">
        <v>-505248365.63</v>
      </c>
      <c r="G11" s="71">
        <v>-503784266.02000004</v>
      </c>
      <c r="H11" s="71">
        <v>-500573348.85999995</v>
      </c>
      <c r="I11" s="71">
        <v>-502477522.61000001</v>
      </c>
      <c r="J11" s="71">
        <v>-500125920.26999998</v>
      </c>
      <c r="K11" s="71">
        <v>-498069118.99000001</v>
      </c>
      <c r="L11" s="71">
        <v>-495963486.68000001</v>
      </c>
      <c r="M11" s="71">
        <v>-493787927.35999995</v>
      </c>
      <c r="N11" s="71">
        <v>-493002544.21999997</v>
      </c>
      <c r="O11" s="71">
        <v>-490730756.01999998</v>
      </c>
      <c r="Q11" s="71">
        <f>((SUM(D11:N11)*2)+(C11+O11))/24</f>
        <v>-500836958.62000006</v>
      </c>
      <c r="S11" s="71">
        <v>-486346188.33666664</v>
      </c>
      <c r="U11" s="71">
        <f>+Q11-S11</f>
        <v>-14490770.283333421</v>
      </c>
      <c r="W11" s="70">
        <f>IF(U11&lt;&gt;0,U11/S11," ")</f>
        <v>2.9795176010102457E-2</v>
      </c>
    </row>
    <row r="12" spans="1:23" x14ac:dyDescent="0.45">
      <c r="A12" s="6" t="s">
        <v>143</v>
      </c>
      <c r="C12" s="54">
        <f>SUM(C10:C11)</f>
        <v>670993028.15999985</v>
      </c>
      <c r="D12" s="54">
        <f t="shared" ref="D12:N12" si="1">SUM(D10:D11)</f>
        <v>657711870.51999974</v>
      </c>
      <c r="E12" s="54">
        <f t="shared" si="1"/>
        <v>649625931.3900001</v>
      </c>
      <c r="F12" s="54">
        <f t="shared" si="1"/>
        <v>639827676.60000002</v>
      </c>
      <c r="G12" s="54">
        <f t="shared" si="1"/>
        <v>636033680.5999999</v>
      </c>
      <c r="H12" s="54">
        <f t="shared" si="1"/>
        <v>629447619.53000021</v>
      </c>
      <c r="I12" s="54">
        <f t="shared" si="1"/>
        <v>620756439.00999987</v>
      </c>
      <c r="J12" s="54">
        <f t="shared" si="1"/>
        <v>615508731.6400001</v>
      </c>
      <c r="K12" s="54">
        <f t="shared" si="1"/>
        <v>610174120.94000006</v>
      </c>
      <c r="L12" s="54">
        <f t="shared" si="1"/>
        <v>606395240.50999999</v>
      </c>
      <c r="M12" s="54">
        <f t="shared" si="1"/>
        <v>603596638.52999997</v>
      </c>
      <c r="N12" s="54">
        <f t="shared" si="1"/>
        <v>602377180.52999997</v>
      </c>
      <c r="O12" s="54">
        <f>SUM(O10:O11)</f>
        <v>599350195.37000012</v>
      </c>
      <c r="Q12" s="54">
        <f>((SUM(D12:N12)*2)+(C12+O12))/24</f>
        <v>625552228.46375</v>
      </c>
      <c r="S12" s="54">
        <f>SUM(S10:S11)</f>
        <v>552044941.73625016</v>
      </c>
      <c r="U12" s="54">
        <f>+Q12-S12</f>
        <v>73507286.727499843</v>
      </c>
      <c r="W12" s="53">
        <f>IF(U12&lt;&gt;0,U12/S12," ")</f>
        <v>0.13315453357168758</v>
      </c>
    </row>
    <row r="13" spans="1:23" x14ac:dyDescent="0.45">
      <c r="A13" s="11" t="s">
        <v>142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Q13" s="24">
        <f>((SUM(D13:N13)*2)+(C13+O13))/24</f>
        <v>0</v>
      </c>
      <c r="S13" s="24">
        <v>0</v>
      </c>
      <c r="U13" s="24">
        <f>+Q13-S13</f>
        <v>0</v>
      </c>
      <c r="W13" s="23" t="str">
        <f>IF(U13&lt;&gt;0,U13/S13," ")</f>
        <v xml:space="preserve"> </v>
      </c>
    </row>
    <row r="14" spans="1:23" x14ac:dyDescent="0.45">
      <c r="A14" s="11" t="s">
        <v>141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Q14" s="24">
        <f>((SUM(D14:N14)*2)+(C14+O14))/24</f>
        <v>0</v>
      </c>
      <c r="S14" s="24">
        <v>0</v>
      </c>
      <c r="U14" s="24">
        <f>+Q14-S14</f>
        <v>0</v>
      </c>
      <c r="W14" s="23" t="str">
        <f>IF(U14&lt;&gt;0,U14/S14," ")</f>
        <v xml:space="preserve"> </v>
      </c>
    </row>
    <row r="15" spans="1:23" x14ac:dyDescent="0.45">
      <c r="A15" s="11" t="s">
        <v>140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Q15" s="15">
        <f>((SUM(D15:N15)*2)+(C15+O15))/24</f>
        <v>0</v>
      </c>
      <c r="S15" s="15">
        <v>0</v>
      </c>
      <c r="U15" s="15">
        <f>+Q15-S15</f>
        <v>0</v>
      </c>
      <c r="W15" s="14" t="str">
        <f>IF(U15&lt;&gt;0,U15/S15," ")</f>
        <v xml:space="preserve"> </v>
      </c>
    </row>
    <row r="16" spans="1:23" x14ac:dyDescent="0.45">
      <c r="A16" s="6" t="s">
        <v>139</v>
      </c>
      <c r="C16" s="54">
        <f>+C12</f>
        <v>670993028.15999985</v>
      </c>
      <c r="D16" s="54">
        <f t="shared" ref="D16:N16" si="2">+D12</f>
        <v>657711870.51999974</v>
      </c>
      <c r="E16" s="54">
        <f t="shared" si="2"/>
        <v>649625931.3900001</v>
      </c>
      <c r="F16" s="54">
        <f t="shared" si="2"/>
        <v>639827676.60000002</v>
      </c>
      <c r="G16" s="54">
        <f t="shared" si="2"/>
        <v>636033680.5999999</v>
      </c>
      <c r="H16" s="54">
        <f t="shared" si="2"/>
        <v>629447619.53000021</v>
      </c>
      <c r="I16" s="54">
        <f t="shared" si="2"/>
        <v>620756439.00999987</v>
      </c>
      <c r="J16" s="54">
        <f t="shared" si="2"/>
        <v>615508731.6400001</v>
      </c>
      <c r="K16" s="54">
        <f t="shared" si="2"/>
        <v>610174120.94000006</v>
      </c>
      <c r="L16" s="54">
        <f t="shared" si="2"/>
        <v>606395240.50999999</v>
      </c>
      <c r="M16" s="54">
        <f t="shared" si="2"/>
        <v>603596638.52999997</v>
      </c>
      <c r="N16" s="54">
        <f t="shared" si="2"/>
        <v>602377180.52999997</v>
      </c>
      <c r="O16" s="54">
        <f>SUM(O12:O15)</f>
        <v>599350195.37000012</v>
      </c>
      <c r="Q16" s="54">
        <f>((SUM(D16:N16)*2)+(C16+O16))/24</f>
        <v>625552228.46375</v>
      </c>
      <c r="S16" s="54">
        <f>+S12</f>
        <v>552044941.73625016</v>
      </c>
      <c r="U16" s="54">
        <f>+Q16-S16</f>
        <v>73507286.727499843</v>
      </c>
      <c r="W16" s="53">
        <f>IF(U16&lt;&gt;0,U16/S16," ")</f>
        <v>0.13315453357168758</v>
      </c>
    </row>
    <row r="17" spans="1:23" x14ac:dyDescent="0.45">
      <c r="A17" s="11" t="s">
        <v>138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Q17" s="24">
        <f>((SUM(D17:N17)*2)+(C17+O17))/24</f>
        <v>0</v>
      </c>
      <c r="S17" s="24">
        <v>0</v>
      </c>
      <c r="U17" s="24">
        <f>+Q17-S17</f>
        <v>0</v>
      </c>
      <c r="W17" s="23" t="str">
        <f>IF(U17&lt;&gt;0,U17/S17," ")</f>
        <v xml:space="preserve"> </v>
      </c>
    </row>
    <row r="18" spans="1:23" x14ac:dyDescent="0.45">
      <c r="A18" s="11" t="s">
        <v>137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Q18" s="24">
        <f>((SUM(D18:N18)*2)+(C18+O18))/24</f>
        <v>0</v>
      </c>
      <c r="S18" s="24">
        <v>0</v>
      </c>
      <c r="U18" s="24">
        <f>+Q18-S18</f>
        <v>0</v>
      </c>
      <c r="W18" s="23" t="str">
        <f>IF(U18&lt;&gt;0,U18/S18," ")</f>
        <v xml:space="preserve"> </v>
      </c>
    </row>
    <row r="19" spans="1:23" x14ac:dyDescent="0.45">
      <c r="A19" s="11" t="s">
        <v>136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Q19" s="24">
        <f>((SUM(D19:N19)*2)+(C19+O19))/24</f>
        <v>0</v>
      </c>
      <c r="S19" s="24">
        <v>0</v>
      </c>
      <c r="U19" s="24">
        <f>+Q19-S19</f>
        <v>0</v>
      </c>
      <c r="W19" s="23" t="str">
        <f>IF(U19&lt;&gt;0,U19/S19," ")</f>
        <v xml:space="preserve"> </v>
      </c>
    </row>
    <row r="20" spans="1:23" x14ac:dyDescent="0.45">
      <c r="A20" s="11" t="s">
        <v>135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Q20" s="24">
        <f>((SUM(D20:N20)*2)+(C20+O20))/24</f>
        <v>0</v>
      </c>
      <c r="S20" s="24">
        <v>0</v>
      </c>
      <c r="U20" s="24">
        <f>+Q20-S20</f>
        <v>0</v>
      </c>
      <c r="W20" s="23" t="str">
        <f>IF(U20&lt;&gt;0,U20/S20," ")</f>
        <v xml:space="preserve"> </v>
      </c>
    </row>
    <row r="21" spans="1:23" x14ac:dyDescent="0.45">
      <c r="A21" s="11" t="s">
        <v>134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Q21" s="24">
        <f>((SUM(D21:N21)*2)+(C21+O21))/24</f>
        <v>0</v>
      </c>
      <c r="S21" s="24">
        <v>0</v>
      </c>
      <c r="U21" s="24">
        <f>+Q21-S21</f>
        <v>0</v>
      </c>
      <c r="W21" s="23" t="str">
        <f>IF(U21&lt;&gt;0,U21/S21," ")</f>
        <v xml:space="preserve"> </v>
      </c>
    </row>
    <row r="22" spans="1:23" x14ac:dyDescent="0.45">
      <c r="A22" s="6" t="s">
        <v>133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Q22" s="67"/>
      <c r="S22" s="67"/>
      <c r="U22" s="67"/>
      <c r="W22" s="66"/>
    </row>
    <row r="23" spans="1:23" x14ac:dyDescent="0.45">
      <c r="A23" s="11" t="s">
        <v>132</v>
      </c>
      <c r="C23" s="24">
        <v>197964.51</v>
      </c>
      <c r="D23" s="24">
        <v>197964.51</v>
      </c>
      <c r="E23" s="24">
        <v>197964.51</v>
      </c>
      <c r="F23" s="24">
        <v>197964.51</v>
      </c>
      <c r="G23" s="24">
        <v>197964.51</v>
      </c>
      <c r="H23" s="24">
        <v>197964.51</v>
      </c>
      <c r="I23" s="24">
        <v>197964.51</v>
      </c>
      <c r="J23" s="24">
        <v>202030.18</v>
      </c>
      <c r="K23" s="24">
        <v>202030.18</v>
      </c>
      <c r="L23" s="24">
        <v>202030.18</v>
      </c>
      <c r="M23" s="24">
        <v>202030.18</v>
      </c>
      <c r="N23" s="24">
        <v>202030.18</v>
      </c>
      <c r="O23" s="24">
        <v>202030.18</v>
      </c>
      <c r="Q23" s="24">
        <f>((SUM(D23:N23)*2)+(C23+O23))/24</f>
        <v>199827.94208333336</v>
      </c>
      <c r="S23" s="71">
        <v>202030.17999999996</v>
      </c>
      <c r="U23" s="24">
        <f>+Q23-S23</f>
        <v>-2202.2379166666069</v>
      </c>
      <c r="W23" s="23">
        <f>IF(U23&lt;&gt;0,U23/S23," ")</f>
        <v>-1.0900539298963192E-2</v>
      </c>
    </row>
    <row r="24" spans="1:23" x14ac:dyDescent="0.45">
      <c r="A24" s="11" t="s">
        <v>131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Q24" s="24">
        <f>((SUM(D24:N24)*2)+(C24+O24))/24</f>
        <v>0</v>
      </c>
      <c r="S24" s="71">
        <v>0</v>
      </c>
      <c r="U24" s="24">
        <f>+Q24-S24</f>
        <v>0</v>
      </c>
      <c r="W24" s="23" t="str">
        <f>IF(U24&lt;&gt;0,U24/S24," ")</f>
        <v xml:space="preserve"> </v>
      </c>
    </row>
    <row r="25" spans="1:23" x14ac:dyDescent="0.45">
      <c r="A25" s="11" t="s">
        <v>130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Q25" s="24">
        <f>((SUM(D25:N25)*2)+(C25+O25))/24</f>
        <v>0</v>
      </c>
      <c r="S25" s="71">
        <v>0</v>
      </c>
      <c r="U25" s="24">
        <f>+Q25-S25</f>
        <v>0</v>
      </c>
      <c r="W25" s="23" t="str">
        <f>IF(U25&lt;&gt;0,U25/S25," ")</f>
        <v xml:space="preserve"> </v>
      </c>
    </row>
    <row r="26" spans="1:23" x14ac:dyDescent="0.45">
      <c r="A26" s="11" t="s">
        <v>129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Q26" s="24">
        <f>((SUM(D26:N26)*2)+(C26+O26))/24</f>
        <v>0</v>
      </c>
      <c r="S26" s="71">
        <v>0</v>
      </c>
      <c r="U26" s="24">
        <f>+Q26-S26</f>
        <v>0</v>
      </c>
      <c r="W26" s="23" t="str">
        <f>IF(U26&lt;&gt;0,U26/S26," ")</f>
        <v xml:space="preserve"> </v>
      </c>
    </row>
    <row r="27" spans="1:23" x14ac:dyDescent="0.45">
      <c r="A27" s="11" t="s">
        <v>128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Q27" s="24">
        <f>((SUM(D27:N27)*2)+(C27+O27))/24</f>
        <v>0</v>
      </c>
      <c r="S27" s="71">
        <v>0</v>
      </c>
      <c r="U27" s="24">
        <f>+Q27-S27</f>
        <v>0</v>
      </c>
      <c r="W27" s="23" t="str">
        <f>IF(U27&lt;&gt;0,U27/S27," ")</f>
        <v xml:space="preserve"> </v>
      </c>
    </row>
    <row r="28" spans="1:23" x14ac:dyDescent="0.45">
      <c r="A28" s="11" t="s">
        <v>127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Q28" s="24">
        <f>((SUM(D28:N28)*2)+(C28+O28))/24</f>
        <v>0</v>
      </c>
      <c r="S28" s="71">
        <v>0</v>
      </c>
      <c r="U28" s="24">
        <f>+Q28-S28</f>
        <v>0</v>
      </c>
      <c r="W28" s="23" t="str">
        <f>IF(U28&lt;&gt;0,U28/S28," ")</f>
        <v xml:space="preserve"> </v>
      </c>
    </row>
    <row r="29" spans="1:23" x14ac:dyDescent="0.45">
      <c r="A29" s="11" t="s">
        <v>126</v>
      </c>
      <c r="C29" s="24">
        <v>11991541.85</v>
      </c>
      <c r="D29" s="24">
        <v>11936227.84</v>
      </c>
      <c r="E29" s="24">
        <v>11859614.800000001</v>
      </c>
      <c r="F29" s="24">
        <v>11825308.26</v>
      </c>
      <c r="G29" s="24">
        <v>11711277.359999999</v>
      </c>
      <c r="H29" s="24">
        <v>11655777.529999999</v>
      </c>
      <c r="I29" s="24">
        <v>11628152.220000001</v>
      </c>
      <c r="J29" s="24">
        <v>11453494.560000001</v>
      </c>
      <c r="K29" s="24">
        <v>11511381.25</v>
      </c>
      <c r="L29" s="24">
        <v>11456369.720000001</v>
      </c>
      <c r="M29" s="24">
        <v>12483939.779999999</v>
      </c>
      <c r="N29" s="24">
        <v>12421357.060000001</v>
      </c>
      <c r="O29" s="24">
        <v>12371315.140000001</v>
      </c>
      <c r="Q29" s="24">
        <f>((SUM(D29:N29)*2)+(C29+O29))/24</f>
        <v>11843694.072916666</v>
      </c>
      <c r="S29" s="71">
        <v>12283132.278750002</v>
      </c>
      <c r="U29" s="24">
        <f>+Q29-S29</f>
        <v>-439438.20583333634</v>
      </c>
      <c r="W29" s="23">
        <f>IF(U29&lt;&gt;0,U29/S29," ")</f>
        <v>-3.5775744806849537E-2</v>
      </c>
    </row>
    <row r="30" spans="1:23" x14ac:dyDescent="0.45">
      <c r="A30" s="11" t="s">
        <v>125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Q30" s="24">
        <f>((SUM(D30:N30)*2)+(C30+O30))/24</f>
        <v>0</v>
      </c>
      <c r="S30" s="71">
        <v>0</v>
      </c>
      <c r="U30" s="24">
        <f>+Q30-S30</f>
        <v>0</v>
      </c>
      <c r="W30" s="23" t="str">
        <f>IF(U30&lt;&gt;0,U30/S30," ")</f>
        <v xml:space="preserve"> </v>
      </c>
    </row>
    <row r="31" spans="1:23" x14ac:dyDescent="0.45">
      <c r="A31" s="11" t="s">
        <v>124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Q31" s="24">
        <f>((SUM(D31:N31)*2)+(C31+O31))/24</f>
        <v>0</v>
      </c>
      <c r="S31" s="71">
        <v>0</v>
      </c>
      <c r="U31" s="24">
        <f>+Q31-S31</f>
        <v>0</v>
      </c>
      <c r="W31" s="23" t="str">
        <f>IF(U31&lt;&gt;0,U31/S31," ")</f>
        <v xml:space="preserve"> </v>
      </c>
    </row>
    <row r="32" spans="1:23" x14ac:dyDescent="0.45">
      <c r="A32" s="11" t="s">
        <v>123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Q32" s="24">
        <f>((SUM(D32:N32)*2)+(C32+O32))/24</f>
        <v>0</v>
      </c>
      <c r="S32" s="71">
        <v>0</v>
      </c>
      <c r="U32" s="24">
        <f>+Q32-S32</f>
        <v>0</v>
      </c>
      <c r="W32" s="23" t="str">
        <f>IF(U32&lt;&gt;0,U32/S32," ")</f>
        <v xml:space="preserve"> </v>
      </c>
    </row>
    <row r="33" spans="1:23" x14ac:dyDescent="0.45">
      <c r="A33" s="11" t="s">
        <v>122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Q33" s="24">
        <f>((SUM(D33:N33)*2)+(C33+O33))/24</f>
        <v>0</v>
      </c>
      <c r="S33" s="71">
        <v>0</v>
      </c>
      <c r="U33" s="24">
        <f>+Q33-S33</f>
        <v>0</v>
      </c>
      <c r="W33" s="23" t="str">
        <f>IF(U33&lt;&gt;0,U33/S33," ")</f>
        <v xml:space="preserve"> </v>
      </c>
    </row>
    <row r="34" spans="1:23" x14ac:dyDescent="0.45">
      <c r="A34" s="11" t="s">
        <v>121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Q34" s="24">
        <f>((SUM(D34:N34)*2)+(C34+O34))/24</f>
        <v>0</v>
      </c>
      <c r="S34" s="71">
        <v>0</v>
      </c>
      <c r="U34" s="24">
        <f>+Q34-S34</f>
        <v>0</v>
      </c>
      <c r="W34" s="23" t="str">
        <f>IF(U34&lt;&gt;0,U34/S34," ")</f>
        <v xml:space="preserve"> </v>
      </c>
    </row>
    <row r="35" spans="1:23" x14ac:dyDescent="0.45">
      <c r="A35" s="11" t="s">
        <v>120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Q35" s="24">
        <f>((SUM(D35:N35)*2)+(C35+O35))/24</f>
        <v>0</v>
      </c>
      <c r="S35" s="71">
        <v>0</v>
      </c>
      <c r="U35" s="24">
        <f>+Q35-S35</f>
        <v>0</v>
      </c>
      <c r="W35" s="23" t="str">
        <f>IF(U35&lt;&gt;0,U35/S35," ")</f>
        <v xml:space="preserve"> </v>
      </c>
    </row>
    <row r="36" spans="1:23" x14ac:dyDescent="0.45">
      <c r="A36" s="6" t="s">
        <v>119</v>
      </c>
      <c r="C36" s="54">
        <f>SUM(C23:C35)</f>
        <v>12189506.359999999</v>
      </c>
      <c r="D36" s="54">
        <f t="shared" ref="D36:N36" si="3">SUM(D23:D35)</f>
        <v>12134192.35</v>
      </c>
      <c r="E36" s="54">
        <f t="shared" si="3"/>
        <v>12057579.310000001</v>
      </c>
      <c r="F36" s="54">
        <f t="shared" si="3"/>
        <v>12023272.77</v>
      </c>
      <c r="G36" s="54">
        <f t="shared" si="3"/>
        <v>11909241.869999999</v>
      </c>
      <c r="H36" s="54">
        <f t="shared" si="3"/>
        <v>11853742.039999999</v>
      </c>
      <c r="I36" s="54">
        <f t="shared" si="3"/>
        <v>11826116.73</v>
      </c>
      <c r="J36" s="54">
        <f t="shared" si="3"/>
        <v>11655524.74</v>
      </c>
      <c r="K36" s="54">
        <f t="shared" si="3"/>
        <v>11713411.43</v>
      </c>
      <c r="L36" s="54">
        <f t="shared" si="3"/>
        <v>11658399.9</v>
      </c>
      <c r="M36" s="54">
        <f t="shared" si="3"/>
        <v>12685969.959999999</v>
      </c>
      <c r="N36" s="54">
        <f t="shared" si="3"/>
        <v>12623387.24</v>
      </c>
      <c r="O36" s="54">
        <f>SUM(O23:O35)</f>
        <v>12573345.32</v>
      </c>
      <c r="Q36" s="54">
        <f>((SUM(D36:N36)*2)+(C36+O36))/24</f>
        <v>12043522.014999999</v>
      </c>
      <c r="S36" s="54">
        <f>SUM(S23:S35)</f>
        <v>12485162.458750002</v>
      </c>
      <c r="U36" s="54">
        <f>+Q36-S36</f>
        <v>-441640.44375000335</v>
      </c>
      <c r="W36" s="53">
        <f>IF(U36&lt;&gt;0,U36/S36," ")</f>
        <v>-3.5373223633184493E-2</v>
      </c>
    </row>
    <row r="37" spans="1:23" x14ac:dyDescent="0.45">
      <c r="A37" s="6" t="s">
        <v>118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Q37" s="69"/>
      <c r="S37" s="69"/>
      <c r="U37" s="69"/>
      <c r="W37" s="68"/>
    </row>
    <row r="38" spans="1:23" x14ac:dyDescent="0.45">
      <c r="A38" s="11" t="s">
        <v>117</v>
      </c>
      <c r="C38" s="24">
        <v>6896976.6200000001</v>
      </c>
      <c r="D38" s="24">
        <v>-525780.00000000012</v>
      </c>
      <c r="E38" s="24">
        <v>474884.83999999997</v>
      </c>
      <c r="F38" s="24">
        <v>2112367.11</v>
      </c>
      <c r="G38" s="24">
        <v>-72840.87</v>
      </c>
      <c r="H38" s="24">
        <v>363077.6</v>
      </c>
      <c r="I38" s="24">
        <v>1112968.57</v>
      </c>
      <c r="J38" s="24">
        <v>85925.440000000002</v>
      </c>
      <c r="K38" s="24">
        <v>111271.37</v>
      </c>
      <c r="L38" s="24">
        <v>1928439.53</v>
      </c>
      <c r="M38" s="24">
        <v>551917.30000000005</v>
      </c>
      <c r="N38" s="24">
        <v>-713994.61</v>
      </c>
      <c r="O38" s="24">
        <v>3203158.93</v>
      </c>
      <c r="Q38" s="24">
        <f>((SUM(D38:N38)*2)+(C38+O38))/24</f>
        <v>873192.00458333327</v>
      </c>
      <c r="S38" s="24">
        <v>1065319.3479166669</v>
      </c>
      <c r="U38" s="24">
        <f>+Q38-S38</f>
        <v>-192127.34333333361</v>
      </c>
      <c r="W38" s="23">
        <f>IF(U38&lt;&gt;0,U38/S38," ")</f>
        <v>-0.1803471829447732</v>
      </c>
    </row>
    <row r="39" spans="1:23" x14ac:dyDescent="0.45">
      <c r="A39" s="11" t="s">
        <v>116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Q39" s="37">
        <f>((SUM(D39:N39)*2)+(C39+O39))/24</f>
        <v>0</v>
      </c>
      <c r="S39" s="37">
        <v>0</v>
      </c>
      <c r="U39" s="37">
        <f>+Q39-S39</f>
        <v>0</v>
      </c>
      <c r="W39" s="36" t="str">
        <f>IF(U39&lt;&gt;0,U39/S39," ")</f>
        <v xml:space="preserve"> </v>
      </c>
    </row>
    <row r="40" spans="1:23" x14ac:dyDescent="0.45">
      <c r="A40" s="11" t="s">
        <v>115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851.47</v>
      </c>
      <c r="K40" s="15">
        <v>1150</v>
      </c>
      <c r="L40" s="15">
        <v>1150</v>
      </c>
      <c r="M40" s="15">
        <v>1150</v>
      </c>
      <c r="N40" s="15">
        <v>1150</v>
      </c>
      <c r="O40" s="15">
        <v>1150</v>
      </c>
      <c r="Q40" s="15">
        <f>((SUM(D40:N40)*2)+(C40+O40))/24</f>
        <v>502.20583333333337</v>
      </c>
      <c r="S40" s="15">
        <v>1200</v>
      </c>
      <c r="U40" s="15">
        <f>+Q40-S40</f>
        <v>-697.79416666666657</v>
      </c>
      <c r="W40" s="14">
        <f>IF(U40&lt;&gt;0,U40/S40," ")</f>
        <v>-0.58149513888888882</v>
      </c>
    </row>
    <row r="41" spans="1:23" x14ac:dyDescent="0.45">
      <c r="A41" s="11" t="s">
        <v>114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Q41" s="24">
        <f>((SUM(D41:N41)*2)+(C41+O41))/24</f>
        <v>0</v>
      </c>
      <c r="S41" s="24">
        <v>0</v>
      </c>
      <c r="U41" s="24">
        <f>+Q41-S41</f>
        <v>0</v>
      </c>
      <c r="W41" s="23" t="str">
        <f>IF(U41&lt;&gt;0,U41/S41," ")</f>
        <v xml:space="preserve"> </v>
      </c>
    </row>
    <row r="42" spans="1:23" x14ac:dyDescent="0.45">
      <c r="A42" s="11" t="s">
        <v>113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Q42" s="24">
        <f>((SUM(D42:N42)*2)+(C42+O42))/24</f>
        <v>0</v>
      </c>
      <c r="S42" s="24">
        <v>0</v>
      </c>
      <c r="U42" s="24">
        <f>+Q42-S42</f>
        <v>0</v>
      </c>
      <c r="W42" s="23" t="str">
        <f>IF(U42&lt;&gt;0,U42/S42," ")</f>
        <v xml:space="preserve"> </v>
      </c>
    </row>
    <row r="43" spans="1:23" x14ac:dyDescent="0.45">
      <c r="A43" s="11" t="s">
        <v>112</v>
      </c>
      <c r="C43" s="41">
        <v>15555347.199999999</v>
      </c>
      <c r="D43" s="41">
        <v>7989655.7800000003</v>
      </c>
      <c r="E43" s="41">
        <v>776609.73</v>
      </c>
      <c r="F43" s="41">
        <v>-2076125.02</v>
      </c>
      <c r="G43" s="41">
        <v>-697401.4</v>
      </c>
      <c r="H43" s="41">
        <v>961354.04</v>
      </c>
      <c r="I43" s="41">
        <v>3742460.54</v>
      </c>
      <c r="J43" s="41">
        <v>6705156.0199999996</v>
      </c>
      <c r="K43" s="41">
        <v>10453535.560000001</v>
      </c>
      <c r="L43" s="41">
        <v>19376355.66</v>
      </c>
      <c r="M43" s="41">
        <v>18289839.100000001</v>
      </c>
      <c r="N43" s="41">
        <v>12280078</v>
      </c>
      <c r="O43" s="41">
        <v>10776950.779999997</v>
      </c>
      <c r="Q43" s="41">
        <f>((SUM(D43:N43)*2)+(C43+O43))/24</f>
        <v>7580638.9166666651</v>
      </c>
      <c r="S43" s="41">
        <v>8345292.7204166716</v>
      </c>
      <c r="U43" s="41">
        <f>+Q43-S43</f>
        <v>-764653.80375000648</v>
      </c>
      <c r="W43" s="40">
        <f>IF(U43&lt;&gt;0,U43/S43," ")</f>
        <v>-9.1626960175919162E-2</v>
      </c>
    </row>
    <row r="44" spans="1:23" x14ac:dyDescent="0.45">
      <c r="A44" s="11" t="s">
        <v>111</v>
      </c>
      <c r="C44" s="24">
        <v>5086878.6100000003</v>
      </c>
      <c r="D44" s="24">
        <v>6633194.4500000002</v>
      </c>
      <c r="E44" s="24">
        <v>12396374.699999999</v>
      </c>
      <c r="F44" s="24">
        <v>12331136.02</v>
      </c>
      <c r="G44" s="24">
        <v>14067381.279999999</v>
      </c>
      <c r="H44" s="24">
        <v>12432160.710000001</v>
      </c>
      <c r="I44" s="24">
        <v>11017690.98</v>
      </c>
      <c r="J44" s="24">
        <v>10996944.59</v>
      </c>
      <c r="K44" s="24">
        <v>13384568.85</v>
      </c>
      <c r="L44" s="24">
        <v>15573776.26</v>
      </c>
      <c r="M44" s="24">
        <v>9732648.3000000007</v>
      </c>
      <c r="N44" s="24">
        <v>13807980.83</v>
      </c>
      <c r="O44" s="24">
        <v>13165937.35</v>
      </c>
      <c r="Q44" s="24">
        <f>((SUM(D44:N44)*2)+(C44+O44))/24</f>
        <v>11791688.745833332</v>
      </c>
      <c r="S44" s="24">
        <v>3164400.6645833333</v>
      </c>
      <c r="U44" s="24">
        <f>+Q44-S44</f>
        <v>8627288.0812499989</v>
      </c>
      <c r="W44" s="23">
        <f>IF(U44&lt;&gt;0,U44/S44," ")</f>
        <v>2.726357688458513</v>
      </c>
    </row>
    <row r="45" spans="1:23" x14ac:dyDescent="0.45">
      <c r="A45" s="11" t="s">
        <v>110</v>
      </c>
      <c r="C45" s="24">
        <v>-513355.16</v>
      </c>
      <c r="D45" s="24">
        <v>-362248.74</v>
      </c>
      <c r="E45" s="24">
        <v>-297492.53000000003</v>
      </c>
      <c r="F45" s="24">
        <v>-298509</v>
      </c>
      <c r="G45" s="24">
        <v>-333317.52</v>
      </c>
      <c r="H45" s="24">
        <v>-401582.65</v>
      </c>
      <c r="I45" s="24">
        <v>-466440.58</v>
      </c>
      <c r="J45" s="24">
        <v>-511404.44</v>
      </c>
      <c r="K45" s="24">
        <v>-585279.48</v>
      </c>
      <c r="L45" s="24">
        <v>-726091.9</v>
      </c>
      <c r="M45" s="24">
        <v>-627038.93999999994</v>
      </c>
      <c r="N45" s="24">
        <v>-610186.49</v>
      </c>
      <c r="O45" s="24">
        <v>-460921.84</v>
      </c>
      <c r="Q45" s="24">
        <f>((SUM(D45:N45)*2)+(C45+O45))/24</f>
        <v>-475560.89749999996</v>
      </c>
      <c r="S45" s="24">
        <v>-459110.73666666663</v>
      </c>
      <c r="U45" s="24">
        <f>+Q45-S45</f>
        <v>-16450.160833333328</v>
      </c>
      <c r="W45" s="23">
        <f>IF(U45&lt;&gt;0,U45/S45," ")</f>
        <v>3.5830486023411871E-2</v>
      </c>
    </row>
    <row r="46" spans="1:23" x14ac:dyDescent="0.45">
      <c r="A46" s="11" t="s">
        <v>109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Q46" s="13">
        <f>((SUM(D46:N46)*2)+(C46+O46))/24</f>
        <v>0</v>
      </c>
      <c r="S46" s="13">
        <v>0</v>
      </c>
      <c r="U46" s="13">
        <f>+Q46-S46</f>
        <v>0</v>
      </c>
      <c r="W46" s="12" t="str">
        <f>IF(U46&lt;&gt;0,U46/S46," ")</f>
        <v xml:space="preserve"> </v>
      </c>
    </row>
    <row r="47" spans="1:23" x14ac:dyDescent="0.45">
      <c r="A47" s="11" t="s">
        <v>1</v>
      </c>
      <c r="C47" s="24">
        <v>140108.28</v>
      </c>
      <c r="D47" s="24">
        <v>34302.86</v>
      </c>
      <c r="E47" s="24">
        <v>17664.490000000002</v>
      </c>
      <c r="F47" s="24">
        <v>1385.39</v>
      </c>
      <c r="G47" s="24">
        <v>20909.72</v>
      </c>
      <c r="H47" s="24">
        <v>21150.32</v>
      </c>
      <c r="I47" s="24">
        <v>74546.19</v>
      </c>
      <c r="J47" s="24">
        <v>73733.149999999994</v>
      </c>
      <c r="K47" s="24">
        <v>80753.509999999995</v>
      </c>
      <c r="L47" s="24">
        <v>80753.509999999995</v>
      </c>
      <c r="M47" s="24">
        <v>116759.12</v>
      </c>
      <c r="N47" s="24">
        <v>136551.73000000001</v>
      </c>
      <c r="O47" s="24">
        <v>129531.37</v>
      </c>
      <c r="Q47" s="24">
        <f>((SUM(D47:N47)*2)+(C47+O47))/24</f>
        <v>66110.817916666667</v>
      </c>
      <c r="S47" s="24">
        <v>7149.7054166666667</v>
      </c>
      <c r="U47" s="24">
        <f>+Q47-S47</f>
        <v>58961.112500000003</v>
      </c>
      <c r="W47" s="23">
        <f>IF(U47&lt;&gt;0,U47/S47," ")</f>
        <v>8.2466492063513339</v>
      </c>
    </row>
    <row r="48" spans="1:23" x14ac:dyDescent="0.45">
      <c r="A48" s="11" t="s">
        <v>108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Q48" s="24">
        <f>((SUM(D48:N48)*2)+(C48+O48))/24</f>
        <v>0</v>
      </c>
      <c r="S48" s="24">
        <v>0</v>
      </c>
      <c r="U48" s="24">
        <f>+Q48-S48</f>
        <v>0</v>
      </c>
      <c r="W48" s="23" t="str">
        <f>IF(U48&lt;&gt;0,U48/S48," ")</f>
        <v xml:space="preserve"> </v>
      </c>
    </row>
    <row r="49" spans="1:23" x14ac:dyDescent="0.45">
      <c r="A49" s="11" t="s">
        <v>107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Q49" s="24">
        <f>((SUM(D49:N49)*2)+(C49+O49))/24</f>
        <v>0</v>
      </c>
      <c r="S49" s="24">
        <v>0</v>
      </c>
      <c r="U49" s="24">
        <f>+Q49-S49</f>
        <v>0</v>
      </c>
      <c r="W49" s="23" t="str">
        <f>IF(U49&lt;&gt;0,U49/S49," ")</f>
        <v xml:space="preserve"> </v>
      </c>
    </row>
    <row r="50" spans="1:23" x14ac:dyDescent="0.45">
      <c r="A50" s="11" t="s">
        <v>106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Q50" s="24">
        <f>((SUM(D50:N50)*2)+(C50+O50))/24</f>
        <v>0</v>
      </c>
      <c r="S50" s="24">
        <v>0</v>
      </c>
      <c r="U50" s="24">
        <f>+Q50-S50</f>
        <v>0</v>
      </c>
      <c r="W50" s="23" t="str">
        <f>IF(U50&lt;&gt;0,U50/S50," ")</f>
        <v xml:space="preserve"> </v>
      </c>
    </row>
    <row r="51" spans="1:23" ht="14.1" x14ac:dyDescent="0.5">
      <c r="A51" s="11" t="s">
        <v>105</v>
      </c>
      <c r="C51" s="22">
        <v>6476401.6399999997</v>
      </c>
      <c r="D51" s="22">
        <v>6697990.1500000004</v>
      </c>
      <c r="E51" s="22">
        <v>6586709.2800000003</v>
      </c>
      <c r="F51" s="22">
        <v>6426546.29</v>
      </c>
      <c r="G51" s="22">
        <v>6631679.3600000003</v>
      </c>
      <c r="H51" s="22">
        <v>6411016.3399999999</v>
      </c>
      <c r="I51" s="22">
        <v>6125611.3200000003</v>
      </c>
      <c r="J51" s="22">
        <v>6170394.8300000001</v>
      </c>
      <c r="K51" s="22">
        <v>5871392.3300000001</v>
      </c>
      <c r="L51" s="22">
        <v>5819400.6699999999</v>
      </c>
      <c r="M51" s="22">
        <v>5631134.8899999997</v>
      </c>
      <c r="N51" s="22">
        <v>5566512.1900000004</v>
      </c>
      <c r="O51" s="22">
        <v>5694283.1299999999</v>
      </c>
      <c r="Q51" s="22">
        <f>((SUM(D51:N51)*2)+(C51+O51))/24</f>
        <v>6168644.1695833327</v>
      </c>
      <c r="S51" s="22">
        <v>7395854.5645833323</v>
      </c>
      <c r="U51" s="22">
        <f>+Q51-S51</f>
        <v>-1227210.3949999996</v>
      </c>
      <c r="W51" s="21">
        <f>IF(U51&lt;&gt;0,U51/S51," ")</f>
        <v>-0.16593219678450211</v>
      </c>
    </row>
    <row r="52" spans="1:23" x14ac:dyDescent="0.45">
      <c r="A52" s="11" t="s">
        <v>104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Q52" s="24">
        <f>((SUM(D52:N52)*2)+(C52+O52))/24</f>
        <v>0</v>
      </c>
      <c r="S52" s="24">
        <v>0</v>
      </c>
      <c r="U52" s="24">
        <f>+Q52-S52</f>
        <v>0</v>
      </c>
      <c r="W52" s="23" t="str">
        <f>IF(U52&lt;&gt;0,U52/S52," ")</f>
        <v xml:space="preserve"> </v>
      </c>
    </row>
    <row r="53" spans="1:23" x14ac:dyDescent="0.45">
      <c r="A53" s="11" t="s">
        <v>103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Q53" s="24">
        <f>((SUM(D53:N53)*2)+(C53+O53))/24</f>
        <v>0</v>
      </c>
      <c r="S53" s="24">
        <v>0</v>
      </c>
      <c r="U53" s="24">
        <f>+Q53-S53</f>
        <v>0</v>
      </c>
      <c r="W53" s="23" t="str">
        <f>IF(U53&lt;&gt;0,U53/S53," ")</f>
        <v xml:space="preserve"> </v>
      </c>
    </row>
    <row r="54" spans="1:23" x14ac:dyDescent="0.45">
      <c r="A54" s="11" t="s">
        <v>102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Q54" s="24">
        <f>((SUM(D54:N54)*2)+(C54+O54))/24</f>
        <v>0</v>
      </c>
      <c r="S54" s="24">
        <v>0</v>
      </c>
      <c r="U54" s="24">
        <f>+Q54-S54</f>
        <v>0</v>
      </c>
      <c r="W54" s="23" t="str">
        <f>IF(U54&lt;&gt;0,U54/S54," ")</f>
        <v xml:space="preserve"> </v>
      </c>
    </row>
    <row r="55" spans="1:23" x14ac:dyDescent="0.45">
      <c r="A55" s="11" t="s">
        <v>101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Q55" s="13">
        <f>((SUM(D55:N55)*2)+(C55+O55))/24</f>
        <v>0</v>
      </c>
      <c r="S55" s="13">
        <v>0</v>
      </c>
      <c r="U55" s="13">
        <f>+Q55-S55</f>
        <v>0</v>
      </c>
      <c r="W55" s="12" t="str">
        <f>IF(U55&lt;&gt;0,U55/S55," ")</f>
        <v xml:space="preserve"> </v>
      </c>
    </row>
    <row r="56" spans="1:23" x14ac:dyDescent="0.45">
      <c r="A56" s="11" t="s">
        <v>100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Q56" s="24">
        <f>((SUM(D56:N56)*2)+(C56+O56))/24</f>
        <v>0</v>
      </c>
      <c r="S56" s="24">
        <v>0</v>
      </c>
      <c r="U56" s="24">
        <f>+Q56-S56</f>
        <v>0</v>
      </c>
      <c r="W56" s="23" t="str">
        <f>IF(U56&lt;&gt;0,U56/S56," ")</f>
        <v xml:space="preserve"> </v>
      </c>
    </row>
    <row r="57" spans="1:23" x14ac:dyDescent="0.45">
      <c r="A57" s="11" t="s">
        <v>99</v>
      </c>
      <c r="C57" s="24">
        <v>0</v>
      </c>
      <c r="D57" s="24">
        <v>62411.24</v>
      </c>
      <c r="E57" s="24">
        <v>57430.59</v>
      </c>
      <c r="F57" s="24">
        <v>54811.59</v>
      </c>
      <c r="G57" s="24">
        <v>51398.52</v>
      </c>
      <c r="H57" s="24">
        <v>40637.93</v>
      </c>
      <c r="I57" s="24">
        <v>35174.400000000001</v>
      </c>
      <c r="J57" s="24">
        <v>297639.03999999998</v>
      </c>
      <c r="K57" s="24">
        <v>40562.51</v>
      </c>
      <c r="L57" s="24">
        <v>17512.36</v>
      </c>
      <c r="M57" s="24">
        <v>11733.83</v>
      </c>
      <c r="N57" s="24">
        <v>12246.74</v>
      </c>
      <c r="O57" s="24">
        <v>0</v>
      </c>
      <c r="Q57" s="24">
        <f>((SUM(D57:N57)*2)+(C57+O57))/24</f>
        <v>56796.5625</v>
      </c>
      <c r="S57" s="24">
        <v>55870.045833333337</v>
      </c>
      <c r="U57" s="24">
        <f>+Q57-S57</f>
        <v>926.51666666666279</v>
      </c>
      <c r="W57" s="23">
        <f>IF(U57&lt;&gt;0,U57/S57," ")</f>
        <v>1.658342413805363E-2</v>
      </c>
    </row>
    <row r="58" spans="1:23" x14ac:dyDescent="0.45">
      <c r="A58" s="11" t="s">
        <v>98</v>
      </c>
      <c r="C58" s="41">
        <v>893658.77</v>
      </c>
      <c r="D58" s="41">
        <v>157802.94</v>
      </c>
      <c r="E58" s="41">
        <v>44634.29</v>
      </c>
      <c r="F58" s="41">
        <v>219966.88</v>
      </c>
      <c r="G58" s="41">
        <v>183834.23999999999</v>
      </c>
      <c r="H58" s="41">
        <v>117585</v>
      </c>
      <c r="I58" s="41">
        <v>186502.78</v>
      </c>
      <c r="J58" s="41">
        <v>162890.87</v>
      </c>
      <c r="K58" s="41">
        <v>282175.96000000002</v>
      </c>
      <c r="L58" s="41">
        <v>2059236.02</v>
      </c>
      <c r="M58" s="41">
        <v>152853.23000000001</v>
      </c>
      <c r="N58" s="41">
        <v>476954.43</v>
      </c>
      <c r="O58" s="41">
        <v>396658.82</v>
      </c>
      <c r="Q58" s="41">
        <f>((SUM(D58:N58)*2)+(C58+O58))/24</f>
        <v>390799.61958333338</v>
      </c>
      <c r="S58" s="41">
        <v>536721.90249999997</v>
      </c>
      <c r="U58" s="41">
        <f>+Q58-S58</f>
        <v>-145922.28291666659</v>
      </c>
      <c r="W58" s="40">
        <f>IF(U58&lt;&gt;0,U58/S58," ")</f>
        <v>-0.27187689236637141</v>
      </c>
    </row>
    <row r="59" spans="1:23" x14ac:dyDescent="0.45">
      <c r="A59" s="11" t="s">
        <v>97</v>
      </c>
      <c r="C59" s="41">
        <v>1844137.53</v>
      </c>
      <c r="D59" s="41">
        <v>3032829.84</v>
      </c>
      <c r="E59" s="41">
        <v>3407746.16</v>
      </c>
      <c r="F59" s="41">
        <v>3003087.8</v>
      </c>
      <c r="G59" s="41">
        <v>2343168.5299999998</v>
      </c>
      <c r="H59" s="41">
        <v>1817922.09</v>
      </c>
      <c r="I59" s="41">
        <v>1367391.12</v>
      </c>
      <c r="J59" s="41">
        <v>826643.67</v>
      </c>
      <c r="K59" s="41">
        <v>480683.88</v>
      </c>
      <c r="L59" s="41">
        <v>151095.42000000001</v>
      </c>
      <c r="M59" s="41">
        <v>459068.21</v>
      </c>
      <c r="N59" s="41">
        <v>1806480.37</v>
      </c>
      <c r="O59" s="24">
        <v>1940548.63</v>
      </c>
      <c r="Q59" s="24">
        <f>((SUM(D59:N59)*2)+(C59+O59))/24</f>
        <v>1715705.0141666669</v>
      </c>
      <c r="S59" s="24">
        <v>2004259.5912500003</v>
      </c>
      <c r="U59" s="24">
        <f>+Q59-S59</f>
        <v>-288554.5770833334</v>
      </c>
      <c r="W59" s="23">
        <f>IF(U59&lt;&gt;0,U59/S59," ")</f>
        <v>-0.14397066045889298</v>
      </c>
    </row>
    <row r="60" spans="1:23" x14ac:dyDescent="0.45">
      <c r="A60" s="11" t="s">
        <v>96</v>
      </c>
      <c r="C60" s="24">
        <v>5502645.4299999997</v>
      </c>
      <c r="D60" s="24">
        <v>5028876.53</v>
      </c>
      <c r="E60" s="24">
        <v>4651996.59</v>
      </c>
      <c r="F60" s="24">
        <v>5351958.75</v>
      </c>
      <c r="G60" s="24">
        <v>5306975.91</v>
      </c>
      <c r="H60" s="24">
        <v>5243848.66</v>
      </c>
      <c r="I60" s="24">
        <v>4925430.7</v>
      </c>
      <c r="J60" s="24">
        <v>4913463.3099999996</v>
      </c>
      <c r="K60" s="24">
        <v>5073098.0599999996</v>
      </c>
      <c r="L60" s="24">
        <v>4856206.8</v>
      </c>
      <c r="M60" s="24">
        <v>2070561.05</v>
      </c>
      <c r="N60" s="24">
        <v>3602320.12</v>
      </c>
      <c r="O60" s="24">
        <v>4497288</v>
      </c>
      <c r="Q60" s="24">
        <f>((SUM(D60:N60)*2)+(C60+O60))/24</f>
        <v>4668725.2662499994</v>
      </c>
      <c r="S60" s="24">
        <v>3478235.2987499996</v>
      </c>
      <c r="U60" s="24">
        <f>+Q60-S60</f>
        <v>1190489.9674999998</v>
      </c>
      <c r="W60" s="23">
        <f>IF(U60&lt;&gt;0,U60/S60," ")</f>
        <v>0.34226838187969499</v>
      </c>
    </row>
    <row r="61" spans="1:23" x14ac:dyDescent="0.45">
      <c r="A61" s="11" t="s">
        <v>95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Q61" s="24">
        <f>((SUM(D61:N61)*2)+(C61+O61))/24</f>
        <v>0</v>
      </c>
      <c r="S61" s="24">
        <v>0</v>
      </c>
      <c r="U61" s="24">
        <f>+Q61-S61</f>
        <v>0</v>
      </c>
      <c r="W61" s="23" t="str">
        <f>IF(U61&lt;&gt;0,U61/S61," ")</f>
        <v xml:space="preserve"> </v>
      </c>
    </row>
    <row r="62" spans="1:23" x14ac:dyDescent="0.45">
      <c r="A62" s="11" t="s">
        <v>94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Q62" s="13">
        <f>((SUM(D62:N62)*2)+(C62+O62))/24</f>
        <v>0</v>
      </c>
      <c r="S62" s="13">
        <v>0</v>
      </c>
      <c r="U62" s="13">
        <f>+Q62-S62</f>
        <v>0</v>
      </c>
      <c r="W62" s="12" t="str">
        <f>IF(U62&lt;&gt;0,U62/S62," ")</f>
        <v xml:space="preserve"> </v>
      </c>
    </row>
    <row r="63" spans="1:23" x14ac:dyDescent="0.45">
      <c r="A63" s="11" t="s">
        <v>93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Q63" s="13">
        <f>((SUM(D63:N63)*2)+(C63+O63))/24</f>
        <v>0</v>
      </c>
      <c r="S63" s="13">
        <v>0</v>
      </c>
      <c r="U63" s="13">
        <f>+Q63-S63</f>
        <v>0</v>
      </c>
      <c r="W63" s="12" t="str">
        <f>IF(U63&lt;&gt;0,U63/S63," ")</f>
        <v xml:space="preserve"> </v>
      </c>
    </row>
    <row r="64" spans="1:23" x14ac:dyDescent="0.45">
      <c r="A64" s="11" t="s">
        <v>92</v>
      </c>
      <c r="C64" s="24">
        <v>32004471.149999999</v>
      </c>
      <c r="D64" s="24">
        <v>28036032.579999998</v>
      </c>
      <c r="E64" s="24">
        <v>17628798.870000001</v>
      </c>
      <c r="F64" s="24">
        <v>8162569.0700000003</v>
      </c>
      <c r="G64" s="24">
        <v>4927569.6900000004</v>
      </c>
      <c r="H64" s="24">
        <v>6750474.9500000002</v>
      </c>
      <c r="I64" s="24">
        <v>6738225.4000000004</v>
      </c>
      <c r="J64" s="24">
        <v>8390636.0199999996</v>
      </c>
      <c r="K64" s="24">
        <v>13343326.99</v>
      </c>
      <c r="L64" s="24">
        <v>20722427.399999999</v>
      </c>
      <c r="M64" s="24">
        <v>30046129.09</v>
      </c>
      <c r="N64" s="24">
        <v>25360141.190000001</v>
      </c>
      <c r="O64" s="24">
        <v>25164949.82</v>
      </c>
      <c r="Q64" s="24">
        <f>((SUM(D64:N64)*2)+(C64+O64))/24</f>
        <v>16557586.811250001</v>
      </c>
      <c r="S64" s="24">
        <v>15418414.882083334</v>
      </c>
      <c r="U64" s="24">
        <f>+Q64-S64</f>
        <v>1139171.9291666672</v>
      </c>
      <c r="W64" s="23">
        <f>IF(U64&lt;&gt;0,U64/S64," ")</f>
        <v>7.3883854979828023E-2</v>
      </c>
    </row>
    <row r="65" spans="1:23" x14ac:dyDescent="0.45">
      <c r="A65" s="11" t="s">
        <v>91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Q65" s="24">
        <f>((SUM(D65:N65)*2)+(C65+O65))/24</f>
        <v>0</v>
      </c>
      <c r="S65" s="24">
        <v>0</v>
      </c>
      <c r="U65" s="24">
        <f>+Q65-S65</f>
        <v>0</v>
      </c>
      <c r="W65" s="23" t="str">
        <f>IF(U65&lt;&gt;0,U65/S65," ")</f>
        <v xml:space="preserve"> </v>
      </c>
    </row>
    <row r="66" spans="1:23" x14ac:dyDescent="0.45">
      <c r="A66" s="11" t="s">
        <v>90</v>
      </c>
      <c r="C66" s="24">
        <v>138098</v>
      </c>
      <c r="D66" s="24">
        <v>0</v>
      </c>
      <c r="E66" s="24">
        <v>12867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Q66" s="24">
        <f>((SUM(D66:N66)*2)+(C66+O66))/24</f>
        <v>6826.333333333333</v>
      </c>
      <c r="S66" s="24">
        <v>0</v>
      </c>
      <c r="U66" s="24">
        <f>+Q66-S66</f>
        <v>6826.333333333333</v>
      </c>
      <c r="W66" s="23" t="e">
        <f>IF(U66&lt;&gt;0,U66/S66," ")</f>
        <v>#DIV/0!</v>
      </c>
    </row>
    <row r="67" spans="1:23" x14ac:dyDescent="0.45">
      <c r="A67" s="11" t="s">
        <v>89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Q67" s="24">
        <f>((SUM(D67:N67)*2)+(C67+O67))/24</f>
        <v>0</v>
      </c>
      <c r="S67" s="24">
        <v>0</v>
      </c>
      <c r="U67" s="24">
        <f>+Q67-S67</f>
        <v>0</v>
      </c>
      <c r="W67" s="23" t="str">
        <f>IF(U67&lt;&gt;0,U67/S67," ")</f>
        <v xml:space="preserve"> </v>
      </c>
    </row>
    <row r="68" spans="1:23" x14ac:dyDescent="0.45">
      <c r="A68" s="11" t="s">
        <v>88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Q68" s="13">
        <f>((SUM(D68:N68)*2)+(C68+O68))/24</f>
        <v>0</v>
      </c>
      <c r="S68" s="13">
        <v>0</v>
      </c>
      <c r="U68" s="13">
        <f>+Q68-S68</f>
        <v>0</v>
      </c>
      <c r="W68" s="12" t="str">
        <f>IF(U68&lt;&gt;0,U68/S68," ")</f>
        <v xml:space="preserve"> </v>
      </c>
    </row>
    <row r="69" spans="1:23" x14ac:dyDescent="0.45">
      <c r="A69" s="11" t="s">
        <v>87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Q69" s="24">
        <f>((SUM(D69:N69)*2)+(C69+O69))/24</f>
        <v>0</v>
      </c>
      <c r="S69" s="24">
        <v>0</v>
      </c>
      <c r="U69" s="24">
        <f>+Q69-S69</f>
        <v>0</v>
      </c>
      <c r="W69" s="23" t="str">
        <f>IF(U69&lt;&gt;0,U69/S69," ")</f>
        <v xml:space="preserve"> </v>
      </c>
    </row>
    <row r="70" spans="1:23" x14ac:dyDescent="0.45">
      <c r="A70" s="6" t="s">
        <v>86</v>
      </c>
      <c r="C70" s="54">
        <f>SUM(C38:C69)</f>
        <v>74025368.069999993</v>
      </c>
      <c r="D70" s="54">
        <f t="shared" ref="D70:N70" si="4">SUM(D38:D69)</f>
        <v>56785067.629999995</v>
      </c>
      <c r="E70" s="54">
        <f t="shared" si="4"/>
        <v>45758224.010000005</v>
      </c>
      <c r="F70" s="54">
        <f t="shared" si="4"/>
        <v>35289194.879999995</v>
      </c>
      <c r="G70" s="54">
        <f t="shared" si="4"/>
        <v>32429357.460000001</v>
      </c>
      <c r="H70" s="54">
        <f t="shared" si="4"/>
        <v>33757644.990000002</v>
      </c>
      <c r="I70" s="54">
        <f t="shared" si="4"/>
        <v>34859561.420000002</v>
      </c>
      <c r="J70" s="54">
        <f t="shared" si="4"/>
        <v>38112873.969999999</v>
      </c>
      <c r="K70" s="54">
        <f t="shared" si="4"/>
        <v>48537239.540000007</v>
      </c>
      <c r="L70" s="54">
        <f t="shared" si="4"/>
        <v>69860261.730000004</v>
      </c>
      <c r="M70" s="54">
        <f t="shared" si="4"/>
        <v>66436755.179999992</v>
      </c>
      <c r="N70" s="54">
        <f t="shared" si="4"/>
        <v>61726234.5</v>
      </c>
      <c r="O70" s="54">
        <f>SUM(O38:O69)</f>
        <v>64509534.989999995</v>
      </c>
      <c r="Q70" s="54">
        <f>((SUM(D70:N70)*2)+(C70+O70))/24</f>
        <v>49401655.57</v>
      </c>
      <c r="S70" s="54">
        <f>SUM(S38:S69)</f>
        <v>41013607.986666664</v>
      </c>
      <c r="U70" s="54">
        <f>+Q70-S70</f>
        <v>8388047.5833333358</v>
      </c>
      <c r="W70" s="53">
        <f>IF(U70&lt;&gt;0,U70/S70," ")</f>
        <v>0.2045186462517575</v>
      </c>
    </row>
    <row r="71" spans="1:23" x14ac:dyDescent="0.45">
      <c r="A71" s="6" t="s">
        <v>85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Q71" s="67"/>
      <c r="S71" s="67"/>
      <c r="U71" s="67"/>
      <c r="W71" s="66"/>
    </row>
    <row r="72" spans="1:23" x14ac:dyDescent="0.45">
      <c r="A72" s="11" t="s">
        <v>84</v>
      </c>
      <c r="C72" s="24">
        <v>2122841.98</v>
      </c>
      <c r="D72" s="24">
        <v>2141362.36</v>
      </c>
      <c r="E72" s="24">
        <v>2160712.42</v>
      </c>
      <c r="F72" s="24">
        <v>2179237.33</v>
      </c>
      <c r="G72" s="24">
        <v>2197762.2400000002</v>
      </c>
      <c r="H72" s="24">
        <v>2148385.2000000002</v>
      </c>
      <c r="I72" s="24">
        <v>2130950.4700000002</v>
      </c>
      <c r="J72" s="24">
        <v>1551335.27</v>
      </c>
      <c r="K72" s="24">
        <v>1557982.03</v>
      </c>
      <c r="L72" s="24">
        <v>1574442.6</v>
      </c>
      <c r="M72" s="24">
        <v>1590903.17</v>
      </c>
      <c r="N72" s="24">
        <v>1608060.14</v>
      </c>
      <c r="O72" s="24">
        <v>1624524.33</v>
      </c>
      <c r="Q72" s="24">
        <f>((SUM(D72:N72)*2)+(C72+O72))/24</f>
        <v>1892901.3654166672</v>
      </c>
      <c r="S72" s="24">
        <v>1590562</v>
      </c>
      <c r="U72" s="24">
        <f>+Q72-S72</f>
        <v>302339.36541666719</v>
      </c>
      <c r="W72" s="23">
        <f>IF(U72&lt;&gt;0,U72/S72," ")</f>
        <v>0.19008335759100695</v>
      </c>
    </row>
    <row r="73" spans="1:23" x14ac:dyDescent="0.45">
      <c r="A73" s="11" t="s">
        <v>83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Q73" s="15">
        <f>((SUM(D73:N73)*2)+(C73+O73))/24</f>
        <v>0</v>
      </c>
      <c r="S73" s="15">
        <v>0</v>
      </c>
      <c r="U73" s="15">
        <f>+Q73-S73</f>
        <v>0</v>
      </c>
      <c r="W73" s="14" t="str">
        <f>IF(U73&lt;&gt;0,U73/S73," ")</f>
        <v xml:space="preserve"> </v>
      </c>
    </row>
    <row r="74" spans="1:23" x14ac:dyDescent="0.45">
      <c r="A74" s="11" t="s">
        <v>82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Q74" s="13">
        <f>((SUM(D74:N74)*2)+(C74+O74))/24</f>
        <v>0</v>
      </c>
      <c r="S74" s="13">
        <v>0</v>
      </c>
      <c r="U74" s="13">
        <f>+Q74-S74</f>
        <v>0</v>
      </c>
      <c r="W74" s="12" t="str">
        <f>IF(U74&lt;&gt;0,U74/S74," ")</f>
        <v xml:space="preserve"> </v>
      </c>
    </row>
    <row r="75" spans="1:23" x14ac:dyDescent="0.45">
      <c r="A75" s="11" t="s">
        <v>81</v>
      </c>
      <c r="C75" s="41">
        <v>48264134.960000001</v>
      </c>
      <c r="D75" s="41">
        <v>53001382.18</v>
      </c>
      <c r="E75" s="41">
        <v>56217352.539999999</v>
      </c>
      <c r="F75" s="41">
        <v>56215306.520000003</v>
      </c>
      <c r="G75" s="41">
        <v>55894005.539999999</v>
      </c>
      <c r="H75" s="41">
        <v>55462990.719999999</v>
      </c>
      <c r="I75" s="41">
        <v>54987504.859999999</v>
      </c>
      <c r="J75" s="41">
        <v>54435358.479999997</v>
      </c>
      <c r="K75" s="41">
        <v>54196539.520000003</v>
      </c>
      <c r="L75" s="41">
        <v>54590529.100000001</v>
      </c>
      <c r="M75" s="41">
        <v>54831498.460000001</v>
      </c>
      <c r="N75" s="41">
        <v>55636571.740000002</v>
      </c>
      <c r="O75" s="41">
        <v>56168844.810000002</v>
      </c>
      <c r="Q75" s="41">
        <f>((SUM(D75:N75)*2)+(C75+O75))/24</f>
        <v>54807127.46208334</v>
      </c>
      <c r="S75" s="41">
        <v>53532530.474583328</v>
      </c>
      <c r="U75" s="41">
        <f>+Q75-S75</f>
        <v>1274596.9875000119</v>
      </c>
      <c r="W75" s="40">
        <f>IF(U75&lt;&gt;0,U75/S75," ")</f>
        <v>2.3809765318401621E-2</v>
      </c>
    </row>
    <row r="76" spans="1:23" x14ac:dyDescent="0.45">
      <c r="A76" s="11" t="s">
        <v>80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Q76" s="24">
        <f>((SUM(D76:N76)*2)+(C76+O76))/24</f>
        <v>0</v>
      </c>
      <c r="S76" s="24">
        <v>0</v>
      </c>
      <c r="U76" s="24">
        <f>+Q76-S76</f>
        <v>0</v>
      </c>
      <c r="W76" s="23" t="str">
        <f>IF(U76&lt;&gt;0,U76/S76," ")</f>
        <v xml:space="preserve"> </v>
      </c>
    </row>
    <row r="77" spans="1:23" x14ac:dyDescent="0.45">
      <c r="A77" s="11" t="s">
        <v>79</v>
      </c>
      <c r="C77" s="13">
        <v>108101.06</v>
      </c>
      <c r="D77" s="13">
        <v>36026.769999999997</v>
      </c>
      <c r="E77" s="13">
        <v>489.97</v>
      </c>
      <c r="F77" s="13">
        <v>161.13999999999999</v>
      </c>
      <c r="G77" s="13">
        <v>268.73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Q77" s="13">
        <f>((SUM(D77:N77)*2)+(C77+O77))/24</f>
        <v>7583.0950000000003</v>
      </c>
      <c r="S77" s="13">
        <v>320.85374999999999</v>
      </c>
      <c r="U77" s="13">
        <f>+Q77-S77</f>
        <v>7262.24125</v>
      </c>
      <c r="W77" s="12">
        <f>IF(U77&lt;&gt;0,U77/S77," ")</f>
        <v>22.634116789970509</v>
      </c>
    </row>
    <row r="78" spans="1:23" x14ac:dyDescent="0.45">
      <c r="A78" s="11" t="s">
        <v>78</v>
      </c>
      <c r="C78" s="41">
        <v>45130.43</v>
      </c>
      <c r="D78" s="41">
        <v>105294.82</v>
      </c>
      <c r="E78" s="41">
        <v>117782.74</v>
      </c>
      <c r="F78" s="41">
        <v>160999.45000000001</v>
      </c>
      <c r="G78" s="41">
        <v>120757.97</v>
      </c>
      <c r="H78" s="41">
        <v>106328.18</v>
      </c>
      <c r="I78" s="41">
        <v>392410.78</v>
      </c>
      <c r="J78" s="41">
        <v>224164.32</v>
      </c>
      <c r="K78" s="41">
        <v>272746.46000000002</v>
      </c>
      <c r="L78" s="41">
        <v>375199.69</v>
      </c>
      <c r="M78" s="41">
        <v>364909.86</v>
      </c>
      <c r="N78" s="41">
        <v>251454.42</v>
      </c>
      <c r="O78" s="41">
        <v>59785.3</v>
      </c>
      <c r="Q78" s="41">
        <f>((SUM(D78:N78)*2)+(C78+O78))/24</f>
        <v>212042.21291666667</v>
      </c>
      <c r="S78" s="41">
        <v>89918.611666666679</v>
      </c>
      <c r="U78" s="41">
        <f>+Q78-S78</f>
        <v>122123.60124999999</v>
      </c>
      <c r="W78" s="40">
        <f>IF(U78&lt;&gt;0,U78/S78," ")</f>
        <v>1.3581571043681036</v>
      </c>
    </row>
    <row r="79" spans="1:23" x14ac:dyDescent="0.45">
      <c r="A79" s="11" t="s">
        <v>77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Q79" s="24">
        <f>((SUM(D79:N79)*2)+(C79+O79))/24</f>
        <v>0</v>
      </c>
      <c r="S79" s="24">
        <v>0</v>
      </c>
      <c r="U79" s="24">
        <f>+Q79-S79</f>
        <v>0</v>
      </c>
      <c r="W79" s="23" t="str">
        <f>IF(U79&lt;&gt;0,U79/S79," ")</f>
        <v xml:space="preserve"> </v>
      </c>
    </row>
    <row r="80" spans="1:23" x14ac:dyDescent="0.45">
      <c r="A80" s="18" t="s">
        <v>76</v>
      </c>
      <c r="C80" s="24">
        <v>85211360.519999996</v>
      </c>
      <c r="D80" s="24">
        <v>81796584.209999993</v>
      </c>
      <c r="E80" s="24">
        <v>81413143.480000004</v>
      </c>
      <c r="F80" s="24">
        <v>81690222.180000007</v>
      </c>
      <c r="G80" s="24">
        <v>81085951.909999996</v>
      </c>
      <c r="H80" s="24">
        <v>80339879.359999999</v>
      </c>
      <c r="I80" s="24">
        <v>79261559.019999996</v>
      </c>
      <c r="J80" s="24">
        <v>79342856.170000002</v>
      </c>
      <c r="K80" s="24">
        <v>78403764.489999995</v>
      </c>
      <c r="L80" s="24">
        <v>77833544.140000001</v>
      </c>
      <c r="M80" s="24">
        <v>78973224.400000006</v>
      </c>
      <c r="N80" s="24">
        <v>81690850.459999993</v>
      </c>
      <c r="O80" s="24">
        <v>79056464.359999999</v>
      </c>
      <c r="Q80" s="24">
        <f>((SUM(D80:N80)*2)+(C80+O80))/24</f>
        <v>80330457.688333333</v>
      </c>
      <c r="S80" s="24">
        <v>70383278.908333316</v>
      </c>
      <c r="U80" s="24">
        <f>+Q80-S80</f>
        <v>9947178.7800000161</v>
      </c>
      <c r="W80" s="23">
        <f>IF(U80&lt;&gt;0,U80/S80," ")</f>
        <v>0.14132872088774312</v>
      </c>
    </row>
    <row r="81" spans="1:23" x14ac:dyDescent="0.45">
      <c r="A81" s="18" t="s">
        <v>75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Q81" s="24">
        <f>((SUM(D81:N81)*2)+(C81+O81))/24</f>
        <v>0</v>
      </c>
      <c r="S81" s="24">
        <v>0</v>
      </c>
      <c r="U81" s="24">
        <f>+Q81-S81</f>
        <v>0</v>
      </c>
      <c r="W81" s="23" t="str">
        <f>IF(U81&lt;&gt;0,U81/S81," ")</f>
        <v xml:space="preserve"> </v>
      </c>
    </row>
    <row r="82" spans="1:23" x14ac:dyDescent="0.45">
      <c r="A82" s="18" t="s">
        <v>74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Q82" s="13">
        <f>((SUM(D82:N82)*2)+(C82+O82))/24</f>
        <v>0</v>
      </c>
      <c r="S82" s="13">
        <v>0</v>
      </c>
      <c r="U82" s="13">
        <f>+Q82-S82</f>
        <v>0</v>
      </c>
      <c r="W82" s="12" t="str">
        <f>IF(U82&lt;&gt;0,U82/S82," ")</f>
        <v xml:space="preserve"> </v>
      </c>
    </row>
    <row r="83" spans="1:23" x14ac:dyDescent="0.45">
      <c r="A83" s="18" t="s">
        <v>73</v>
      </c>
      <c r="C83" s="24">
        <v>703329.83</v>
      </c>
      <c r="D83" s="24">
        <v>706744.05</v>
      </c>
      <c r="E83" s="24">
        <v>710158.27</v>
      </c>
      <c r="F83" s="24">
        <v>713572.49</v>
      </c>
      <c r="G83" s="24">
        <v>716986.71</v>
      </c>
      <c r="H83" s="24">
        <v>720400.93</v>
      </c>
      <c r="I83" s="24">
        <v>723815.15</v>
      </c>
      <c r="J83" s="24">
        <v>727229.37</v>
      </c>
      <c r="K83" s="24">
        <v>730643.59</v>
      </c>
      <c r="L83" s="24">
        <v>734057.81</v>
      </c>
      <c r="M83" s="24">
        <v>737472.03</v>
      </c>
      <c r="N83" s="24">
        <v>740886.25</v>
      </c>
      <c r="O83" s="24">
        <v>744300.47</v>
      </c>
      <c r="Q83" s="24">
        <f>((SUM(D83:N83)*2)+(C83+O83))/24</f>
        <v>723815.15</v>
      </c>
      <c r="S83" s="24">
        <v>764785.79</v>
      </c>
      <c r="U83" s="24">
        <f>+Q83-S83</f>
        <v>-40970.640000000014</v>
      </c>
      <c r="W83" s="23">
        <f>IF(U83&lt;&gt;0,U83/S83," ")</f>
        <v>-5.3571392847139604E-2</v>
      </c>
    </row>
    <row r="84" spans="1:23" x14ac:dyDescent="0.45">
      <c r="A84" s="18" t="s">
        <v>72</v>
      </c>
      <c r="C84" s="24">
        <v>8151887.9400000004</v>
      </c>
      <c r="D84" s="24">
        <v>8280563.8399999999</v>
      </c>
      <c r="E84" s="24">
        <v>8537339.8599999994</v>
      </c>
      <c r="F84" s="24">
        <v>8582669.3599999994</v>
      </c>
      <c r="G84" s="24">
        <v>8614587.0399999991</v>
      </c>
      <c r="H84" s="24">
        <v>8607006.5999999996</v>
      </c>
      <c r="I84" s="24">
        <v>8624847.1500000004</v>
      </c>
      <c r="J84" s="24">
        <v>8710030.4900000002</v>
      </c>
      <c r="K84" s="24">
        <v>16604682.439999999</v>
      </c>
      <c r="L84" s="24">
        <v>16838760.199999999</v>
      </c>
      <c r="M84" s="24">
        <v>16859438.780000001</v>
      </c>
      <c r="N84" s="24">
        <v>17114244.48</v>
      </c>
      <c r="O84" s="24">
        <v>17102002.829999998</v>
      </c>
      <c r="Q84" s="24">
        <f>((SUM(D84:N84)*2)+(C84+O84))/24</f>
        <v>11666759.635416666</v>
      </c>
      <c r="S84" s="24">
        <v>16894612.534166668</v>
      </c>
      <c r="U84" s="24">
        <f>+Q84-S84</f>
        <v>-5227852.8987500016</v>
      </c>
      <c r="W84" s="23">
        <f>IF(U84&lt;&gt;0,U84/S84," ")</f>
        <v>-0.30943905272627592</v>
      </c>
    </row>
    <row r="85" spans="1:23" x14ac:dyDescent="0.45">
      <c r="A85" s="18" t="s">
        <v>71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Q85" s="13">
        <f>((SUM(D85:N85)*2)+(C85+O85))/24</f>
        <v>0</v>
      </c>
      <c r="S85" s="13">
        <v>24999.99999999996</v>
      </c>
      <c r="U85" s="13">
        <f>+Q85-S85</f>
        <v>-24999.99999999996</v>
      </c>
      <c r="W85" s="12"/>
    </row>
    <row r="86" spans="1:23" x14ac:dyDescent="0.45">
      <c r="A86" s="65" t="s">
        <v>70</v>
      </c>
      <c r="C86" s="54">
        <f>SUM(C72:C85)</f>
        <v>144606786.72</v>
      </c>
      <c r="D86" s="54">
        <f t="shared" ref="D86:N86" si="5">SUM(D72:D85)</f>
        <v>146067958.23000002</v>
      </c>
      <c r="E86" s="54">
        <f t="shared" si="5"/>
        <v>149156979.28000003</v>
      </c>
      <c r="F86" s="54">
        <f t="shared" si="5"/>
        <v>149542168.47000003</v>
      </c>
      <c r="G86" s="54">
        <f t="shared" si="5"/>
        <v>148630320.13999999</v>
      </c>
      <c r="H86" s="54">
        <f t="shared" si="5"/>
        <v>147384990.99000001</v>
      </c>
      <c r="I86" s="54">
        <f t="shared" si="5"/>
        <v>146121087.43000001</v>
      </c>
      <c r="J86" s="54">
        <f t="shared" si="5"/>
        <v>144990974.10000002</v>
      </c>
      <c r="K86" s="54">
        <f t="shared" si="5"/>
        <v>151766358.53</v>
      </c>
      <c r="L86" s="54">
        <f t="shared" si="5"/>
        <v>151946533.53999999</v>
      </c>
      <c r="M86" s="54">
        <f t="shared" si="5"/>
        <v>153357446.70000002</v>
      </c>
      <c r="N86" s="54">
        <f t="shared" si="5"/>
        <v>157042067.48999998</v>
      </c>
      <c r="O86" s="54">
        <f>SUM(O72:O85)</f>
        <v>154755922.10000002</v>
      </c>
      <c r="Q86" s="54">
        <f>((SUM(D86:N86)*2)+(C86+O86))/24</f>
        <v>149640686.60916671</v>
      </c>
      <c r="S86" s="54">
        <f>SUM(S72:S85)</f>
        <v>143281009.17249998</v>
      </c>
      <c r="U86" s="54">
        <f>+Q86-S86</f>
        <v>6359677.4366667271</v>
      </c>
      <c r="W86" s="53">
        <f>IF(U86&lt;&gt;0,U86/S86," ")</f>
        <v>4.4386045808835241E-2</v>
      </c>
    </row>
    <row r="87" spans="1:23" ht="12.9" thickBot="1" x14ac:dyDescent="0.5">
      <c r="A87" s="64" t="s">
        <v>69</v>
      </c>
      <c r="C87" s="63">
        <f>+C16+C36+C70+C86</f>
        <v>901814689.30999994</v>
      </c>
      <c r="D87" s="63">
        <f t="shared" ref="D87:N87" si="6">+D16+D36+D70+D86</f>
        <v>872699088.72999978</v>
      </c>
      <c r="E87" s="63">
        <f t="shared" si="6"/>
        <v>856598713.99000001</v>
      </c>
      <c r="F87" s="63">
        <f t="shared" si="6"/>
        <v>836682312.72000003</v>
      </c>
      <c r="G87" s="63">
        <f t="shared" si="6"/>
        <v>829002600.06999993</v>
      </c>
      <c r="H87" s="63">
        <f t="shared" si="6"/>
        <v>822443997.55000019</v>
      </c>
      <c r="I87" s="63">
        <f t="shared" si="6"/>
        <v>813563204.58999991</v>
      </c>
      <c r="J87" s="63">
        <f t="shared" si="6"/>
        <v>810268104.45000017</v>
      </c>
      <c r="K87" s="63">
        <f t="shared" si="6"/>
        <v>822191130.43999994</v>
      </c>
      <c r="L87" s="63">
        <f t="shared" si="6"/>
        <v>839860435.67999995</v>
      </c>
      <c r="M87" s="63">
        <f t="shared" si="6"/>
        <v>836076810.37</v>
      </c>
      <c r="N87" s="63">
        <f t="shared" si="6"/>
        <v>833768869.75999999</v>
      </c>
      <c r="O87" s="63">
        <f>+O16+O36+O70+O86</f>
        <v>831188997.78000021</v>
      </c>
      <c r="Q87" s="63">
        <f>((SUM(D87:N87)*2)+(C87+O87))/24</f>
        <v>836638092.65791655</v>
      </c>
      <c r="S87" s="63">
        <f>+S86+S70+S36+S16</f>
        <v>748824721.35416675</v>
      </c>
      <c r="U87" s="63">
        <f>+Q87-S87</f>
        <v>87813371.3037498</v>
      </c>
      <c r="W87" s="62">
        <f>IF(U87&lt;&gt;0,U87/S87," ")</f>
        <v>0.11726825891237809</v>
      </c>
    </row>
    <row r="88" spans="1:23" ht="12.9" thickTop="1" x14ac:dyDescent="0.4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S88" s="3"/>
      <c r="U88" s="3"/>
    </row>
    <row r="89" spans="1:23" x14ac:dyDescent="0.4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S89" s="3"/>
      <c r="U89" s="3"/>
    </row>
    <row r="90" spans="1:23" x14ac:dyDescent="0.45">
      <c r="A90" s="6" t="s">
        <v>68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Q90" s="61"/>
      <c r="S90" s="61"/>
      <c r="U90" s="61"/>
      <c r="W90" s="60"/>
    </row>
    <row r="91" spans="1:23" x14ac:dyDescent="0.45">
      <c r="A91" s="11" t="s">
        <v>67</v>
      </c>
      <c r="C91" s="24">
        <v>-1000</v>
      </c>
      <c r="D91" s="24">
        <v>-1000</v>
      </c>
      <c r="E91" s="24">
        <v>-1000</v>
      </c>
      <c r="F91" s="24">
        <v>-1000</v>
      </c>
      <c r="G91" s="24">
        <v>-1000</v>
      </c>
      <c r="H91" s="24">
        <v>-1000</v>
      </c>
      <c r="I91" s="24">
        <v>-1000</v>
      </c>
      <c r="J91" s="24">
        <v>-1000</v>
      </c>
      <c r="K91" s="24">
        <v>-1000</v>
      </c>
      <c r="L91" s="24">
        <v>-1000</v>
      </c>
      <c r="M91" s="24">
        <v>-1000</v>
      </c>
      <c r="N91" s="24">
        <v>-1000</v>
      </c>
      <c r="O91" s="24">
        <v>-1000</v>
      </c>
      <c r="Q91" s="24">
        <f>((SUM(D91:N91)*2)+(C91+O91))/24</f>
        <v>-1000</v>
      </c>
      <c r="S91" s="13">
        <v>-1000</v>
      </c>
      <c r="U91" s="24">
        <f>+Q91-S91</f>
        <v>0</v>
      </c>
      <c r="W91" s="23" t="str">
        <f>IF(U91&lt;&gt;0,U91/S91," ")</f>
        <v xml:space="preserve"> </v>
      </c>
    </row>
    <row r="92" spans="1:23" x14ac:dyDescent="0.45">
      <c r="A92" s="11" t="s">
        <v>66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Q92" s="24">
        <f>((SUM(D92:N92)*2)+(C92+O92))/24</f>
        <v>0</v>
      </c>
      <c r="S92" s="13">
        <v>0</v>
      </c>
      <c r="U92" s="24">
        <f>+Q92-S92</f>
        <v>0</v>
      </c>
      <c r="W92" s="23" t="str">
        <f>IF(U92&lt;&gt;0,U92/S92," ")</f>
        <v xml:space="preserve"> </v>
      </c>
    </row>
    <row r="93" spans="1:23" x14ac:dyDescent="0.45">
      <c r="A93" s="11" t="s">
        <v>65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Q93" s="24">
        <f>((SUM(D93:N93)*2)+(C93+O93))/24</f>
        <v>0</v>
      </c>
      <c r="S93" s="13">
        <v>0</v>
      </c>
      <c r="U93" s="24">
        <f>+Q93-S93</f>
        <v>0</v>
      </c>
      <c r="W93" s="23" t="str">
        <f>IF(U93&lt;&gt;0,U93/S93," ")</f>
        <v xml:space="preserve"> </v>
      </c>
    </row>
    <row r="94" spans="1:23" x14ac:dyDescent="0.45">
      <c r="A94" s="11" t="s">
        <v>64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Q94" s="24">
        <f>((SUM(D94:N94)*2)+(C94+O94))/24</f>
        <v>0</v>
      </c>
      <c r="S94" s="13">
        <v>0</v>
      </c>
      <c r="U94" s="24">
        <f>+Q94-S94</f>
        <v>0</v>
      </c>
      <c r="W94" s="23" t="str">
        <f>IF(U94&lt;&gt;0,U94/S94," ")</f>
        <v xml:space="preserve"> </v>
      </c>
    </row>
    <row r="95" spans="1:23" x14ac:dyDescent="0.45">
      <c r="A95" s="11" t="s">
        <v>63</v>
      </c>
      <c r="C95" s="24">
        <v>-266117553.21000001</v>
      </c>
      <c r="D95" s="24">
        <v>-266117553.21000001</v>
      </c>
      <c r="E95" s="24">
        <v>-266117553.21000001</v>
      </c>
      <c r="F95" s="24">
        <v>-259117553.21000001</v>
      </c>
      <c r="G95" s="24">
        <v>-239117553.21000001</v>
      </c>
      <c r="H95" s="24">
        <v>-239117553.21000001</v>
      </c>
      <c r="I95" s="24">
        <v>-232117553.21000001</v>
      </c>
      <c r="J95" s="24">
        <v>-227117553.21000001</v>
      </c>
      <c r="K95" s="24">
        <v>-222117553.21000001</v>
      </c>
      <c r="L95" s="24">
        <v>-222117553.21000001</v>
      </c>
      <c r="M95" s="24">
        <v>-222117553.21000001</v>
      </c>
      <c r="N95" s="24">
        <v>-222117553.21000001</v>
      </c>
      <c r="O95" s="24">
        <v>-222117553.21000001</v>
      </c>
      <c r="Q95" s="24">
        <f>((SUM(D95:N95)*2)+(C95+O95))/24</f>
        <v>-238450886.54333332</v>
      </c>
      <c r="S95" s="78">
        <v>-200921986.13125002</v>
      </c>
      <c r="U95" s="24">
        <f>+Q95-S95</f>
        <v>-37528900.412083298</v>
      </c>
      <c r="W95" s="23">
        <f>IF(U95&lt;&gt;0,U95/S95," ")</f>
        <v>0.18678344333888858</v>
      </c>
    </row>
    <row r="96" spans="1:23" x14ac:dyDescent="0.45">
      <c r="A96" s="11" t="s">
        <v>62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Q96" s="24">
        <f>((SUM(D96:N96)*2)+(C96+O96))/24</f>
        <v>0</v>
      </c>
      <c r="S96" s="13">
        <v>0</v>
      </c>
      <c r="U96" s="24">
        <f>+Q96-S96</f>
        <v>0</v>
      </c>
      <c r="W96" s="23" t="str">
        <f>IF(U96&lt;&gt;0,U96/S96," ")</f>
        <v xml:space="preserve"> </v>
      </c>
    </row>
    <row r="97" spans="1:23" x14ac:dyDescent="0.45">
      <c r="A97" s="11" t="s">
        <v>61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Q97" s="24">
        <f>((SUM(D97:N97)*2)+(C97+O97))/24</f>
        <v>0</v>
      </c>
      <c r="S97" s="13">
        <v>0</v>
      </c>
      <c r="U97" s="24">
        <f>+Q97-S97</f>
        <v>0</v>
      </c>
      <c r="W97" s="23" t="str">
        <f>IF(U97&lt;&gt;0,U97/S97," ")</f>
        <v xml:space="preserve"> </v>
      </c>
    </row>
    <row r="98" spans="1:23" x14ac:dyDescent="0.45">
      <c r="A98" s="11" t="s">
        <v>60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Q98" s="24">
        <f>((SUM(D98:N98)*2)+(C98+O98))/24</f>
        <v>0</v>
      </c>
      <c r="S98" s="13">
        <v>0</v>
      </c>
      <c r="U98" s="24">
        <f>+Q98-S98</f>
        <v>0</v>
      </c>
      <c r="W98" s="23" t="str">
        <f>IF(U98&lt;&gt;0,U98/S98," ")</f>
        <v xml:space="preserve"> </v>
      </c>
    </row>
    <row r="99" spans="1:23" x14ac:dyDescent="0.45">
      <c r="A99" s="11" t="s">
        <v>59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Q99" s="24">
        <f>((SUM(D99:N99)*2)+(C99+O99))/24</f>
        <v>0</v>
      </c>
      <c r="S99" s="13">
        <v>0</v>
      </c>
      <c r="U99" s="24">
        <f>+Q99-S99</f>
        <v>0</v>
      </c>
      <c r="W99" s="23" t="str">
        <f>IF(U99&lt;&gt;0,U99/S99," ")</f>
        <v xml:space="preserve"> </v>
      </c>
    </row>
    <row r="100" spans="1:23" x14ac:dyDescent="0.45">
      <c r="A100" s="25" t="s">
        <v>58</v>
      </c>
      <c r="C100" s="41">
        <v>-40331709.529999979</v>
      </c>
      <c r="D100" s="41">
        <v>-34597467.149999976</v>
      </c>
      <c r="E100" s="41">
        <v>-32537466.869999982</v>
      </c>
      <c r="F100" s="41">
        <v>-31961444.809999999</v>
      </c>
      <c r="G100" s="41">
        <v>-33394956.600000013</v>
      </c>
      <c r="H100" s="41">
        <v>-37757930.550000004</v>
      </c>
      <c r="I100" s="41">
        <v>-40131725.519999996</v>
      </c>
      <c r="J100" s="41">
        <v>-41630830.220000006</v>
      </c>
      <c r="K100" s="41">
        <v>-46015028.399999999</v>
      </c>
      <c r="L100" s="41">
        <v>-44931275.730000004</v>
      </c>
      <c r="M100" s="41">
        <v>-42292701.859999992</v>
      </c>
      <c r="N100" s="41">
        <v>-40450421.280000001</v>
      </c>
      <c r="O100" s="41">
        <v>-34416893.780000001</v>
      </c>
      <c r="Q100" s="41">
        <f>((SUM(D100:N100)*2)+(C100+O100))/24</f>
        <v>-38589629.220416665</v>
      </c>
      <c r="S100" s="13">
        <v>-33538999.684583373</v>
      </c>
      <c r="U100" s="41">
        <f>+Q100-S100</f>
        <v>-5050629.5358332917</v>
      </c>
      <c r="W100" s="40">
        <f>IF(U100&lt;&gt;0,U100/S100," ")</f>
        <v>0.15058974875016554</v>
      </c>
    </row>
    <row r="101" spans="1:23" x14ac:dyDescent="0.45">
      <c r="A101" s="25" t="s">
        <v>57</v>
      </c>
      <c r="C101" s="41">
        <v>0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Q101" s="41">
        <f>((SUM(D101:N101)*2)+(C101+O101))/24</f>
        <v>0</v>
      </c>
      <c r="S101" s="13">
        <v>0</v>
      </c>
      <c r="U101" s="41">
        <f>+Q101-S101</f>
        <v>0</v>
      </c>
      <c r="W101" s="40" t="str">
        <f>IF(U101&lt;&gt;0,U101/S101," ")</f>
        <v xml:space="preserve"> </v>
      </c>
    </row>
    <row r="102" spans="1:23" x14ac:dyDescent="0.45">
      <c r="A102" s="11" t="s">
        <v>56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Q102" s="24">
        <f>((SUM(D102:N102)*2)+(C102+O102))/24</f>
        <v>0</v>
      </c>
      <c r="S102" s="13">
        <v>0</v>
      </c>
      <c r="U102" s="24">
        <f>+Q102-S102</f>
        <v>0</v>
      </c>
      <c r="W102" s="23" t="str">
        <f>IF(U102&lt;&gt;0,U102/S102," ")</f>
        <v xml:space="preserve"> </v>
      </c>
    </row>
    <row r="103" spans="1:23" x14ac:dyDescent="0.45">
      <c r="A103" s="11" t="s">
        <v>55</v>
      </c>
      <c r="C103" s="59">
        <v>-2075442.35</v>
      </c>
      <c r="D103" s="59">
        <v>-2318457.36</v>
      </c>
      <c r="E103" s="59">
        <v>-2318457.36</v>
      </c>
      <c r="F103" s="59">
        <v>-2318457.36</v>
      </c>
      <c r="G103" s="59">
        <v>-2318457.36</v>
      </c>
      <c r="H103" s="59">
        <v>-2318457.36</v>
      </c>
      <c r="I103" s="59">
        <v>-2318457.36</v>
      </c>
      <c r="J103" s="59">
        <v>-2318457.36</v>
      </c>
      <c r="K103" s="59">
        <v>-2318457.36</v>
      </c>
      <c r="L103" s="59">
        <v>-2318457.36</v>
      </c>
      <c r="M103" s="59">
        <v>-2318457.36</v>
      </c>
      <c r="N103" s="59">
        <v>-2318457.36</v>
      </c>
      <c r="O103" s="59">
        <v>-2318457.36</v>
      </c>
      <c r="Q103" s="59">
        <f>((SUM(D103:N103)*2)+(C103+O103))/24</f>
        <v>-2308331.7345833331</v>
      </c>
      <c r="S103" s="13">
        <v>-1542385.7941666667</v>
      </c>
      <c r="U103" s="59">
        <f>+Q103-S103</f>
        <v>-765945.94041666645</v>
      </c>
      <c r="W103" s="58">
        <f>IF(U103&lt;&gt;0,U103/S103," ")</f>
        <v>0.49659815547672248</v>
      </c>
    </row>
    <row r="104" spans="1:23" x14ac:dyDescent="0.45">
      <c r="A104" s="6" t="s">
        <v>54</v>
      </c>
      <c r="C104" s="54">
        <f>SUM(C91:C103)</f>
        <v>-308525705.09000003</v>
      </c>
      <c r="D104" s="54">
        <f t="shared" ref="D104:N104" si="7">SUM(D91:D103)</f>
        <v>-303034477.72000003</v>
      </c>
      <c r="E104" s="54">
        <f t="shared" si="7"/>
        <v>-300974477.44</v>
      </c>
      <c r="F104" s="54">
        <f t="shared" si="7"/>
        <v>-293398455.38</v>
      </c>
      <c r="G104" s="54">
        <f t="shared" si="7"/>
        <v>-274831967.17000002</v>
      </c>
      <c r="H104" s="54">
        <f t="shared" si="7"/>
        <v>-279194941.12</v>
      </c>
      <c r="I104" s="54">
        <f t="shared" si="7"/>
        <v>-274568736.09000003</v>
      </c>
      <c r="J104" s="54">
        <f t="shared" si="7"/>
        <v>-271067840.79000002</v>
      </c>
      <c r="K104" s="54">
        <f t="shared" si="7"/>
        <v>-270452038.97000003</v>
      </c>
      <c r="L104" s="54">
        <f t="shared" si="7"/>
        <v>-269368286.30000001</v>
      </c>
      <c r="M104" s="54">
        <f t="shared" si="7"/>
        <v>-266729712.43000001</v>
      </c>
      <c r="N104" s="54">
        <f t="shared" si="7"/>
        <v>-264887431.85000002</v>
      </c>
      <c r="O104" s="54">
        <f>SUM(O91:O103)</f>
        <v>-258853904.35000002</v>
      </c>
      <c r="Q104" s="54">
        <f>((SUM(D104:N104)*2)+(C104+O104))/24</f>
        <v>-279349847.49833339</v>
      </c>
      <c r="S104" s="54">
        <f>SUM(S91:S103)</f>
        <v>-236004371.61000004</v>
      </c>
      <c r="U104" s="54">
        <f>+Q104-S104</f>
        <v>-43345475.88833335</v>
      </c>
      <c r="W104" s="53">
        <f>IF(U104&lt;&gt;0,U104/S104," ")</f>
        <v>0.18366386856580033</v>
      </c>
    </row>
    <row r="105" spans="1:23" x14ac:dyDescent="0.45">
      <c r="A105" s="31" t="s">
        <v>53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Q105" s="52"/>
      <c r="S105" s="52"/>
      <c r="U105" s="52"/>
      <c r="W105" s="51"/>
    </row>
    <row r="106" spans="1:23" x14ac:dyDescent="0.45">
      <c r="A106" s="11" t="s">
        <v>52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Q106" s="24">
        <f>((SUM(D106:N106)*2)+(C106+O106))/24</f>
        <v>0</v>
      </c>
      <c r="S106" s="24">
        <v>0</v>
      </c>
      <c r="U106" s="24">
        <f>+Q106-S106</f>
        <v>0</v>
      </c>
      <c r="W106" s="23" t="str">
        <f>IF(U106&lt;&gt;0,U106/S106," ")</f>
        <v xml:space="preserve"> </v>
      </c>
    </row>
    <row r="107" spans="1:23" x14ac:dyDescent="0.45">
      <c r="A107" s="11" t="s">
        <v>51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Q107" s="24">
        <f>((SUM(D107:N107)*2)+(C107+O107))/24</f>
        <v>0</v>
      </c>
      <c r="S107" s="24">
        <v>0</v>
      </c>
      <c r="U107" s="24">
        <f>+Q107-S107</f>
        <v>0</v>
      </c>
      <c r="W107" s="23" t="str">
        <f>IF(U107&lt;&gt;0,U107/S107," ")</f>
        <v xml:space="preserve"> </v>
      </c>
    </row>
    <row r="108" spans="1:23" x14ac:dyDescent="0.45">
      <c r="A108" s="11" t="s">
        <v>50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Q108" s="24">
        <f>((SUM(D108:N108)*2)+(C108+O108))/24</f>
        <v>0</v>
      </c>
      <c r="S108" s="24">
        <v>0</v>
      </c>
      <c r="U108" s="24">
        <f>+Q108-S108</f>
        <v>0</v>
      </c>
      <c r="W108" s="23" t="str">
        <f>IF(U108&lt;&gt;0,U108/S108," ")</f>
        <v xml:space="preserve"> </v>
      </c>
    </row>
    <row r="109" spans="1:23" x14ac:dyDescent="0.45">
      <c r="A109" s="11" t="s">
        <v>49</v>
      </c>
      <c r="C109" s="24">
        <v>-353814000</v>
      </c>
      <c r="D109" s="24">
        <v>-304314000</v>
      </c>
      <c r="E109" s="24">
        <v>-301889000</v>
      </c>
      <c r="F109" s="24">
        <v>-298139000</v>
      </c>
      <c r="G109" s="24">
        <v>-313539000</v>
      </c>
      <c r="H109" s="24">
        <v>-301249000</v>
      </c>
      <c r="I109" s="24">
        <v>-300324000</v>
      </c>
      <c r="J109" s="24">
        <v>-268249000</v>
      </c>
      <c r="K109" s="24">
        <v>-272041000</v>
      </c>
      <c r="L109" s="24">
        <v>-246041000</v>
      </c>
      <c r="M109" s="24">
        <v>-268941000</v>
      </c>
      <c r="N109" s="24">
        <v>-266411000</v>
      </c>
      <c r="O109" s="24">
        <v>-268211000</v>
      </c>
      <c r="Q109" s="24">
        <f>((SUM(D109:N109)*2)+(C109+O109))/24</f>
        <v>-287679125</v>
      </c>
      <c r="S109" s="24">
        <v>-216644750</v>
      </c>
      <c r="U109" s="24">
        <f>+Q109-S109</f>
        <v>-71034375</v>
      </c>
      <c r="W109" s="23">
        <f>IF(U109&lt;&gt;0,U109/S109," ")</f>
        <v>0.32788412827912977</v>
      </c>
    </row>
    <row r="110" spans="1:23" x14ac:dyDescent="0.45">
      <c r="A110" s="11" t="s">
        <v>48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1">
        <v>0</v>
      </c>
      <c r="Q110" s="24">
        <v>0</v>
      </c>
      <c r="S110" s="24">
        <v>0</v>
      </c>
      <c r="U110" s="24">
        <f>+Q110-S110</f>
        <v>0</v>
      </c>
      <c r="W110" s="23" t="str">
        <f>IF(U110&lt;&gt;0,U110/S110," ")</f>
        <v xml:space="preserve"> </v>
      </c>
    </row>
    <row r="111" spans="1:23" x14ac:dyDescent="0.45">
      <c r="A111" s="11" t="s">
        <v>47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1">
        <v>0</v>
      </c>
      <c r="Q111" s="24">
        <v>0</v>
      </c>
      <c r="S111" s="24">
        <v>0</v>
      </c>
      <c r="U111" s="24">
        <f>+Q111-S111</f>
        <v>0</v>
      </c>
      <c r="W111" s="23" t="str">
        <f>IF(U111&lt;&gt;0,U111/S111," ")</f>
        <v xml:space="preserve"> </v>
      </c>
    </row>
    <row r="112" spans="1:23" ht="14.1" x14ac:dyDescent="0.5">
      <c r="A112" s="18" t="s">
        <v>46</v>
      </c>
      <c r="C112" s="57">
        <v>0</v>
      </c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0</v>
      </c>
      <c r="P112" s="1">
        <v>0</v>
      </c>
      <c r="Q112" s="57">
        <v>0</v>
      </c>
      <c r="S112" s="57">
        <v>0</v>
      </c>
      <c r="U112" s="57">
        <f>+Q112-S112</f>
        <v>0</v>
      </c>
      <c r="W112" s="56" t="str">
        <f>IF(U112&lt;&gt;0,U112/S112," ")</f>
        <v xml:space="preserve"> </v>
      </c>
    </row>
    <row r="113" spans="1:23" x14ac:dyDescent="0.45">
      <c r="A113" s="6" t="s">
        <v>45</v>
      </c>
      <c r="C113" s="55">
        <f>SUM(C106:C112)</f>
        <v>-353814000</v>
      </c>
      <c r="D113" s="55">
        <f t="shared" ref="D113:N113" si="8">SUM(D106:D112)</f>
        <v>-304314000</v>
      </c>
      <c r="E113" s="55">
        <f t="shared" si="8"/>
        <v>-301889000</v>
      </c>
      <c r="F113" s="55">
        <f t="shared" si="8"/>
        <v>-298139000</v>
      </c>
      <c r="G113" s="55">
        <f t="shared" si="8"/>
        <v>-313539000</v>
      </c>
      <c r="H113" s="55">
        <f t="shared" si="8"/>
        <v>-301249000</v>
      </c>
      <c r="I113" s="55">
        <f t="shared" si="8"/>
        <v>-300324000</v>
      </c>
      <c r="J113" s="55">
        <f t="shared" si="8"/>
        <v>-268249000</v>
      </c>
      <c r="K113" s="55">
        <f t="shared" si="8"/>
        <v>-272041000</v>
      </c>
      <c r="L113" s="55">
        <f t="shared" si="8"/>
        <v>-246041000</v>
      </c>
      <c r="M113" s="55">
        <f t="shared" si="8"/>
        <v>-268941000</v>
      </c>
      <c r="N113" s="55">
        <f t="shared" si="8"/>
        <v>-266411000</v>
      </c>
      <c r="O113" s="55">
        <f>SUM(O106:O112)</f>
        <v>-268211000</v>
      </c>
      <c r="Q113" s="55">
        <f>((SUM(D113:N113)*2)+(C113+O113))/24</f>
        <v>-287679125</v>
      </c>
      <c r="S113" s="55">
        <f>SUM(S106:S112)</f>
        <v>-216644750</v>
      </c>
      <c r="U113" s="54">
        <f>+Q113-S113</f>
        <v>-71034375</v>
      </c>
      <c r="W113" s="53">
        <f>IF(U113&lt;&gt;0,U113/S113," ")</f>
        <v>0.32788412827912977</v>
      </c>
    </row>
    <row r="114" spans="1:23" x14ac:dyDescent="0.45">
      <c r="A114" s="6" t="s">
        <v>44</v>
      </c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Q114" s="52"/>
      <c r="S114" s="52"/>
      <c r="U114" s="52"/>
      <c r="W114" s="51"/>
    </row>
    <row r="115" spans="1:23" x14ac:dyDescent="0.45">
      <c r="A115" s="11" t="s">
        <v>43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Q115" s="24">
        <f>((SUM(D115:N115)*2)+(C115+O115))/24</f>
        <v>0</v>
      </c>
      <c r="S115" s="24">
        <v>0</v>
      </c>
      <c r="U115" s="24">
        <f>+Q115-S115</f>
        <v>0</v>
      </c>
      <c r="W115" s="23" t="str">
        <f>IF(U115&lt;&gt;0,U115/S115," ")</f>
        <v xml:space="preserve"> </v>
      </c>
    </row>
    <row r="116" spans="1:23" x14ac:dyDescent="0.45">
      <c r="A116" s="11" t="s">
        <v>42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Q116" s="24">
        <f>((SUM(D116:N116)*2)+(C116+O116))/24</f>
        <v>0</v>
      </c>
      <c r="S116" s="24">
        <v>0</v>
      </c>
      <c r="U116" s="24">
        <f>+Q116-S116</f>
        <v>0</v>
      </c>
      <c r="W116" s="23" t="str">
        <f>IF(U116&lt;&gt;0,U116/S116," ")</f>
        <v xml:space="preserve"> </v>
      </c>
    </row>
    <row r="117" spans="1:23" x14ac:dyDescent="0.45">
      <c r="A117" s="11" t="s">
        <v>41</v>
      </c>
      <c r="C117" s="41">
        <v>-10454118.18</v>
      </c>
      <c r="D117" s="41">
        <v>-11636271.34</v>
      </c>
      <c r="E117" s="41">
        <v>-11799690.57</v>
      </c>
      <c r="F117" s="41">
        <v>-12255090.029999999</v>
      </c>
      <c r="G117" s="41">
        <v>-12373158.91</v>
      </c>
      <c r="H117" s="41">
        <v>-12481493.039999999</v>
      </c>
      <c r="I117" s="41">
        <v>-12541512.82</v>
      </c>
      <c r="J117" s="41">
        <v>-13045738.41</v>
      </c>
      <c r="K117" s="41">
        <v>-13105758.25</v>
      </c>
      <c r="L117" s="41">
        <v>-13264533.4</v>
      </c>
      <c r="M117" s="41">
        <v>-13150160.310000001</v>
      </c>
      <c r="N117" s="41">
        <v>-13218640.560000001</v>
      </c>
      <c r="O117" s="24">
        <v>-13232380.74</v>
      </c>
      <c r="Q117" s="24">
        <f>((SUM(D117:N117)*2)+(C117+O117))/24</f>
        <v>-12559608.091666667</v>
      </c>
      <c r="S117" s="24">
        <v>-13898114.753333336</v>
      </c>
      <c r="U117" s="24">
        <f>+Q117-S117</f>
        <v>1338506.661666669</v>
      </c>
      <c r="W117" s="23">
        <f>IF(U117&lt;&gt;0,U117/S117," ")</f>
        <v>-9.6308505536381497E-2</v>
      </c>
    </row>
    <row r="118" spans="1:23" x14ac:dyDescent="0.45">
      <c r="A118" s="11" t="s">
        <v>40</v>
      </c>
      <c r="C118" s="41">
        <v>-6107472.04</v>
      </c>
      <c r="D118" s="41">
        <v>-5765043.7800000003</v>
      </c>
      <c r="E118" s="41">
        <v>-5759028.54</v>
      </c>
      <c r="F118" s="41">
        <v>-5753013.2999999998</v>
      </c>
      <c r="G118" s="41">
        <v>-5746998.0599999996</v>
      </c>
      <c r="H118" s="41">
        <v>-5740982.8200000003</v>
      </c>
      <c r="I118" s="41">
        <v>-5880053.8499999996</v>
      </c>
      <c r="J118" s="41">
        <v>-5825676.5199999996</v>
      </c>
      <c r="K118" s="41">
        <v>-5778789.8499999996</v>
      </c>
      <c r="L118" s="41">
        <v>-5722539.8499999996</v>
      </c>
      <c r="M118" s="41">
        <v>-5811376.1200000001</v>
      </c>
      <c r="N118" s="41">
        <v>-5755126.1200000001</v>
      </c>
      <c r="O118" s="24">
        <v>-5811780.2699999996</v>
      </c>
      <c r="Q118" s="24">
        <f>((SUM(D118:N118)*2)+(C118+O118))/24</f>
        <v>-5791521.2470833333</v>
      </c>
      <c r="S118" s="24">
        <v>-8619874.1549999993</v>
      </c>
      <c r="U118" s="24">
        <f>+Q118-S118</f>
        <v>2828352.907916666</v>
      </c>
      <c r="W118" s="23">
        <f>IF(U118&lt;&gt;0,U118/S118," ")</f>
        <v>-0.32811997681846278</v>
      </c>
    </row>
    <row r="119" spans="1:23" x14ac:dyDescent="0.45">
      <c r="A119" s="11" t="s">
        <v>39</v>
      </c>
      <c r="C119" s="41">
        <v>-24135</v>
      </c>
      <c r="D119" s="41">
        <v>-24135</v>
      </c>
      <c r="E119" s="41">
        <v>-24135</v>
      </c>
      <c r="F119" s="41">
        <v>-24135</v>
      </c>
      <c r="G119" s="41">
        <v>-24135</v>
      </c>
      <c r="H119" s="41">
        <v>-24135</v>
      </c>
      <c r="I119" s="41">
        <v>-24135</v>
      </c>
      <c r="J119" s="41">
        <v>-24135</v>
      </c>
      <c r="K119" s="41">
        <v>-24135</v>
      </c>
      <c r="L119" s="41">
        <v>-24135</v>
      </c>
      <c r="M119" s="41">
        <v>-24135</v>
      </c>
      <c r="N119" s="41">
        <v>-24135</v>
      </c>
      <c r="O119" s="24">
        <v>-24135</v>
      </c>
      <c r="Q119" s="24">
        <f>((SUM(D119:N119)*2)+(C119+O119))/24</f>
        <v>-24135</v>
      </c>
      <c r="S119" s="24">
        <v>-31174.375</v>
      </c>
      <c r="U119" s="24">
        <f>+Q119-S119</f>
        <v>7039.375</v>
      </c>
      <c r="W119" s="23">
        <f>IF(U119&lt;&gt;0,U119/S119," ")</f>
        <v>-0.22580645161290322</v>
      </c>
    </row>
    <row r="120" spans="1:23" x14ac:dyDescent="0.45">
      <c r="A120" s="11" t="s">
        <v>38</v>
      </c>
      <c r="C120" s="24">
        <v>0</v>
      </c>
      <c r="D120" s="24">
        <v>0</v>
      </c>
      <c r="E120" s="24">
        <v>-1400000</v>
      </c>
      <c r="F120" s="24">
        <v>-1400000</v>
      </c>
      <c r="G120" s="24">
        <v>-1427485.33</v>
      </c>
      <c r="H120" s="24">
        <v>-1427485.33</v>
      </c>
      <c r="I120" s="24">
        <v>-1427485.33</v>
      </c>
      <c r="J120" s="24">
        <v>-1427485.33</v>
      </c>
      <c r="K120" s="24">
        <v>-1427485.33</v>
      </c>
      <c r="L120" s="24">
        <v>-2179655.12</v>
      </c>
      <c r="M120" s="24">
        <v>-2008969.8</v>
      </c>
      <c r="N120" s="24">
        <v>-1807036.27</v>
      </c>
      <c r="O120" s="24">
        <v>-1558019.97</v>
      </c>
      <c r="Q120" s="24">
        <f>((SUM(D120:N120)*2)+(C120+O120))/24</f>
        <v>-1392674.8187499999</v>
      </c>
      <c r="S120" s="24">
        <v>-1428806.6620833334</v>
      </c>
      <c r="U120" s="24">
        <f>+Q120-S120</f>
        <v>36131.843333333498</v>
      </c>
      <c r="W120" s="23">
        <f>IF(U120&lt;&gt;0,U120/S120," ")</f>
        <v>-2.5288126303001625E-2</v>
      </c>
    </row>
    <row r="121" spans="1:23" x14ac:dyDescent="0.45">
      <c r="A121" s="50" t="s">
        <v>37</v>
      </c>
      <c r="C121" s="49">
        <v>0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49">
        <v>0</v>
      </c>
      <c r="N121" s="49">
        <v>0</v>
      </c>
      <c r="O121" s="49">
        <v>0</v>
      </c>
      <c r="Q121" s="49">
        <f>((SUM(D121:N121)*2)+(C121+O121))/24</f>
        <v>0</v>
      </c>
      <c r="S121" s="49">
        <v>0</v>
      </c>
      <c r="U121" s="49">
        <f>+Q121-S121</f>
        <v>0</v>
      </c>
      <c r="W121" s="48" t="str">
        <f>IF(U121&lt;&gt;0,U121/S121," ")</f>
        <v xml:space="preserve"> </v>
      </c>
    </row>
    <row r="122" spans="1:23" x14ac:dyDescent="0.45">
      <c r="A122" s="50" t="s">
        <v>36</v>
      </c>
      <c r="C122" s="49">
        <v>0</v>
      </c>
      <c r="D122" s="49">
        <v>0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0</v>
      </c>
      <c r="M122" s="49">
        <v>0</v>
      </c>
      <c r="N122" s="49">
        <v>0</v>
      </c>
      <c r="O122" s="49">
        <v>0</v>
      </c>
      <c r="Q122" s="49">
        <f>((SUM(D122:N122)*2)+(C122+O122))/24</f>
        <v>0</v>
      </c>
      <c r="S122" s="49">
        <v>0</v>
      </c>
      <c r="U122" s="49">
        <f>+Q122-S122</f>
        <v>0</v>
      </c>
      <c r="W122" s="48" t="str">
        <f>IF(U122&lt;&gt;0,U122/S122," ")</f>
        <v xml:space="preserve"> </v>
      </c>
    </row>
    <row r="123" spans="1:23" ht="14.1" x14ac:dyDescent="0.5">
      <c r="A123" s="11" t="s">
        <v>2</v>
      </c>
      <c r="C123" s="47">
        <v>-74293816.879999995</v>
      </c>
      <c r="D123" s="47">
        <v>-70219098.450000003</v>
      </c>
      <c r="E123" s="47">
        <v>-69900002.090000004</v>
      </c>
      <c r="F123" s="47">
        <v>-69582362.049999997</v>
      </c>
      <c r="G123" s="47">
        <v>-69266171.700000003</v>
      </c>
      <c r="H123" s="47">
        <v>-68951424.409999996</v>
      </c>
      <c r="I123" s="47">
        <v>-68638113.450000003</v>
      </c>
      <c r="J123" s="47">
        <v>-68326232.219999999</v>
      </c>
      <c r="K123" s="47">
        <v>-68015774.299999997</v>
      </c>
      <c r="L123" s="47">
        <v>-67706733.280000001</v>
      </c>
      <c r="M123" s="47">
        <v>-67399102.519999996</v>
      </c>
      <c r="N123" s="47">
        <v>-67092875.520000003</v>
      </c>
      <c r="O123" s="47">
        <v>-66788045.990000002</v>
      </c>
      <c r="Q123" s="47">
        <f>((SUM(D123:N123)*2)+(C123+O123))/24</f>
        <v>-68803235.118749991</v>
      </c>
      <c r="S123" s="47">
        <v>-63006910.639999993</v>
      </c>
      <c r="U123" s="47">
        <f>+Q123-S123</f>
        <v>-5796324.4787499979</v>
      </c>
      <c r="W123" s="46">
        <f>IF(U123&lt;&gt;0,U123/S123," ")</f>
        <v>9.1995059270057217E-2</v>
      </c>
    </row>
    <row r="124" spans="1:23" x14ac:dyDescent="0.45">
      <c r="A124" s="6" t="s">
        <v>35</v>
      </c>
      <c r="C124" s="45">
        <f>SUM(C115:C123)</f>
        <v>-90879542.099999994</v>
      </c>
      <c r="D124" s="45">
        <f t="shared" ref="D124:N124" si="9">SUM(D115:D123)</f>
        <v>-87644548.570000008</v>
      </c>
      <c r="E124" s="45">
        <f t="shared" si="9"/>
        <v>-88882856.200000003</v>
      </c>
      <c r="F124" s="45">
        <f t="shared" si="9"/>
        <v>-89014600.379999995</v>
      </c>
      <c r="G124" s="45">
        <f t="shared" si="9"/>
        <v>-88837949</v>
      </c>
      <c r="H124" s="45">
        <f t="shared" si="9"/>
        <v>-88625520.599999994</v>
      </c>
      <c r="I124" s="45">
        <f t="shared" si="9"/>
        <v>-88511300.450000003</v>
      </c>
      <c r="J124" s="45">
        <f t="shared" si="9"/>
        <v>-88649267.479999989</v>
      </c>
      <c r="K124" s="45">
        <f t="shared" si="9"/>
        <v>-88351942.729999989</v>
      </c>
      <c r="L124" s="45">
        <f t="shared" si="9"/>
        <v>-88897596.650000006</v>
      </c>
      <c r="M124" s="45">
        <f t="shared" si="9"/>
        <v>-88393743.75</v>
      </c>
      <c r="N124" s="45">
        <f t="shared" si="9"/>
        <v>-87897813.469999999</v>
      </c>
      <c r="O124" s="45">
        <f>SUM(O115:O123)</f>
        <v>-87414361.969999999</v>
      </c>
      <c r="Q124" s="45">
        <f>((SUM(D124:N124)*2)+(C124+O124))/24</f>
        <v>-88571174.27624999</v>
      </c>
      <c r="S124" s="45">
        <f>SUM(S115:S123)</f>
        <v>-86984880.58541666</v>
      </c>
      <c r="U124" s="45">
        <f>+Q124-S124</f>
        <v>-1586293.6908333302</v>
      </c>
      <c r="W124" s="44">
        <f>IF(U124&lt;&gt;0,U124/S124," ")</f>
        <v>1.8236430057240065E-2</v>
      </c>
    </row>
    <row r="125" spans="1:23" ht="14.1" x14ac:dyDescent="0.5">
      <c r="A125" s="31" t="s">
        <v>34</v>
      </c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Q125" s="43"/>
      <c r="S125" s="43"/>
      <c r="U125" s="43"/>
      <c r="W125" s="42"/>
    </row>
    <row r="126" spans="1:23" x14ac:dyDescent="0.45">
      <c r="A126" s="11" t="s">
        <v>33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Q126" s="24">
        <f>((SUM(D126:N126)*2)+(C126+O126))/24</f>
        <v>0</v>
      </c>
      <c r="S126" s="24">
        <v>0</v>
      </c>
      <c r="U126" s="24">
        <f>+Q126-S126</f>
        <v>0</v>
      </c>
      <c r="W126" s="23" t="str">
        <f>IF(U126&lt;&gt;0,U126/S126," ")</f>
        <v xml:space="preserve"> </v>
      </c>
    </row>
    <row r="127" spans="1:23" x14ac:dyDescent="0.45">
      <c r="A127" s="25" t="s">
        <v>3</v>
      </c>
      <c r="C127" s="24">
        <v>0</v>
      </c>
      <c r="D127" s="24">
        <v>-40000000</v>
      </c>
      <c r="E127" s="24">
        <v>-40000000</v>
      </c>
      <c r="F127" s="24">
        <v>-40000000</v>
      </c>
      <c r="G127" s="24">
        <v>-40000000</v>
      </c>
      <c r="H127" s="24">
        <v>-40000000</v>
      </c>
      <c r="I127" s="24">
        <v>-40000000</v>
      </c>
      <c r="J127" s="24">
        <v>-70000000</v>
      </c>
      <c r="K127" s="24">
        <v>-70000000</v>
      </c>
      <c r="L127" s="24">
        <v>-70000000</v>
      </c>
      <c r="M127" s="24">
        <v>-30000000</v>
      </c>
      <c r="N127" s="24">
        <v>-30000000</v>
      </c>
      <c r="O127" s="24">
        <v>0</v>
      </c>
      <c r="Q127" s="24">
        <f>((SUM(D127:N127)*2)+(C127+O127))/24</f>
        <v>-42500000</v>
      </c>
      <c r="S127" s="24">
        <v>-12350000</v>
      </c>
      <c r="U127" s="24">
        <f>+Q127-S127</f>
        <v>-30150000</v>
      </c>
      <c r="W127" s="23">
        <f>IF(U127&lt;&gt;0,U127/S127," ")</f>
        <v>2.4412955465587043</v>
      </c>
    </row>
    <row r="128" spans="1:23" x14ac:dyDescent="0.45">
      <c r="A128" s="11" t="s">
        <v>4</v>
      </c>
      <c r="C128" s="24">
        <v>-44250029.25</v>
      </c>
      <c r="D128" s="24">
        <v>-32717022.98</v>
      </c>
      <c r="E128" s="24">
        <v>-28085822.98</v>
      </c>
      <c r="F128" s="24">
        <v>-18854848.329999998</v>
      </c>
      <c r="G128" s="24">
        <v>-21057934.32</v>
      </c>
      <c r="H128" s="24">
        <v>-20550321.940000001</v>
      </c>
      <c r="I128" s="24">
        <v>-14516764.18</v>
      </c>
      <c r="J128" s="24">
        <v>-15562944.609999999</v>
      </c>
      <c r="K128" s="24">
        <v>-19104314.140000001</v>
      </c>
      <c r="L128" s="24">
        <v>-56176658</v>
      </c>
      <c r="M128" s="24">
        <v>-48887326.950000003</v>
      </c>
      <c r="N128" s="24">
        <v>-39781625.950000003</v>
      </c>
      <c r="O128" s="24">
        <v>-66439118.25</v>
      </c>
      <c r="Q128" s="24">
        <f>((SUM(D128:N128)*2)+(C128+O128))/24</f>
        <v>-30886679.844166663</v>
      </c>
      <c r="S128" s="24">
        <v>-23750660.946666669</v>
      </c>
      <c r="U128" s="24">
        <f>+Q128-S128</f>
        <v>-7136018.8974999934</v>
      </c>
      <c r="W128" s="23">
        <f>IF(U128&lt;&gt;0,U128/S128," ")</f>
        <v>0.30045559210012263</v>
      </c>
    </row>
    <row r="129" spans="1:23" x14ac:dyDescent="0.45">
      <c r="A129" s="11" t="s">
        <v>32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Q129" s="24">
        <f>((SUM(D129:N129)*2)+(C129+O129))/24</f>
        <v>0</v>
      </c>
      <c r="S129" s="24">
        <v>0</v>
      </c>
      <c r="U129" s="24">
        <f>+Q129-S129</f>
        <v>0</v>
      </c>
      <c r="W129" s="23" t="str">
        <f>IF(U129&lt;&gt;0,U129/S129," ")</f>
        <v xml:space="preserve"> </v>
      </c>
    </row>
    <row r="130" spans="1:23" x14ac:dyDescent="0.45">
      <c r="A130" s="11" t="s">
        <v>5</v>
      </c>
      <c r="C130" s="24">
        <v>-2644765.54</v>
      </c>
      <c r="D130" s="24">
        <v>-2456274.7400000002</v>
      </c>
      <c r="E130" s="24">
        <v>-1983320.52</v>
      </c>
      <c r="F130" s="24">
        <v>-1969944.8</v>
      </c>
      <c r="G130" s="24">
        <v>-1701621.61</v>
      </c>
      <c r="H130" s="24">
        <v>-1552539.96</v>
      </c>
      <c r="I130" s="24">
        <v>-1437234.27</v>
      </c>
      <c r="J130" s="24">
        <v>-1937921.33</v>
      </c>
      <c r="K130" s="24">
        <v>-1895690.93</v>
      </c>
      <c r="L130" s="24">
        <v>-2019400.81</v>
      </c>
      <c r="M130" s="24">
        <v>-4598646.59</v>
      </c>
      <c r="N130" s="24">
        <v>-3074624.5</v>
      </c>
      <c r="O130" s="24">
        <v>-2007577.17</v>
      </c>
      <c r="Q130" s="24">
        <f>((SUM(D130:N130)*2)+(C130+O130))/24</f>
        <v>-2246115.9512499999</v>
      </c>
      <c r="S130" s="24">
        <v>-1825334.012083333</v>
      </c>
      <c r="U130" s="24">
        <f>+Q130-S130</f>
        <v>-420781.93916666694</v>
      </c>
      <c r="W130" s="23">
        <f>IF(U130&lt;&gt;0,U130/S130," ")</f>
        <v>0.23052325567878409</v>
      </c>
    </row>
    <row r="131" spans="1:23" x14ac:dyDescent="0.45">
      <c r="A131" s="11" t="s">
        <v>6</v>
      </c>
      <c r="C131" s="24">
        <v>-783319.23</v>
      </c>
      <c r="D131" s="24">
        <v>-770834.46</v>
      </c>
      <c r="E131" s="24">
        <v>-752899.21</v>
      </c>
      <c r="F131" s="24">
        <v>-763906.42</v>
      </c>
      <c r="G131" s="24">
        <v>-764061.64</v>
      </c>
      <c r="H131" s="24">
        <v>-795947.27</v>
      </c>
      <c r="I131" s="24">
        <v>-792987.77</v>
      </c>
      <c r="J131" s="24">
        <v>-807972.91</v>
      </c>
      <c r="K131" s="24">
        <v>-847561.31</v>
      </c>
      <c r="L131" s="24">
        <v>-896853.68</v>
      </c>
      <c r="M131" s="24">
        <v>-920998.55</v>
      </c>
      <c r="N131" s="24">
        <v>-917427.69</v>
      </c>
      <c r="O131" s="24">
        <v>-893105.13</v>
      </c>
      <c r="Q131" s="24">
        <f>((SUM(D131:N131)*2)+(C131+O131))/24</f>
        <v>-822471.92416666669</v>
      </c>
      <c r="S131" s="24">
        <v>-913573.73749999993</v>
      </c>
      <c r="U131" s="24">
        <f>+Q131-S131</f>
        <v>91101.813333333237</v>
      </c>
      <c r="W131" s="23">
        <f>IF(U131&lt;&gt;0,U131/S131," ")</f>
        <v>-9.9720262956150538E-2</v>
      </c>
    </row>
    <row r="132" spans="1:23" x14ac:dyDescent="0.45">
      <c r="A132" s="11" t="s">
        <v>31</v>
      </c>
      <c r="C132" s="24">
        <v>-8825425.2300000004</v>
      </c>
      <c r="D132" s="24">
        <v>-6821532</v>
      </c>
      <c r="E132" s="24">
        <v>-5756977.4100000001</v>
      </c>
      <c r="F132" s="24">
        <v>-4647647.34</v>
      </c>
      <c r="G132" s="24">
        <v>-3993595.95</v>
      </c>
      <c r="H132" s="24">
        <v>-4456806.3600000003</v>
      </c>
      <c r="I132" s="24">
        <v>-4823589.6500000004</v>
      </c>
      <c r="J132" s="24">
        <v>-4681055.0999999996</v>
      </c>
      <c r="K132" s="24">
        <v>-5064855.16</v>
      </c>
      <c r="L132" s="24">
        <v>-9327307.7699999996</v>
      </c>
      <c r="M132" s="24">
        <v>-8498439.5399999991</v>
      </c>
      <c r="N132" s="24">
        <v>-7473652.6200000001</v>
      </c>
      <c r="O132" s="24">
        <v>-7285166.2800000003</v>
      </c>
      <c r="Q132" s="24">
        <f>((SUM(D132:N132)*2)+(C132+O132))/24</f>
        <v>-6133396.2212499985</v>
      </c>
      <c r="S132" s="24">
        <v>-8403128.3995833341</v>
      </c>
      <c r="U132" s="24">
        <f>+Q132-S132</f>
        <v>2269732.1783333356</v>
      </c>
      <c r="W132" s="23">
        <f>IF(U132&lt;&gt;0,U132/S132," ")</f>
        <v>-0.27010561667079602</v>
      </c>
    </row>
    <row r="133" spans="1:23" x14ac:dyDescent="0.45">
      <c r="A133" s="11" t="s">
        <v>7</v>
      </c>
      <c r="C133" s="24">
        <v>-3373379.92</v>
      </c>
      <c r="D133" s="24">
        <v>-3764341.6</v>
      </c>
      <c r="E133" s="24">
        <v>-3376563.62</v>
      </c>
      <c r="F133" s="24">
        <v>-3456365.36</v>
      </c>
      <c r="G133" s="24">
        <v>-3976700.31</v>
      </c>
      <c r="H133" s="24">
        <v>-4091703.14</v>
      </c>
      <c r="I133" s="24">
        <v>-3381370.66</v>
      </c>
      <c r="J133" s="24">
        <v>-2533788.37</v>
      </c>
      <c r="K133" s="24">
        <v>-2333579.84</v>
      </c>
      <c r="L133" s="24">
        <v>-2539972.31</v>
      </c>
      <c r="M133" s="24">
        <v>-3446747.92</v>
      </c>
      <c r="N133" s="24">
        <v>-3726743.15</v>
      </c>
      <c r="O133" s="24">
        <v>-3155341.44</v>
      </c>
      <c r="Q133" s="24">
        <f>((SUM(D133:N133)*2)+(C133+O133))/24</f>
        <v>-3324353.08</v>
      </c>
      <c r="S133" s="24">
        <v>-2782822.0812499993</v>
      </c>
      <c r="U133" s="24">
        <f>+Q133-S133</f>
        <v>-541530.99875000073</v>
      </c>
      <c r="W133" s="23">
        <f>IF(U133&lt;&gt;0,U133/S133," ")</f>
        <v>0.1945977798576162</v>
      </c>
    </row>
    <row r="134" spans="1:23" x14ac:dyDescent="0.45">
      <c r="A134" s="11" t="s">
        <v>30</v>
      </c>
      <c r="C134" s="41">
        <v>-2480000</v>
      </c>
      <c r="D134" s="41">
        <v>-2480000</v>
      </c>
      <c r="E134" s="41">
        <v>0</v>
      </c>
      <c r="F134" s="41">
        <v>-2480000</v>
      </c>
      <c r="G134" s="41">
        <v>-2480000</v>
      </c>
      <c r="H134" s="41">
        <v>0</v>
      </c>
      <c r="I134" s="41">
        <v>-2480000</v>
      </c>
      <c r="J134" s="41">
        <v>-2480000</v>
      </c>
      <c r="K134" s="41">
        <v>0</v>
      </c>
      <c r="L134" s="41">
        <v>-2960000</v>
      </c>
      <c r="M134" s="41">
        <v>-2960000</v>
      </c>
      <c r="N134" s="41">
        <v>0</v>
      </c>
      <c r="O134" s="41">
        <v>-2960000</v>
      </c>
      <c r="Q134" s="41">
        <f>((SUM(D134:N134)*2)+(C134+O134))/24</f>
        <v>-1753333.3333333333</v>
      </c>
      <c r="S134" s="41">
        <v>-1782500</v>
      </c>
      <c r="U134" s="41">
        <f>+Q134-S134</f>
        <v>29166.666666666744</v>
      </c>
      <c r="W134" s="40">
        <f>IF(U134&lt;&gt;0,U134/S134," ")</f>
        <v>-1.6362786348761146E-2</v>
      </c>
    </row>
    <row r="135" spans="1:23" x14ac:dyDescent="0.45">
      <c r="A135" s="11" t="s">
        <v>29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1">
        <v>0</v>
      </c>
      <c r="Q135" s="24">
        <v>0</v>
      </c>
      <c r="S135" s="24">
        <v>0</v>
      </c>
      <c r="U135" s="24">
        <f>+Q135-S135</f>
        <v>0</v>
      </c>
      <c r="W135" s="23" t="str">
        <f>IF(U135&lt;&gt;0,U135/S135," ")</f>
        <v xml:space="preserve"> </v>
      </c>
    </row>
    <row r="136" spans="1:23" ht="14.1" x14ac:dyDescent="0.5">
      <c r="A136" s="11" t="s">
        <v>28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1">
        <v>0</v>
      </c>
      <c r="Q136" s="22">
        <v>0</v>
      </c>
      <c r="S136" s="22">
        <v>0</v>
      </c>
      <c r="U136" s="22">
        <f>+Q136-S136</f>
        <v>0</v>
      </c>
      <c r="W136" s="21" t="str">
        <f>IF(U136&lt;&gt;0,U136/S136," ")</f>
        <v xml:space="preserve"> </v>
      </c>
    </row>
    <row r="137" spans="1:23" x14ac:dyDescent="0.45">
      <c r="A137" s="11" t="s">
        <v>8</v>
      </c>
      <c r="C137" s="24">
        <v>-313.73</v>
      </c>
      <c r="D137" s="24">
        <v>75.64</v>
      </c>
      <c r="E137" s="24">
        <v>495.29</v>
      </c>
      <c r="F137" s="24">
        <v>-1402.37</v>
      </c>
      <c r="G137" s="24">
        <v>-219131.7</v>
      </c>
      <c r="H137" s="24">
        <v>-1687.87</v>
      </c>
      <c r="I137" s="24">
        <v>-1265.8</v>
      </c>
      <c r="J137" s="24">
        <v>-853.74</v>
      </c>
      <c r="K137" s="24">
        <v>-424.86</v>
      </c>
      <c r="L137" s="24">
        <v>-203933.07</v>
      </c>
      <c r="M137" s="24">
        <v>-905.08</v>
      </c>
      <c r="N137" s="24">
        <v>-402.08</v>
      </c>
      <c r="O137" s="24">
        <v>-1309.05</v>
      </c>
      <c r="Q137" s="24">
        <f>((SUM(D137:N137)*2)+(C137+O137))/24</f>
        <v>-35853.919166666667</v>
      </c>
      <c r="S137" s="24">
        <v>-49135.19291666666</v>
      </c>
      <c r="U137" s="24">
        <f>+Q137-S137</f>
        <v>13281.273749999993</v>
      </c>
      <c r="W137" s="23">
        <f>IF(U137&lt;&gt;0,U137/S137," ")</f>
        <v>-0.27030063304167845</v>
      </c>
    </row>
    <row r="138" spans="1:23" ht="14.1" x14ac:dyDescent="0.5">
      <c r="A138" s="11" t="s">
        <v>27</v>
      </c>
      <c r="C138" s="22">
        <v>-9592836.1699999999</v>
      </c>
      <c r="D138" s="22">
        <v>-9380534.1199999992</v>
      </c>
      <c r="E138" s="22">
        <v>-8701231.3699999992</v>
      </c>
      <c r="F138" s="22">
        <v>-7632886.9800000004</v>
      </c>
      <c r="G138" s="22">
        <v>-7097711.0499999998</v>
      </c>
      <c r="H138" s="22">
        <v>-8447325.4399999995</v>
      </c>
      <c r="I138" s="22">
        <v>-7647776.0999999996</v>
      </c>
      <c r="J138" s="22">
        <v>-7523767.0300000003</v>
      </c>
      <c r="K138" s="22">
        <v>-6749973.3099999996</v>
      </c>
      <c r="L138" s="22">
        <v>-6427666.3399999999</v>
      </c>
      <c r="M138" s="22">
        <v>-10264039.960000001</v>
      </c>
      <c r="N138" s="22">
        <v>-9329305.7100000009</v>
      </c>
      <c r="O138" s="22">
        <v>-8958796.9699999988</v>
      </c>
      <c r="Q138" s="22">
        <f>((SUM(D138:N138)*2)+(C138+O138))/24</f>
        <v>-8206502.8316666679</v>
      </c>
      <c r="S138" s="22">
        <v>-7096296.4925000025</v>
      </c>
      <c r="U138" s="22">
        <f>+Q138-S138</f>
        <v>-1110206.3391666654</v>
      </c>
      <c r="W138" s="21">
        <f>IF(U138&lt;&gt;0,U138/S138," ")</f>
        <v>0.15644869691395086</v>
      </c>
    </row>
    <row r="139" spans="1:23" x14ac:dyDescent="0.45">
      <c r="A139" s="18" t="s">
        <v>26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Q139" s="39">
        <f>((SUM(D139:N139)*2)+(C139+O139))/24</f>
        <v>0</v>
      </c>
      <c r="S139" s="39">
        <v>0</v>
      </c>
      <c r="U139" s="39">
        <f>+Q139-S139</f>
        <v>0</v>
      </c>
      <c r="W139" s="38" t="str">
        <f>IF(U139&lt;&gt;0,U139/S139," ")</f>
        <v xml:space="preserve"> </v>
      </c>
    </row>
    <row r="140" spans="1:23" x14ac:dyDescent="0.45">
      <c r="A140" s="11" t="s">
        <v>25</v>
      </c>
      <c r="C140" s="37">
        <v>0</v>
      </c>
      <c r="D140" s="37">
        <v>-830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Q140" s="37">
        <f>((SUM(D140:N140)*2)+(C140+O140))/24</f>
        <v>-69.166666666666671</v>
      </c>
      <c r="S140" s="37">
        <v>0</v>
      </c>
      <c r="U140" s="37">
        <f>+Q140-S140</f>
        <v>-69.166666666666671</v>
      </c>
      <c r="W140" s="36" t="e">
        <f>IF(U140&lt;&gt;0,U140/S140," ")</f>
        <v>#DIV/0!</v>
      </c>
    </row>
    <row r="141" spans="1:23" x14ac:dyDescent="0.45">
      <c r="A141" s="11" t="s">
        <v>24</v>
      </c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Q141" s="35">
        <f>((SUM(D141:N141)*2)+(C141+O141))/24</f>
        <v>0</v>
      </c>
      <c r="S141" s="35">
        <v>0</v>
      </c>
      <c r="U141" s="35">
        <f>+Q141-S141</f>
        <v>0</v>
      </c>
      <c r="W141" s="34" t="str">
        <f>IF(U141&lt;&gt;0,U141/S141," ")</f>
        <v xml:space="preserve"> </v>
      </c>
    </row>
    <row r="142" spans="1:23" x14ac:dyDescent="0.45">
      <c r="A142" s="11" t="s">
        <v>23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Q142" s="24">
        <f>((SUM(D142:N142)*2)+(C142+O142))/24</f>
        <v>0</v>
      </c>
      <c r="S142" s="24">
        <v>0</v>
      </c>
      <c r="U142" s="24">
        <f>+Q142-S142</f>
        <v>0</v>
      </c>
      <c r="W142" s="23" t="str">
        <f>IF(U142&lt;&gt;0,U142/S142," ")</f>
        <v xml:space="preserve"> </v>
      </c>
    </row>
    <row r="143" spans="1:23" x14ac:dyDescent="0.45">
      <c r="A143" s="11" t="s">
        <v>22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Q143" s="33">
        <f>((SUM(D143:N143)*2)+(C143+O143))/24</f>
        <v>0</v>
      </c>
      <c r="S143" s="33">
        <v>0</v>
      </c>
      <c r="U143" s="33">
        <f>+Q143-S143</f>
        <v>0</v>
      </c>
      <c r="W143" s="32" t="str">
        <f>IF(U143&lt;&gt;0,U143/S143," ")</f>
        <v xml:space="preserve"> </v>
      </c>
    </row>
    <row r="144" spans="1:23" x14ac:dyDescent="0.45">
      <c r="A144" s="31" t="s">
        <v>21</v>
      </c>
      <c r="C144" s="30">
        <f>SUM(C126:C143)</f>
        <v>-71950069.069999993</v>
      </c>
      <c r="D144" s="30">
        <f t="shared" ref="D144:N144" si="10">SUM(D126:D143)</f>
        <v>-98391294.25999999</v>
      </c>
      <c r="E144" s="30">
        <f t="shared" si="10"/>
        <v>-88656319.819999993</v>
      </c>
      <c r="F144" s="30">
        <f t="shared" si="10"/>
        <v>-79807001.600000009</v>
      </c>
      <c r="G144" s="30">
        <f t="shared" si="10"/>
        <v>-81290756.579999998</v>
      </c>
      <c r="H144" s="30">
        <f t="shared" si="10"/>
        <v>-79896331.980000004</v>
      </c>
      <c r="I144" s="30">
        <f t="shared" si="10"/>
        <v>-75080988.429999992</v>
      </c>
      <c r="J144" s="30">
        <f t="shared" si="10"/>
        <v>-105528303.08999999</v>
      </c>
      <c r="K144" s="30">
        <f t="shared" si="10"/>
        <v>-105996399.55000001</v>
      </c>
      <c r="L144" s="30">
        <f t="shared" si="10"/>
        <v>-150551791.98000002</v>
      </c>
      <c r="M144" s="30">
        <f t="shared" si="10"/>
        <v>-109577104.59</v>
      </c>
      <c r="N144" s="30">
        <f t="shared" si="10"/>
        <v>-94303781.700000018</v>
      </c>
      <c r="O144" s="30">
        <f>SUM(O126:O143)</f>
        <v>-91700414.289999992</v>
      </c>
      <c r="Q144" s="30">
        <f>((SUM(D144:N144)*2)+(C144+O144))/24</f>
        <v>-95908776.271666661</v>
      </c>
      <c r="S144" s="30">
        <f>SUM(S126:S143)</f>
        <v>-58953450.862500004</v>
      </c>
      <c r="U144" s="30">
        <f>+Q144-S144</f>
        <v>-36955325.409166656</v>
      </c>
      <c r="W144" s="29">
        <f>IF(U144&lt;&gt;0,U144/S144," ")</f>
        <v>0.62685601722211914</v>
      </c>
    </row>
    <row r="145" spans="1:23" ht="14.1" x14ac:dyDescent="0.5">
      <c r="A145" s="28" t="s">
        <v>20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Q145" s="27"/>
      <c r="S145" s="27"/>
      <c r="U145" s="27"/>
      <c r="W145" s="26"/>
    </row>
    <row r="146" spans="1:23" ht="14.1" x14ac:dyDescent="0.5">
      <c r="A146" s="25" t="s">
        <v>9</v>
      </c>
      <c r="C146" s="22">
        <v>-4195587.3099999996</v>
      </c>
      <c r="D146" s="22">
        <v>-4166415.39</v>
      </c>
      <c r="E146" s="22">
        <v>-4151257.11</v>
      </c>
      <c r="F146" s="22">
        <v>-4140285.94</v>
      </c>
      <c r="G146" s="22">
        <v>-4223767.62</v>
      </c>
      <c r="H146" s="22">
        <v>-4219918.54</v>
      </c>
      <c r="I146" s="22">
        <v>-4222721.0199999996</v>
      </c>
      <c r="J146" s="22">
        <v>-4222721.0199999996</v>
      </c>
      <c r="K146" s="22">
        <v>-4217062.6399999997</v>
      </c>
      <c r="L146" s="22">
        <v>-4258290.5599999996</v>
      </c>
      <c r="M146" s="22">
        <v>-4325437.04</v>
      </c>
      <c r="N146" s="22">
        <v>-4317002.28</v>
      </c>
      <c r="O146" s="22">
        <v>-4315900.87</v>
      </c>
      <c r="Q146" s="22">
        <f>((SUM(D146:N146)*2)+(C146+O146))/24</f>
        <v>-4226718.604166667</v>
      </c>
      <c r="S146" s="22">
        <v>-4399140.3804166662</v>
      </c>
      <c r="U146" s="22">
        <f>+Q146-S146</f>
        <v>172421.77624999918</v>
      </c>
      <c r="W146" s="21">
        <f>IF(U146&lt;&gt;0,U146/S146," ")</f>
        <v>-3.9194424669318731E-2</v>
      </c>
    </row>
    <row r="147" spans="1:23" x14ac:dyDescent="0.45">
      <c r="A147" s="11" t="s">
        <v>10</v>
      </c>
      <c r="C147" s="24">
        <v>-201910.04</v>
      </c>
      <c r="D147" s="24">
        <v>-205411.62</v>
      </c>
      <c r="E147" s="24">
        <v>-208913.2</v>
      </c>
      <c r="F147" s="24">
        <v>-212414.78</v>
      </c>
      <c r="G147" s="24">
        <v>-215916.36</v>
      </c>
      <c r="H147" s="24">
        <v>-219417.94</v>
      </c>
      <c r="I147" s="24">
        <v>-222919.52</v>
      </c>
      <c r="J147" s="24">
        <v>-226421.1</v>
      </c>
      <c r="K147" s="24">
        <v>-229922.67</v>
      </c>
      <c r="L147" s="24">
        <v>-233424.05</v>
      </c>
      <c r="M147" s="24">
        <v>-236925.83</v>
      </c>
      <c r="N147" s="24">
        <v>-240427.42</v>
      </c>
      <c r="O147" s="24">
        <v>-243929</v>
      </c>
      <c r="Q147" s="24">
        <f>((SUM(D147:N147)*2)+(C147+O147))/24</f>
        <v>-222919.50083333332</v>
      </c>
      <c r="S147" s="24">
        <v>-264783.8125</v>
      </c>
      <c r="U147" s="24">
        <f>+Q147-S147</f>
        <v>41864.311666666676</v>
      </c>
      <c r="W147" s="23">
        <f>IF(U147&lt;&gt;0,U147/S147," ")</f>
        <v>-0.15810751900351414</v>
      </c>
    </row>
    <row r="148" spans="1:23" ht="14.1" x14ac:dyDescent="0.5">
      <c r="A148" s="11" t="s">
        <v>19</v>
      </c>
      <c r="C148" s="22"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Q148" s="22">
        <f>((SUM(D148:N148)*2)+(C148+O148))/24</f>
        <v>0</v>
      </c>
      <c r="S148" s="22">
        <v>0</v>
      </c>
      <c r="U148" s="22">
        <f>+Q148-S148</f>
        <v>0</v>
      </c>
      <c r="W148" s="21" t="str">
        <f>IF(U148&lt;&gt;0,U148/S148," ")</f>
        <v xml:space="preserve"> </v>
      </c>
    </row>
    <row r="149" spans="1:23" x14ac:dyDescent="0.45">
      <c r="A149" s="18" t="s">
        <v>18</v>
      </c>
      <c r="C149" s="20">
        <v>81595224.269999996</v>
      </c>
      <c r="D149" s="20">
        <v>78603049.439999998</v>
      </c>
      <c r="E149" s="20">
        <v>82406390.079999998</v>
      </c>
      <c r="F149" s="20">
        <v>82442658.040000007</v>
      </c>
      <c r="G149" s="20">
        <v>90117516.709999993</v>
      </c>
      <c r="H149" s="20">
        <v>86352157.849999994</v>
      </c>
      <c r="I149" s="20">
        <v>84014996.790000007</v>
      </c>
      <c r="J149" s="20">
        <v>81875436.290000007</v>
      </c>
      <c r="K149" s="20">
        <v>80966168.170000002</v>
      </c>
      <c r="L149" s="20">
        <v>81159431.859999999</v>
      </c>
      <c r="M149" s="20">
        <v>59497807.75</v>
      </c>
      <c r="N149" s="20">
        <v>37511011.240000002</v>
      </c>
      <c r="O149" s="20">
        <v>31014245.669999994</v>
      </c>
      <c r="Q149" s="20">
        <f>((SUM(D149:N149)*2)+(C149+O149))/24</f>
        <v>75104279.932500005</v>
      </c>
      <c r="S149" s="20">
        <v>-4878240.7725</v>
      </c>
      <c r="U149" s="20">
        <f>+Q149-S149</f>
        <v>79982520.704999998</v>
      </c>
      <c r="W149" s="19">
        <f>IF(U149&lt;&gt;0,U149/S149," ")</f>
        <v>-16.39577143380944</v>
      </c>
    </row>
    <row r="150" spans="1:23" x14ac:dyDescent="0.45">
      <c r="A150" s="18" t="s">
        <v>17</v>
      </c>
      <c r="C150" s="17">
        <v>-58505890.140000001</v>
      </c>
      <c r="D150" s="17">
        <v>-58557294.710000001</v>
      </c>
      <c r="E150" s="17">
        <v>-60476400.630000003</v>
      </c>
      <c r="F150" s="17">
        <v>-60898063.060000002</v>
      </c>
      <c r="G150" s="17">
        <v>-61252258.869999997</v>
      </c>
      <c r="H150" s="17">
        <v>-61447562.850000001</v>
      </c>
      <c r="I150" s="17">
        <v>-61660215.829999998</v>
      </c>
      <c r="J150" s="17">
        <v>-61849268.539999999</v>
      </c>
      <c r="K150" s="17">
        <v>-62040126.090000004</v>
      </c>
      <c r="L150" s="17">
        <v>-61775474.340000004</v>
      </c>
      <c r="M150" s="17">
        <v>-62389050.369999997</v>
      </c>
      <c r="N150" s="17">
        <v>-63133660.890000001</v>
      </c>
      <c r="O150" s="17">
        <v>-62967793.409999996</v>
      </c>
      <c r="Q150" s="17">
        <f>((SUM(D150:N150)*2)+(C150+O150))/24</f>
        <v>-61351351.496250004</v>
      </c>
      <c r="S150" s="17">
        <v>-63908471.792083323</v>
      </c>
      <c r="U150" s="17">
        <f>+Q150-S150</f>
        <v>2557120.2958333194</v>
      </c>
      <c r="W150" s="16">
        <f>IF(U150&lt;&gt;0,U150/S150," ")</f>
        <v>-4.0012227238863239E-2</v>
      </c>
    </row>
    <row r="151" spans="1:23" x14ac:dyDescent="0.45">
      <c r="A151" s="11" t="s">
        <v>16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Q151" s="15">
        <f>((SUM(D151:N151)*2)+(C151+O151))/24</f>
        <v>0</v>
      </c>
      <c r="S151" s="15">
        <v>0</v>
      </c>
      <c r="U151" s="15">
        <f>+Q151-S151</f>
        <v>0</v>
      </c>
      <c r="W151" s="14" t="str">
        <f>IF(U151&lt;&gt;0,U151/S151," ")</f>
        <v xml:space="preserve"> </v>
      </c>
    </row>
    <row r="152" spans="1:23" x14ac:dyDescent="0.45">
      <c r="A152" s="11" t="s">
        <v>15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Q152" s="15">
        <f>((SUM(D152:N152)*2)+(C152+O152))/24</f>
        <v>0</v>
      </c>
      <c r="S152" s="15">
        <v>0</v>
      </c>
      <c r="U152" s="15">
        <f>+Q152-S152</f>
        <v>0</v>
      </c>
      <c r="W152" s="14" t="str">
        <f>IF(U152&lt;&gt;0,U152/S152," ")</f>
        <v xml:space="preserve"> </v>
      </c>
    </row>
    <row r="153" spans="1:23" x14ac:dyDescent="0.45">
      <c r="A153" s="11" t="s">
        <v>11</v>
      </c>
      <c r="C153" s="13">
        <v>-57867449.850000001</v>
      </c>
      <c r="D153" s="13">
        <v>-56948095.979999997</v>
      </c>
      <c r="E153" s="13">
        <v>-54850948.200000003</v>
      </c>
      <c r="F153" s="13">
        <v>-54719762.740000002</v>
      </c>
      <c r="G153" s="13">
        <v>-54605091.490000002</v>
      </c>
      <c r="H153" s="13">
        <v>-54531605.020000003</v>
      </c>
      <c r="I153" s="13">
        <v>-54390777.75</v>
      </c>
      <c r="J153" s="13">
        <v>-54248631.710000001</v>
      </c>
      <c r="K153" s="13">
        <v>-54106999.310000002</v>
      </c>
      <c r="L153" s="13">
        <v>-53976379.390000001</v>
      </c>
      <c r="M153" s="13">
        <v>-53885922.210000001</v>
      </c>
      <c r="N153" s="13">
        <v>-53751213.93</v>
      </c>
      <c r="O153" s="13">
        <v>-53594338.57</v>
      </c>
      <c r="Q153" s="13">
        <f>((SUM(D153:N153)*2)+(C153+O153))/24</f>
        <v>-54645526.828333326</v>
      </c>
      <c r="S153" s="13">
        <v>-52253926.832500003</v>
      </c>
      <c r="U153" s="13">
        <f>+Q153-S153</f>
        <v>-2391599.9958333224</v>
      </c>
      <c r="W153" s="12">
        <f>IF(U153&lt;&gt;0,U153/S153," ")</f>
        <v>4.5768808983477891E-2</v>
      </c>
    </row>
    <row r="154" spans="1:23" x14ac:dyDescent="0.45">
      <c r="A154" s="11" t="s">
        <v>12</v>
      </c>
      <c r="C154" s="10">
        <v>-37469759.979999997</v>
      </c>
      <c r="D154" s="10">
        <v>-38040599.920000002</v>
      </c>
      <c r="E154" s="10">
        <v>-38914931.469999999</v>
      </c>
      <c r="F154" s="10">
        <v>-38795386.880000003</v>
      </c>
      <c r="G154" s="10">
        <v>-40323409.689999998</v>
      </c>
      <c r="H154" s="10">
        <v>-39411857.350000001</v>
      </c>
      <c r="I154" s="10">
        <v>-38596542.289999999</v>
      </c>
      <c r="J154" s="10">
        <v>-38102087.009999998</v>
      </c>
      <c r="K154" s="10">
        <v>-45721806.649999999</v>
      </c>
      <c r="L154" s="10">
        <v>-45917624.270000003</v>
      </c>
      <c r="M154" s="10">
        <v>-41095721.899999999</v>
      </c>
      <c r="N154" s="10">
        <v>-36337549.460000001</v>
      </c>
      <c r="O154" s="10">
        <v>-34901600.990000002</v>
      </c>
      <c r="Q154" s="10">
        <f>((SUM(D154:N154)*2)+(C154+O154))/24</f>
        <v>-39786933.114583328</v>
      </c>
      <c r="S154" s="10">
        <v>-24532704.706250001</v>
      </c>
      <c r="U154" s="10">
        <f>+Q154-S154</f>
        <v>-15254228.408333328</v>
      </c>
      <c r="W154" s="9">
        <f>IF(U154&lt;&gt;0,U154/S154," ")</f>
        <v>0.62179154687526683</v>
      </c>
    </row>
    <row r="155" spans="1:23" x14ac:dyDescent="0.45">
      <c r="A155" s="6" t="s">
        <v>14</v>
      </c>
      <c r="C155" s="8">
        <f>SUM(C146:C154)</f>
        <v>-76645373.049999997</v>
      </c>
      <c r="D155" s="8">
        <f t="shared" ref="D155:N155" si="11">SUM(D146:D154)</f>
        <v>-79314768.180000007</v>
      </c>
      <c r="E155" s="8">
        <f t="shared" si="11"/>
        <v>-76196060.530000001</v>
      </c>
      <c r="F155" s="8">
        <f t="shared" si="11"/>
        <v>-76323255.359999999</v>
      </c>
      <c r="G155" s="8">
        <f t="shared" si="11"/>
        <v>-70502927.320000008</v>
      </c>
      <c r="H155" s="8">
        <f t="shared" si="11"/>
        <v>-73478203.850000024</v>
      </c>
      <c r="I155" s="8">
        <f t="shared" si="11"/>
        <v>-75078179.620000005</v>
      </c>
      <c r="J155" s="8">
        <f t="shared" si="11"/>
        <v>-76773693.090000004</v>
      </c>
      <c r="K155" s="8">
        <f t="shared" si="11"/>
        <v>-85349749.189999998</v>
      </c>
      <c r="L155" s="8">
        <f t="shared" si="11"/>
        <v>-85001760.75</v>
      </c>
      <c r="M155" s="8">
        <f t="shared" si="11"/>
        <v>-102435249.59999999</v>
      </c>
      <c r="N155" s="8">
        <f t="shared" si="11"/>
        <v>-120268842.74000001</v>
      </c>
      <c r="O155" s="8">
        <f>SUM(O146:O154)</f>
        <v>-125009317.17000002</v>
      </c>
      <c r="Q155" s="8">
        <f>((SUM(D155:N155)*2)+(C155+O155))/24</f>
        <v>-85129169.611666679</v>
      </c>
      <c r="S155" s="8">
        <f>SUM(S146:S154)</f>
        <v>-150237268.29625002</v>
      </c>
      <c r="U155" s="8">
        <f>+Q155-S155</f>
        <v>65108098.684583336</v>
      </c>
      <c r="W155" s="7">
        <f>IF(U155&lt;&gt;0,U155/S155," ")</f>
        <v>-0.43336849386929688</v>
      </c>
    </row>
    <row r="156" spans="1:23" ht="12.9" thickBot="1" x14ac:dyDescent="0.5">
      <c r="A156" s="6" t="s">
        <v>13</v>
      </c>
      <c r="C156" s="5">
        <f>+C104+C113+C124+C144+C155</f>
        <v>-901814689.30999994</v>
      </c>
      <c r="D156" s="5">
        <f t="shared" ref="D156:O156" si="12">+D104+D113+D124+D144+D155</f>
        <v>-872699088.73000002</v>
      </c>
      <c r="E156" s="5">
        <f t="shared" si="12"/>
        <v>-856598713.99000001</v>
      </c>
      <c r="F156" s="5">
        <f t="shared" si="12"/>
        <v>-836682312.72000003</v>
      </c>
      <c r="G156" s="5">
        <f t="shared" si="12"/>
        <v>-829002600.07000017</v>
      </c>
      <c r="H156" s="5">
        <f t="shared" si="12"/>
        <v>-822443997.55000007</v>
      </c>
      <c r="I156" s="5">
        <f t="shared" si="12"/>
        <v>-813563204.59000003</v>
      </c>
      <c r="J156" s="5">
        <f t="shared" si="12"/>
        <v>-810268104.45000005</v>
      </c>
      <c r="K156" s="5">
        <f t="shared" si="12"/>
        <v>-822191130.44000006</v>
      </c>
      <c r="L156" s="5">
        <f t="shared" si="12"/>
        <v>-839860435.68000007</v>
      </c>
      <c r="M156" s="5">
        <f t="shared" si="12"/>
        <v>-836076810.37000012</v>
      </c>
      <c r="N156" s="5">
        <f t="shared" si="12"/>
        <v>-833768869.76000011</v>
      </c>
      <c r="O156" s="5">
        <f t="shared" si="12"/>
        <v>-831188997.77999997</v>
      </c>
      <c r="Q156" s="5">
        <f>((SUM(D156:N156)*2)+(C156+O156))/24</f>
        <v>-836638092.65791667</v>
      </c>
      <c r="S156" s="5">
        <f>+S155+S144+S124+S113+S104</f>
        <v>-748824721.35416675</v>
      </c>
      <c r="U156" s="5">
        <f>+Q156-S156</f>
        <v>-87813371.303749919</v>
      </c>
      <c r="W156" s="4">
        <f>IF(U156&lt;&gt;0,U156/S156," ")</f>
        <v>0.11726825891237824</v>
      </c>
    </row>
    <row r="157" spans="1:23" ht="12.9" thickTop="1" x14ac:dyDescent="0.4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Q157" s="3"/>
      <c r="S157" s="3"/>
      <c r="U157" s="3"/>
    </row>
    <row r="159" spans="1:23" x14ac:dyDescent="0.45">
      <c r="C159" s="80">
        <f>C104</f>
        <v>-308525705.09000003</v>
      </c>
      <c r="D159" s="80">
        <f>D104</f>
        <v>-303034477.72000003</v>
      </c>
      <c r="E159" s="80">
        <f t="shared" ref="E159:W159" si="13">E104</f>
        <v>-300974477.44</v>
      </c>
      <c r="F159" s="80">
        <f t="shared" si="13"/>
        <v>-293398455.38</v>
      </c>
      <c r="G159" s="80">
        <f t="shared" si="13"/>
        <v>-274831967.17000002</v>
      </c>
      <c r="H159" s="80">
        <f t="shared" si="13"/>
        <v>-279194941.12</v>
      </c>
      <c r="I159" s="80">
        <f t="shared" si="13"/>
        <v>-274568736.09000003</v>
      </c>
      <c r="J159" s="80">
        <f t="shared" si="13"/>
        <v>-271067840.79000002</v>
      </c>
      <c r="K159" s="80">
        <f t="shared" si="13"/>
        <v>-270452038.97000003</v>
      </c>
      <c r="L159" s="80">
        <f t="shared" si="13"/>
        <v>-269368286.30000001</v>
      </c>
      <c r="M159" s="80">
        <f t="shared" si="13"/>
        <v>-266729712.43000001</v>
      </c>
      <c r="N159" s="80">
        <f t="shared" si="13"/>
        <v>-264887431.85000002</v>
      </c>
      <c r="O159" s="80">
        <f t="shared" si="13"/>
        <v>-258853904.35000002</v>
      </c>
      <c r="P159" s="80">
        <f t="shared" si="13"/>
        <v>0</v>
      </c>
      <c r="Q159" s="80">
        <f t="shared" si="13"/>
        <v>-279349847.49833339</v>
      </c>
      <c r="R159" s="80">
        <f t="shared" si="13"/>
        <v>0</v>
      </c>
      <c r="S159" s="80">
        <f t="shared" si="13"/>
        <v>-236004371.61000004</v>
      </c>
      <c r="T159" s="80">
        <f t="shared" si="13"/>
        <v>0</v>
      </c>
      <c r="U159" s="80">
        <f t="shared" si="13"/>
        <v>-43345475.88833335</v>
      </c>
      <c r="V159" s="80">
        <f t="shared" si="13"/>
        <v>0</v>
      </c>
      <c r="W159" s="80">
        <f t="shared" si="13"/>
        <v>0.18366386856580033</v>
      </c>
    </row>
    <row r="160" spans="1:23" x14ac:dyDescent="0.45">
      <c r="C160" s="80">
        <f>C113</f>
        <v>-353814000</v>
      </c>
      <c r="D160" s="80">
        <f>D113</f>
        <v>-304314000</v>
      </c>
      <c r="E160" s="80">
        <f t="shared" ref="E160:W160" si="14">E113</f>
        <v>-301889000</v>
      </c>
      <c r="F160" s="80">
        <f t="shared" si="14"/>
        <v>-298139000</v>
      </c>
      <c r="G160" s="80">
        <f t="shared" si="14"/>
        <v>-313539000</v>
      </c>
      <c r="H160" s="80">
        <f t="shared" si="14"/>
        <v>-301249000</v>
      </c>
      <c r="I160" s="80">
        <f t="shared" si="14"/>
        <v>-300324000</v>
      </c>
      <c r="J160" s="80">
        <f t="shared" si="14"/>
        <v>-268249000</v>
      </c>
      <c r="K160" s="80">
        <f t="shared" si="14"/>
        <v>-272041000</v>
      </c>
      <c r="L160" s="80">
        <f t="shared" si="14"/>
        <v>-246041000</v>
      </c>
      <c r="M160" s="80">
        <f t="shared" si="14"/>
        <v>-268941000</v>
      </c>
      <c r="N160" s="80">
        <f t="shared" si="14"/>
        <v>-266411000</v>
      </c>
      <c r="O160" s="80">
        <f t="shared" si="14"/>
        <v>-268211000</v>
      </c>
      <c r="P160" s="80">
        <f t="shared" si="14"/>
        <v>0</v>
      </c>
      <c r="Q160" s="80">
        <f t="shared" si="14"/>
        <v>-287679125</v>
      </c>
      <c r="R160" s="80">
        <f t="shared" si="14"/>
        <v>0</v>
      </c>
      <c r="S160" s="80">
        <f t="shared" si="14"/>
        <v>-216644750</v>
      </c>
      <c r="T160" s="80">
        <f t="shared" si="14"/>
        <v>0</v>
      </c>
      <c r="U160" s="80">
        <f t="shared" si="14"/>
        <v>-71034375</v>
      </c>
      <c r="V160" s="80">
        <f t="shared" si="14"/>
        <v>0</v>
      </c>
      <c r="W160" s="80">
        <f t="shared" si="14"/>
        <v>0.32788412827912977</v>
      </c>
    </row>
    <row r="161" spans="1:25" x14ac:dyDescent="0.45">
      <c r="C161" s="80">
        <f>SUM(C159:C160)</f>
        <v>-662339705.09000003</v>
      </c>
      <c r="D161" s="80">
        <f>SUM(D159:D160)</f>
        <v>-607348477.72000003</v>
      </c>
      <c r="E161" s="80">
        <f t="shared" ref="E161:W161" si="15">SUM(E159:E160)</f>
        <v>-602863477.44000006</v>
      </c>
      <c r="F161" s="80">
        <f t="shared" si="15"/>
        <v>-591537455.38</v>
      </c>
      <c r="G161" s="80">
        <f t="shared" si="15"/>
        <v>-588370967.17000008</v>
      </c>
      <c r="H161" s="80">
        <f t="shared" si="15"/>
        <v>-580443941.12</v>
      </c>
      <c r="I161" s="80">
        <f t="shared" si="15"/>
        <v>-574892736.09000003</v>
      </c>
      <c r="J161" s="80">
        <f t="shared" si="15"/>
        <v>-539316840.78999996</v>
      </c>
      <c r="K161" s="80">
        <f t="shared" si="15"/>
        <v>-542493038.97000003</v>
      </c>
      <c r="L161" s="80">
        <f t="shared" si="15"/>
        <v>-515409286.30000001</v>
      </c>
      <c r="M161" s="80">
        <f t="shared" si="15"/>
        <v>-535670712.43000001</v>
      </c>
      <c r="N161" s="80">
        <f t="shared" si="15"/>
        <v>-531298431.85000002</v>
      </c>
      <c r="O161" s="80">
        <f t="shared" si="15"/>
        <v>-527064904.35000002</v>
      </c>
      <c r="P161" s="80">
        <f t="shared" si="15"/>
        <v>0</v>
      </c>
      <c r="Q161" s="80">
        <f t="shared" si="15"/>
        <v>-567028972.49833345</v>
      </c>
      <c r="R161" s="80">
        <f t="shared" si="15"/>
        <v>0</v>
      </c>
      <c r="S161" s="80">
        <f t="shared" si="15"/>
        <v>-452649121.61000001</v>
      </c>
      <c r="T161" s="80">
        <f t="shared" si="15"/>
        <v>0</v>
      </c>
      <c r="U161" s="80">
        <f t="shared" si="15"/>
        <v>-114379850.88833335</v>
      </c>
      <c r="V161" s="80">
        <f t="shared" si="15"/>
        <v>0</v>
      </c>
      <c r="W161" s="80">
        <f t="shared" si="15"/>
        <v>0.51154799684493013</v>
      </c>
    </row>
    <row r="162" spans="1:25" x14ac:dyDescent="0.45">
      <c r="W162" s="1"/>
    </row>
    <row r="163" spans="1:25" x14ac:dyDescent="0.45">
      <c r="C163" s="2">
        <f>C159/C161</f>
        <v>0.46581188281333208</v>
      </c>
      <c r="D163" s="2">
        <f>D159/D161</f>
        <v>0.49894663251252119</v>
      </c>
      <c r="E163" s="2">
        <f t="shared" ref="E163:W163" si="16">E159/E161</f>
        <v>0.49924151769494851</v>
      </c>
      <c r="F163" s="2">
        <f t="shared" si="16"/>
        <v>0.49599303089188601</v>
      </c>
      <c r="G163" s="2">
        <f t="shared" si="16"/>
        <v>0.46710660876404503</v>
      </c>
      <c r="H163" s="2">
        <f t="shared" si="16"/>
        <v>0.48100242132130328</v>
      </c>
      <c r="I163" s="2">
        <f t="shared" si="16"/>
        <v>0.47759993969903985</v>
      </c>
      <c r="J163" s="2">
        <f t="shared" si="16"/>
        <v>0.5026133439351449</v>
      </c>
      <c r="K163" s="2">
        <f t="shared" si="16"/>
        <v>0.4985355009964581</v>
      </c>
      <c r="L163" s="2">
        <f t="shared" si="16"/>
        <v>0.52262986612781182</v>
      </c>
      <c r="M163" s="2">
        <f t="shared" si="16"/>
        <v>0.49793596371923265</v>
      </c>
      <c r="N163" s="2">
        <f t="shared" si="16"/>
        <v>0.49856618422089555</v>
      </c>
      <c r="O163" s="2">
        <f t="shared" si="16"/>
        <v>0.49112339336884936</v>
      </c>
      <c r="P163" s="2" t="e">
        <f t="shared" si="16"/>
        <v>#DIV/0!</v>
      </c>
      <c r="Q163" s="2">
        <f t="shared" si="16"/>
        <v>0.49265533340830203</v>
      </c>
      <c r="R163" s="2" t="e">
        <f t="shared" si="16"/>
        <v>#DIV/0!</v>
      </c>
      <c r="S163" s="2">
        <f t="shared" si="16"/>
        <v>0.52138479971102236</v>
      </c>
      <c r="T163" s="2" t="e">
        <f t="shared" si="16"/>
        <v>#DIV/0!</v>
      </c>
      <c r="U163" s="2">
        <f t="shared" si="16"/>
        <v>0.37896076583148047</v>
      </c>
      <c r="V163" s="2" t="e">
        <f t="shared" si="16"/>
        <v>#DIV/0!</v>
      </c>
      <c r="W163" s="2">
        <f t="shared" si="16"/>
        <v>0.35903545649397961</v>
      </c>
      <c r="Y163" s="84" t="e">
        <f>AVERAGE(C163:U163)</f>
        <v>#DIV/0!</v>
      </c>
    </row>
    <row r="164" spans="1:25" x14ac:dyDescent="0.45">
      <c r="O164" s="86"/>
      <c r="P164" s="86"/>
      <c r="Q164" s="86"/>
      <c r="R164" s="86"/>
      <c r="S164" s="86"/>
      <c r="T164" s="86"/>
      <c r="U164" s="86"/>
    </row>
    <row r="165" spans="1:25" ht="15" x14ac:dyDescent="0.5">
      <c r="A165" s="81" t="s">
        <v>158</v>
      </c>
      <c r="C165" s="2">
        <f>C127/((C$127+C$113+C$104))</f>
        <v>0</v>
      </c>
      <c r="D165" s="2">
        <f t="shared" ref="D165:U165" si="17">D127/((D$127+D$113+D$104))</f>
        <v>6.1790521452807591E-2</v>
      </c>
      <c r="E165" s="2">
        <f t="shared" si="17"/>
        <v>6.2221609103206975E-2</v>
      </c>
      <c r="F165" s="2">
        <f t="shared" si="17"/>
        <v>6.3337494331087221E-2</v>
      </c>
      <c r="G165" s="2">
        <f t="shared" si="17"/>
        <v>6.3656664756725406E-2</v>
      </c>
      <c r="H165" s="2">
        <f t="shared" si="17"/>
        <v>6.4469966340220258E-2</v>
      </c>
      <c r="I165" s="2">
        <f t="shared" si="17"/>
        <v>6.5051996311345783E-2</v>
      </c>
      <c r="J165" s="2">
        <f t="shared" si="17"/>
        <v>0.11488275936907082</v>
      </c>
      <c r="K165" s="2">
        <f t="shared" si="17"/>
        <v>0.11428701315155454</v>
      </c>
      <c r="L165" s="2">
        <f t="shared" si="17"/>
        <v>0.11957446121571715</v>
      </c>
      <c r="M165" s="2">
        <f t="shared" si="17"/>
        <v>5.3034387923543778E-2</v>
      </c>
      <c r="N165" s="2">
        <f t="shared" si="17"/>
        <v>5.3447503676648654E-2</v>
      </c>
      <c r="O165" s="87">
        <f t="shared" si="17"/>
        <v>0</v>
      </c>
      <c r="P165" s="87" t="e">
        <f t="shared" si="17"/>
        <v>#DIV/0!</v>
      </c>
      <c r="Q165" s="87">
        <f t="shared" si="17"/>
        <v>6.9725971885801055E-2</v>
      </c>
      <c r="R165" s="87" t="e">
        <f t="shared" si="17"/>
        <v>#DIV/0!</v>
      </c>
      <c r="S165" s="87">
        <f t="shared" si="17"/>
        <v>2.6559189955541643E-2</v>
      </c>
      <c r="T165" s="87" t="e">
        <f t="shared" si="17"/>
        <v>#DIV/0!</v>
      </c>
      <c r="U165" s="87">
        <f t="shared" si="17"/>
        <v>0.20860742479624153</v>
      </c>
    </row>
    <row r="166" spans="1:25" ht="15" x14ac:dyDescent="0.5">
      <c r="A166" s="81" t="s">
        <v>159</v>
      </c>
      <c r="C166" s="2">
        <f>C113/((C$127+C$113+C$104))</f>
        <v>0.53418811718666792</v>
      </c>
      <c r="D166" s="2">
        <f t="shared" ref="D166:U166" si="18">D113/((D$127+D$113+D$104))</f>
        <v>0.47009301863474223</v>
      </c>
      <c r="E166" s="2">
        <f t="shared" si="18"/>
        <v>0.46960048376395125</v>
      </c>
      <c r="F166" s="2">
        <f t="shared" si="18"/>
        <v>0.47208443055940036</v>
      </c>
      <c r="G166" s="2">
        <f t="shared" si="18"/>
        <v>0.49897117527897317</v>
      </c>
      <c r="H166" s="2">
        <f t="shared" si="18"/>
        <v>0.48553782225062531</v>
      </c>
      <c r="I166" s="2">
        <f t="shared" si="18"/>
        <v>0.48841689350521528</v>
      </c>
      <c r="J166" s="2">
        <f t="shared" si="18"/>
        <v>0.44024550454276967</v>
      </c>
      <c r="K166" s="2">
        <f t="shared" si="18"/>
        <v>0.44415361921088642</v>
      </c>
      <c r="L166" s="2">
        <f t="shared" si="18"/>
        <v>0.42028885731394661</v>
      </c>
      <c r="M166" s="2">
        <f t="shared" si="18"/>
        <v>0.47543737741819292</v>
      </c>
      <c r="N166" s="2">
        <f t="shared" si="18"/>
        <v>0.47463343006665482</v>
      </c>
      <c r="O166" s="87">
        <f t="shared" si="18"/>
        <v>0.50887660663115064</v>
      </c>
      <c r="P166" s="87" t="e">
        <f t="shared" si="18"/>
        <v>#DIV/0!</v>
      </c>
      <c r="Q166" s="87">
        <f t="shared" si="18"/>
        <v>0.47196956663251405</v>
      </c>
      <c r="R166" s="87" t="e">
        <f t="shared" si="18"/>
        <v>#DIV/0!</v>
      </c>
      <c r="S166" s="87">
        <f t="shared" si="18"/>
        <v>0.46590356826889318</v>
      </c>
      <c r="T166" s="87" t="e">
        <f t="shared" si="18"/>
        <v>#DIV/0!</v>
      </c>
      <c r="U166" s="87">
        <f t="shared" si="18"/>
        <v>0.49148583883119468</v>
      </c>
    </row>
    <row r="167" spans="1:25" ht="15.3" thickBot="1" x14ac:dyDescent="0.55000000000000004">
      <c r="A167" s="82" t="s">
        <v>160</v>
      </c>
      <c r="C167" s="85">
        <f>C104/((C$127+C$113+C$104))</f>
        <v>0.46581188281333208</v>
      </c>
      <c r="D167" s="85">
        <f t="shared" ref="D167:U167" si="19">D104/((D$127+D$113+D$104))</f>
        <v>0.46811645991245016</v>
      </c>
      <c r="E167" s="85">
        <f t="shared" si="19"/>
        <v>0.46817790713284169</v>
      </c>
      <c r="F167" s="85">
        <f t="shared" si="19"/>
        <v>0.46457807510951243</v>
      </c>
      <c r="G167" s="85">
        <f t="shared" si="19"/>
        <v>0.43737215996430134</v>
      </c>
      <c r="H167" s="85">
        <f t="shared" si="19"/>
        <v>0.44999221140915441</v>
      </c>
      <c r="I167" s="85">
        <f t="shared" si="19"/>
        <v>0.44653111018343894</v>
      </c>
      <c r="J167" s="85">
        <f t="shared" si="19"/>
        <v>0.44487173608815961</v>
      </c>
      <c r="K167" s="85">
        <f t="shared" si="19"/>
        <v>0.44155936763755904</v>
      </c>
      <c r="L167" s="85">
        <f t="shared" si="19"/>
        <v>0.46013668147033632</v>
      </c>
      <c r="M167" s="85">
        <f t="shared" si="19"/>
        <v>0.47152823465826321</v>
      </c>
      <c r="N167" s="85">
        <f t="shared" si="19"/>
        <v>0.47191906625669655</v>
      </c>
      <c r="O167" s="88">
        <f t="shared" si="19"/>
        <v>0.49112339336884936</v>
      </c>
      <c r="P167" s="88" t="e">
        <f t="shared" si="19"/>
        <v>#DIV/0!</v>
      </c>
      <c r="Q167" s="88">
        <f t="shared" si="19"/>
        <v>0.4583044614816848</v>
      </c>
      <c r="R167" s="88" t="e">
        <f t="shared" si="19"/>
        <v>#DIV/0!</v>
      </c>
      <c r="S167" s="88">
        <f t="shared" si="19"/>
        <v>0.50753724177556525</v>
      </c>
      <c r="T167" s="88" t="e">
        <f t="shared" si="19"/>
        <v>#DIV/0!</v>
      </c>
      <c r="U167" s="88">
        <f t="shared" si="19"/>
        <v>0.29990673637256382</v>
      </c>
    </row>
    <row r="168" spans="1:25" ht="15.3" thickBot="1" x14ac:dyDescent="0.55000000000000004">
      <c r="A168" s="83" t="s">
        <v>161</v>
      </c>
      <c r="C168" s="84">
        <f>SUM(C165:C167)</f>
        <v>1</v>
      </c>
      <c r="D168" s="84">
        <f t="shared" ref="D168:U168" si="20">SUM(D165:D167)</f>
        <v>1</v>
      </c>
      <c r="E168" s="84">
        <f t="shared" si="20"/>
        <v>0.99999999999999989</v>
      </c>
      <c r="F168" s="84">
        <f t="shared" si="20"/>
        <v>1</v>
      </c>
      <c r="G168" s="84">
        <f t="shared" si="20"/>
        <v>0.99999999999999989</v>
      </c>
      <c r="H168" s="84">
        <f t="shared" si="20"/>
        <v>1</v>
      </c>
      <c r="I168" s="84">
        <f t="shared" si="20"/>
        <v>1</v>
      </c>
      <c r="J168" s="84">
        <f t="shared" si="20"/>
        <v>1</v>
      </c>
      <c r="K168" s="84">
        <f t="shared" si="20"/>
        <v>1</v>
      </c>
      <c r="L168" s="84">
        <f t="shared" si="20"/>
        <v>1</v>
      </c>
      <c r="M168" s="84">
        <f t="shared" si="20"/>
        <v>0.99999999999999989</v>
      </c>
      <c r="N168" s="84">
        <f t="shared" si="20"/>
        <v>1</v>
      </c>
      <c r="O168" s="89">
        <f t="shared" si="20"/>
        <v>1</v>
      </c>
      <c r="P168" s="89" t="e">
        <f t="shared" si="20"/>
        <v>#DIV/0!</v>
      </c>
      <c r="Q168" s="89">
        <f t="shared" si="20"/>
        <v>0.99999999999999989</v>
      </c>
      <c r="R168" s="89" t="e">
        <f t="shared" si="20"/>
        <v>#DIV/0!</v>
      </c>
      <c r="S168" s="89">
        <f t="shared" si="20"/>
        <v>1</v>
      </c>
      <c r="T168" s="89" t="e">
        <f t="shared" si="20"/>
        <v>#DIV/0!</v>
      </c>
      <c r="U168" s="89">
        <f t="shared" si="20"/>
        <v>1</v>
      </c>
    </row>
  </sheetData>
  <printOptions horizontalCentered="1" verticalCentered="1"/>
  <pageMargins left="0.25" right="0.25" top="0.25" bottom="0.25" header="0.15" footer="0.15"/>
  <pageSetup paperSize="17" scale="57" fitToHeight="2" orientation="landscape" r:id="rId1"/>
  <headerFooter alignWithMargins="0">
    <oddHeader>&amp;F</oddHeader>
    <oddFooter>Page &amp;P of &amp;N</oddFooter>
  </headerFooter>
  <rowBreaks count="1" manualBreakCount="1">
    <brk id="8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0EC494-4439-4DC5-9212-22D8CEA811F1}"/>
</file>

<file path=customXml/itemProps2.xml><?xml version="1.0" encoding="utf-8"?>
<ds:datastoreItem xmlns:ds="http://schemas.openxmlformats.org/officeDocument/2006/customXml" ds:itemID="{78486FD9-EAE5-470F-9F6B-6BAF3ACF0326}"/>
</file>

<file path=customXml/itemProps3.xml><?xml version="1.0" encoding="utf-8"?>
<ds:datastoreItem xmlns:ds="http://schemas.openxmlformats.org/officeDocument/2006/customXml" ds:itemID="{939A5D45-235C-4514-8CD5-39D04536B476}"/>
</file>

<file path=customXml/itemProps4.xml><?xml version="1.0" encoding="utf-8"?>
<ds:datastoreItem xmlns:ds="http://schemas.openxmlformats.org/officeDocument/2006/customXml" ds:itemID="{C7B8AE6C-341F-4C6C-9213-7D9E712BC9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WUTC-41 Response</vt:lpstr>
    </vt:vector>
  </TitlesOfParts>
  <Company>MDU Resoures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Durado</dc:creator>
  <cp:lastModifiedBy>J. Randall Woolridge</cp:lastModifiedBy>
  <cp:lastPrinted>2016-01-21T22:18:39Z</cp:lastPrinted>
  <dcterms:created xsi:type="dcterms:W3CDTF">2016-01-19T23:07:47Z</dcterms:created>
  <dcterms:modified xsi:type="dcterms:W3CDTF">2020-11-11T16:05:27Z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{A44787D4-0540-4523-9961-78E4036D8C6D}">
    <vt:lpwstr>{CD0A925C-BCC5-4556-9036-49951B0DAFD5}</vt:lpwstr>
  </property>
  <property fmtid="{D5CDD505-2E9C-101B-9397-08002B2CF9AE}" pid="4" name="ContentTypeId">
    <vt:lpwstr>0x0101006E56B4D1795A2E4DB2F0B01679ED314A00A9B141868A9DE943AC0520515758323A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