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6.xml" ContentType="application/vnd.openxmlformats-officedocument.spreadsheetml.worksheet+xml"/>
  <Override PartName="/xl/worksheets/sheet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52253/Staffs Testimony and Exhibits/"/>
    </mc:Choice>
  </mc:AlternateContent>
  <bookViews>
    <workbookView xWindow="9600" yWindow="-15" windowWidth="9645" windowHeight="11010" tabRatio="599" firstSheet="16" activeTab="24"/>
  </bookViews>
  <sheets>
    <sheet name="DCP-3" sheetId="97" r:id="rId1"/>
    <sheet name="DCP-4, P 1" sheetId="80" r:id="rId2"/>
    <sheet name="DCP-4, P 2" sheetId="81" r:id="rId3"/>
    <sheet name="DCP-4, P 3" sheetId="82" r:id="rId4"/>
    <sheet name="DCP-4, P 4" sheetId="83" r:id="rId5"/>
    <sheet name="DCP-4, P 5" sheetId="84" r:id="rId6"/>
    <sheet name="DCP-4, P 6" sheetId="85" r:id="rId7"/>
    <sheet name="DCP-5, P 1" sheetId="98" r:id="rId8"/>
    <sheet name="Sch 5, P 2" sheetId="102" r:id="rId9"/>
    <sheet name=" DCP-6, P 1" sheetId="103" r:id="rId10"/>
    <sheet name="DCP-6, P 2 " sheetId="104" r:id="rId11"/>
    <sheet name="DCP-6, p 3" sheetId="105" r:id="rId12"/>
    <sheet name="DCP-7" sheetId="87" r:id="rId13"/>
    <sheet name="DCP-8" sheetId="75" r:id="rId14"/>
    <sheet name="DCP-9, P 1" sheetId="12" r:id="rId15"/>
    <sheet name="DCP-9, P 2" sheetId="13" r:id="rId16"/>
    <sheet name="DCP-9, P 3" sheetId="14" r:id="rId17"/>
    <sheet name="DCP-9, P 4" sheetId="16" r:id="rId18"/>
    <sheet name="DCP-10" sheetId="55" r:id="rId19"/>
    <sheet name="DCP-11" sheetId="39" r:id="rId20"/>
    <sheet name="DCP-12, P 1" sheetId="19" r:id="rId21"/>
    <sheet name="DCP-12, P 2" sheetId="20" r:id="rId22"/>
    <sheet name="DCP-13" sheetId="56" r:id="rId23"/>
    <sheet name="DCP-14, P 1" sheetId="23" r:id="rId24"/>
    <sheet name="DCP-14, P 2" sheetId="25" r:id="rId25"/>
    <sheet name="Sheet2" sheetId="89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22" localSheetId="9">'[1]Jun 99'!#REF!</definedName>
    <definedName name="\22" localSheetId="0">'[1]Jun 99'!#REF!</definedName>
    <definedName name="\22" localSheetId="7">'[1]Jun 99'!#REF!</definedName>
    <definedName name="\22" localSheetId="10">'[1]Jun 99'!#REF!</definedName>
    <definedName name="\22" localSheetId="11">'[1]Jun 99'!#REF!</definedName>
    <definedName name="\22">'[1]Jun 99'!#REF!</definedName>
    <definedName name="\A" localSheetId="9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5">'[1]Jun 99'!#REF!</definedName>
    <definedName name="\A" localSheetId="6">'[1]Jun 99'!#REF!</definedName>
    <definedName name="\A" localSheetId="7">'[1]Jun 99'!#REF!</definedName>
    <definedName name="\A" localSheetId="10">'[1]Jun 99'!#REF!</definedName>
    <definedName name="\A" localSheetId="11">'[1]Jun 99'!#REF!</definedName>
    <definedName name="\A" localSheetId="12">'[1]Jun 99'!#REF!</definedName>
    <definedName name="\A">'[1]Jun 99'!#REF!</definedName>
    <definedName name="\P" localSheetId="18">#REF!</definedName>
    <definedName name="\P" localSheetId="0">#REF!</definedName>
    <definedName name="\P" localSheetId="1">'DCP-4, P 1'!#REF!</definedName>
    <definedName name="\P" localSheetId="2">'DCP-4, P 2'!#REF!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10">#REF!</definedName>
    <definedName name="\P" localSheetId="11">#REF!</definedName>
    <definedName name="\P" localSheetId="12">#REF!</definedName>
    <definedName name="\P">#REF!</definedName>
    <definedName name="\Q" localSheetId="18">#REF!</definedName>
    <definedName name="\Q" localSheetId="0">#REF!</definedName>
    <definedName name="\Q" localSheetId="1">'DCP-4, P 1'!#REF!</definedName>
    <definedName name="\Q" localSheetId="2">'DCP-4, P 2'!#REF!</definedName>
    <definedName name="\Q" localSheetId="3">#REF!</definedName>
    <definedName name="\Q" localSheetId="4">#REF!</definedName>
    <definedName name="\Q" localSheetId="5">#REF!</definedName>
    <definedName name="\Q" localSheetId="6">#REF!</definedName>
    <definedName name="\Q" localSheetId="7">#REF!</definedName>
    <definedName name="\Q" localSheetId="10">#REF!</definedName>
    <definedName name="\Q" localSheetId="11">#REF!</definedName>
    <definedName name="\Q" localSheetId="12">#REF!</definedName>
    <definedName name="\Q">#REF!</definedName>
    <definedName name="\R" localSheetId="18">#REF!</definedName>
    <definedName name="\R" localSheetId="0">#REF!</definedName>
    <definedName name="\R" localSheetId="1">'DCP-4, P 1'!#REF!</definedName>
    <definedName name="\R" localSheetId="2">'DCP-4, P 2'!#REF!</definedName>
    <definedName name="\R" localSheetId="3">#REF!</definedName>
    <definedName name="\R" localSheetId="4">#REF!</definedName>
    <definedName name="\R" localSheetId="5">#REF!</definedName>
    <definedName name="\R" localSheetId="6">#REF!</definedName>
    <definedName name="\R" localSheetId="7">#REF!</definedName>
    <definedName name="\R" localSheetId="10">#REF!</definedName>
    <definedName name="\R" localSheetId="11">#REF!</definedName>
    <definedName name="\R" localSheetId="12">#REF!</definedName>
    <definedName name="\R">#REF!</definedName>
    <definedName name="\S" localSheetId="18">#REF!</definedName>
    <definedName name="\S" localSheetId="0">#REF!</definedName>
    <definedName name="\S" localSheetId="1">'DCP-4, P 1'!#REF!</definedName>
    <definedName name="\S" localSheetId="2">'DCP-4, P 2'!#REF!</definedName>
    <definedName name="\S" localSheetId="3">#REF!</definedName>
    <definedName name="\S" localSheetId="4">#REF!</definedName>
    <definedName name="\S" localSheetId="5">#REF!</definedName>
    <definedName name="\S" localSheetId="6">#REF!</definedName>
    <definedName name="\S" localSheetId="7">#REF!</definedName>
    <definedName name="\S" localSheetId="10">#REF!</definedName>
    <definedName name="\S" localSheetId="11">#REF!</definedName>
    <definedName name="\S" localSheetId="12">#REF!</definedName>
    <definedName name="\S">#REF!</definedName>
    <definedName name="\T" localSheetId="18">#REF!</definedName>
    <definedName name="\T" localSheetId="0">#REF!</definedName>
    <definedName name="\T" localSheetId="1">'DCP-4, P 1'!#REF!</definedName>
    <definedName name="\T" localSheetId="2">'DCP-4, P 2'!#REF!</definedName>
    <definedName name="\T" localSheetId="3">#REF!</definedName>
    <definedName name="\T" localSheetId="4">#REF!</definedName>
    <definedName name="\T" localSheetId="5">#REF!</definedName>
    <definedName name="\T" localSheetId="6">#REF!</definedName>
    <definedName name="\T" localSheetId="7">#REF!</definedName>
    <definedName name="\T" localSheetId="10">#REF!</definedName>
    <definedName name="\T" localSheetId="11">#REF!</definedName>
    <definedName name="\T" localSheetId="12">#REF!</definedName>
    <definedName name="\T">#REF!</definedName>
    <definedName name="\U" localSheetId="18">#REF!</definedName>
    <definedName name="\U" localSheetId="0">#REF!</definedName>
    <definedName name="\U" localSheetId="1">'DCP-4, P 1'!#REF!</definedName>
    <definedName name="\U" localSheetId="2">'DCP-4, P 2'!#REF!</definedName>
    <definedName name="\U" localSheetId="3">#REF!</definedName>
    <definedName name="\U" localSheetId="4">#REF!</definedName>
    <definedName name="\U" localSheetId="5">#REF!</definedName>
    <definedName name="\U" localSheetId="6">#REF!</definedName>
    <definedName name="\U" localSheetId="7">#REF!</definedName>
    <definedName name="\U" localSheetId="10">#REF!</definedName>
    <definedName name="\U" localSheetId="11">#REF!</definedName>
    <definedName name="\U" localSheetId="12">#REF!</definedName>
    <definedName name="\U">#REF!</definedName>
    <definedName name="__Div02">'[2]Alloc factors'!$D$12</definedName>
    <definedName name="__div10" localSheetId="9">'[3]WP 1-2'!#REF!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5">'[3]WP 1-2'!#REF!</definedName>
    <definedName name="__div10" localSheetId="6">'[3]WP 1-2'!#REF!</definedName>
    <definedName name="__div10" localSheetId="7">'[3]WP 1-2'!#REF!</definedName>
    <definedName name="__div10" localSheetId="11">'[3]WP 1-2'!#REF!</definedName>
    <definedName name="__div10" localSheetId="12">'[3]WP 1-2'!#REF!</definedName>
    <definedName name="__div10">'[3]WP 1-2'!#REF!</definedName>
    <definedName name="__DIV12">'[4]Alloc factors'!$D$13</definedName>
    <definedName name="__div21" localSheetId="9">'[3]WP 1-2'!#REF!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5">'[3]WP 1-2'!#REF!</definedName>
    <definedName name="__div21" localSheetId="6">'[3]WP 1-2'!#REF!</definedName>
    <definedName name="__div21" localSheetId="7">'[3]WP 1-2'!#REF!</definedName>
    <definedName name="__div21" localSheetId="11">'[3]WP 1-2'!#REF!</definedName>
    <definedName name="__div21" localSheetId="12">'[3]WP 1-2'!#REF!</definedName>
    <definedName name="__div21">'[3]WP 1-2'!#REF!</definedName>
    <definedName name="__EXH1" localSheetId="9">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5">#REF!</definedName>
    <definedName name="__EXH1" localSheetId="6">#REF!</definedName>
    <definedName name="__EXH1" localSheetId="7">#REF!</definedName>
    <definedName name="__EXH1" localSheetId="11">#REF!</definedName>
    <definedName name="__EXH1" localSheetId="12">#REF!</definedName>
    <definedName name="__EXH1">#REF!</definedName>
    <definedName name="__EXH6" localSheetId="9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5">#REF!</definedName>
    <definedName name="__EXH6" localSheetId="6">#REF!</definedName>
    <definedName name="__EXH6" localSheetId="7">#REF!</definedName>
    <definedName name="__EXH6" localSheetId="11">#REF!</definedName>
    <definedName name="__EXH6" localSheetId="12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1">'[3]WP 1-2'!#REF!</definedName>
    <definedName name="_div10" localSheetId="2">'[3]WP 1-2'!#REF!</definedName>
    <definedName name="_div10" localSheetId="3">'[3]WP 1-2'!#REF!</definedName>
    <definedName name="_div10" localSheetId="4">'[3]WP 1-2'!#REF!</definedName>
    <definedName name="_div10" localSheetId="5">'[3]WP 1-2'!#REF!</definedName>
    <definedName name="_div10" localSheetId="6">'[3]WP 1-2'!#REF!</definedName>
    <definedName name="_div10" localSheetId="11">'[3]WP 1-2'!#REF!</definedName>
    <definedName name="_div10">'[3]WP 1-2'!#REF!</definedName>
    <definedName name="_DIV12">'[4]Alloc factors'!$D$13</definedName>
    <definedName name="_div21" localSheetId="1">'[3]WP 1-2'!#REF!</definedName>
    <definedName name="_div21" localSheetId="2">'[3]WP 1-2'!#REF!</definedName>
    <definedName name="_div21" localSheetId="3">'[3]WP 1-2'!#REF!</definedName>
    <definedName name="_div21" localSheetId="4">'[3]WP 1-2'!#REF!</definedName>
    <definedName name="_div21" localSheetId="5">'[3]WP 1-2'!#REF!</definedName>
    <definedName name="_div21" localSheetId="6">'[3]WP 1-2'!#REF!</definedName>
    <definedName name="_div21" localSheetId="11">'[3]WP 1-2'!#REF!</definedName>
    <definedName name="_div21">'[3]WP 1-2'!#REF!</definedName>
    <definedName name="_EXH1" localSheetId="0">#REF!</definedName>
    <definedName name="_EXH1" localSheetId="1">#REF!</definedName>
    <definedName name="_EXH1" localSheetId="2">#REF!</definedName>
    <definedName name="_EXH1" localSheetId="3">#REF!</definedName>
    <definedName name="_EXH1" localSheetId="4">#REF!</definedName>
    <definedName name="_EXH1" localSheetId="5">#REF!</definedName>
    <definedName name="_EXH1" localSheetId="6">#REF!</definedName>
    <definedName name="_EXH1" localSheetId="11">#REF!</definedName>
    <definedName name="_EXH1">#REF!</definedName>
    <definedName name="_EXH6" localSheetId="0">#REF!</definedName>
    <definedName name="_EXH6" localSheetId="1">#REF!</definedName>
    <definedName name="_EXH6" localSheetId="2">#REF!</definedName>
    <definedName name="_EXH6" localSheetId="3">#REF!</definedName>
    <definedName name="_EXH6" localSheetId="4">#REF!</definedName>
    <definedName name="_EXH6" localSheetId="5">#REF!</definedName>
    <definedName name="_EXH6" localSheetId="6">#REF!</definedName>
    <definedName name="_EXH6" localSheetId="11">#REF!</definedName>
    <definedName name="_EXH6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11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11" hidden="1">#REF!</definedName>
    <definedName name="_Sort" hidden="1">#REF!</definedName>
    <definedName name="_swe80">[5]Input!$E$29</definedName>
    <definedName name="_ucg80">[5]Input!$E$31</definedName>
    <definedName name="a" localSheetId="9">#REF!</definedName>
    <definedName name="a" localSheetId="10">#REF!</definedName>
    <definedName name="a" localSheetId="11">#REF!</definedName>
    <definedName name="a">#REF!</definedName>
    <definedName name="AAA" localSheetId="18">#REF!</definedName>
    <definedName name="AAA" localSheetId="0">#REF!</definedName>
    <definedName name="AAA" localSheetId="1">'DCP-4, P 1'!$A$4:$J$68</definedName>
    <definedName name="AAA" localSheetId="2">'DCP-4, P 2'!$A$4:$J$89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10">#REF!</definedName>
    <definedName name="AAA" localSheetId="11">#REF!</definedName>
    <definedName name="AAA" localSheetId="12">#REF!</definedName>
    <definedName name="AAA">#REF!</definedName>
    <definedName name="atmos" localSheetId="0">#REF!</definedName>
    <definedName name="atmos" localSheetId="1">#REF!</definedName>
    <definedName name="atmos" localSheetId="2">#REF!</definedName>
    <definedName name="atmos" localSheetId="3">#REF!</definedName>
    <definedName name="atmos" localSheetId="4">#REF!</definedName>
    <definedName name="atmos" localSheetId="5">#REF!</definedName>
    <definedName name="atmos" localSheetId="6">#REF!</definedName>
    <definedName name="atmos" localSheetId="11">#REF!</definedName>
    <definedName name="atmos">#REF!</definedName>
    <definedName name="AVG_RESIDUAL_PROFORMA">'[6]DATA INPUT'!$D$43</definedName>
    <definedName name="BBB" localSheetId="9">#REF!</definedName>
    <definedName name="BBB" localSheetId="18">#REF!</definedName>
    <definedName name="BBB" localSheetId="0">#REF!</definedName>
    <definedName name="BBB" localSheetId="1">#REF!</definedName>
    <definedName name="BBB" localSheetId="2">#REF!</definedName>
    <definedName name="BBB" localSheetId="3">'DCP-4, P 3'!$A$2:$O$67</definedName>
    <definedName name="BBB" localSheetId="4">'DCP-4, P 4'!$A$2:$M$104</definedName>
    <definedName name="BBB" localSheetId="5">#REF!</definedName>
    <definedName name="BBB" localSheetId="6">#REF!</definedName>
    <definedName name="BBB" localSheetId="7">#REF!</definedName>
    <definedName name="BBB" localSheetId="10">#REF!</definedName>
    <definedName name="BBB" localSheetId="11">#REF!</definedName>
    <definedName name="BBB" localSheetId="12">#REF!</definedName>
    <definedName name="BBB">#REF!</definedName>
    <definedName name="BUSUNIT">'[7]Input '!$C$9</definedName>
    <definedName name="BUTLER" localSheetId="0">#REF!</definedName>
    <definedName name="BUTLER" localSheetId="1">#REF!</definedName>
    <definedName name="BUTLER" localSheetId="2">#REF!</definedName>
    <definedName name="BUTLER" localSheetId="3">#REF!</definedName>
    <definedName name="BUTLER" localSheetId="4">#REF!</definedName>
    <definedName name="BUTLER" localSheetId="5">#REF!</definedName>
    <definedName name="BUTLER" localSheetId="6">#REF!</definedName>
    <definedName name="BUTLER" localSheetId="11">#REF!</definedName>
    <definedName name="BUTLER">#REF!</definedName>
    <definedName name="C_" localSheetId="1">'[4]Schedule 4 O&amp;M'!#REF!</definedName>
    <definedName name="C_" localSheetId="2">'[4]Schedule 4 O&amp;M'!#REF!</definedName>
    <definedName name="C_" localSheetId="3">'[4]Schedule 4 O&amp;M'!#REF!</definedName>
    <definedName name="C_" localSheetId="4">'[4]Schedule 4 O&amp;M'!#REF!</definedName>
    <definedName name="C_" localSheetId="5">'[4]Schedule 4 O&amp;M'!#REF!</definedName>
    <definedName name="C_" localSheetId="6">'[4]Schedule 4 O&amp;M'!#REF!</definedName>
    <definedName name="C_" localSheetId="11">'[4]Schedule 4 O&amp;M'!#REF!</definedName>
    <definedName name="C_">'[4]Schedule 4 O&amp;M'!#REF!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CCC" localSheetId="18">#REF!</definedName>
    <definedName name="CCC" localSheetId="0">#REF!</definedName>
    <definedName name="CCC" localSheetId="1">#REF!</definedName>
    <definedName name="CCC" localSheetId="2">#REF!</definedName>
    <definedName name="CCC" localSheetId="3">#REF!</definedName>
    <definedName name="CCC" localSheetId="4">#REF!</definedName>
    <definedName name="CCC" localSheetId="5">'DCP-4, P 5'!$A$3:$F$69</definedName>
    <definedName name="CCC" localSheetId="6">'DCP-4, P 6'!$A$3:$F$80</definedName>
    <definedName name="CCC" localSheetId="7">#REF!</definedName>
    <definedName name="CCC" localSheetId="10">#REF!</definedName>
    <definedName name="CCC" localSheetId="11">#REF!</definedName>
    <definedName name="CCC" localSheetId="12">#REF!</definedName>
    <definedName name="CCC">#REF!</definedName>
    <definedName name="Central_Only" localSheetId="1">'[4]Alloc factors'!#REF!</definedName>
    <definedName name="Central_Only" localSheetId="2">'[4]Alloc factors'!#REF!</definedName>
    <definedName name="Central_Only" localSheetId="3">'[4]Alloc factors'!#REF!</definedName>
    <definedName name="Central_Only" localSheetId="4">'[4]Alloc factors'!#REF!</definedName>
    <definedName name="Central_Only" localSheetId="5">'[4]Alloc factors'!#REF!</definedName>
    <definedName name="Central_Only" localSheetId="6">'[4]Alloc factors'!#REF!</definedName>
    <definedName name="Central_Only" localSheetId="11">'[4]Alloc factors'!#REF!</definedName>
    <definedName name="Central_Only">'[4]Alloc factors'!#REF!</definedName>
    <definedName name="company" localSheetId="9">'[8]Company Groups'!#REF!</definedName>
    <definedName name="company" localSheetId="0">'[8]Company Groups'!#REF!</definedName>
    <definedName name="company" localSheetId="1">'[9]Company Groups'!#REF!</definedName>
    <definedName name="company" localSheetId="2">'[9]Company Groups'!#REF!</definedName>
    <definedName name="company" localSheetId="3">'[9]Company Groups'!#REF!</definedName>
    <definedName name="company" localSheetId="4">'[9]Company Groups'!#REF!</definedName>
    <definedName name="company" localSheetId="5">'[9]Company Groups'!#REF!</definedName>
    <definedName name="company" localSheetId="6">'[9]Company Groups'!#REF!</definedName>
    <definedName name="company" localSheetId="7">'[9]Company Groups'!#REF!</definedName>
    <definedName name="company" localSheetId="11">'[8]Company Groups'!#REF!</definedName>
    <definedName name="company" localSheetId="12">'[8]Company Groups'!#REF!</definedName>
    <definedName name="company">'[9]Company Groups'!#REF!</definedName>
    <definedName name="Cortez" localSheetId="1">'[4]Alloc factors'!#REF!</definedName>
    <definedName name="Cortez" localSheetId="2">'[4]Alloc factors'!#REF!</definedName>
    <definedName name="Cortez" localSheetId="3">'[4]Alloc factors'!#REF!</definedName>
    <definedName name="Cortez" localSheetId="4">'[4]Alloc factors'!#REF!</definedName>
    <definedName name="Cortez" localSheetId="5">'[4]Alloc factors'!#REF!</definedName>
    <definedName name="Cortez" localSheetId="6">'[4]Alloc factors'!#REF!</definedName>
    <definedName name="Cortez" localSheetId="11">'[4]Alloc factors'!#REF!</definedName>
    <definedName name="Cortez">'[4]Alloc factors'!#REF!</definedName>
    <definedName name="csDesignMode">1</definedName>
    <definedName name="customerinput" localSheetId="0">#REF!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4">#REF!</definedName>
    <definedName name="customerinput" localSheetId="5">#REF!</definedName>
    <definedName name="customerinput" localSheetId="6">#REF!</definedName>
    <definedName name="customerinput" localSheetId="11">#REF!</definedName>
    <definedName name="customerinput">#REF!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 localSheetId="6">#REF!</definedName>
    <definedName name="dataset" localSheetId="7">#REF!</definedName>
    <definedName name="dataset" localSheetId="11">#REF!</definedName>
    <definedName name="dataset" localSheetId="12">#REF!</definedName>
    <definedName name="dataset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6">#REF!</definedName>
    <definedName name="date" localSheetId="11">#REF!</definedName>
    <definedName name="date">#REF!</definedName>
    <definedName name="DDD" localSheetId="9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10">#REF!</definedName>
    <definedName name="DDD" localSheetId="11">'DCP-6, p 3'!$A$3:$F$46</definedName>
    <definedName name="DDD">#REF!</definedName>
    <definedName name="DEPRECIATION" localSheetId="1">'[1]Jun 99'!#REF!</definedName>
    <definedName name="DEPRECIATION" localSheetId="2">'[1]Jun 99'!#REF!</definedName>
    <definedName name="DEPRECIATION" localSheetId="3">'[1]Jun 99'!#REF!</definedName>
    <definedName name="DEPRECIATION" localSheetId="4">'[1]Jun 99'!#REF!</definedName>
    <definedName name="DEPRECIATION" localSheetId="5">'[1]Jun 99'!#REF!</definedName>
    <definedName name="DEPRECIATION" localSheetId="6">'[1]Jun 99'!#REF!</definedName>
    <definedName name="DEPRECIATION" localSheetId="11">'[1]Jun 99'!#REF!</definedName>
    <definedName name="DEPRECIATION">'[1]Jun 99'!#REF!</definedName>
    <definedName name="DJInd" localSheetId="0">#REF!</definedName>
    <definedName name="DJInd" localSheetId="1">#REF!</definedName>
    <definedName name="DJInd" localSheetId="2">#REF!</definedName>
    <definedName name="DJInd" localSheetId="3">#REF!</definedName>
    <definedName name="DJInd" localSheetId="4">#REF!</definedName>
    <definedName name="DJInd" localSheetId="5">#REF!</definedName>
    <definedName name="DJInd" localSheetId="6">#REF!</definedName>
    <definedName name="DJInd" localSheetId="11">#REF!</definedName>
    <definedName name="DJInd">#REF!</definedName>
    <definedName name="DJUtil" localSheetId="0">#REF!</definedName>
    <definedName name="DJUtil" localSheetId="1">#REF!</definedName>
    <definedName name="DJUtil" localSheetId="2">#REF!</definedName>
    <definedName name="DJUtil" localSheetId="3">#REF!</definedName>
    <definedName name="DJUtil" localSheetId="4">#REF!</definedName>
    <definedName name="DJUtil" localSheetId="5">#REF!</definedName>
    <definedName name="DJUtil" localSheetId="6">#REF!</definedName>
    <definedName name="DJUtil" localSheetId="11">#REF!</definedName>
    <definedName name="DJUtil">#REF!</definedName>
    <definedName name="Durango" localSheetId="1">'[4]Alloc factors'!#REF!</definedName>
    <definedName name="Durango" localSheetId="2">'[4]Alloc factors'!#REF!</definedName>
    <definedName name="Durango" localSheetId="3">'[4]Alloc factors'!#REF!</definedName>
    <definedName name="Durango" localSheetId="4">'[4]Alloc factors'!#REF!</definedName>
    <definedName name="Durango" localSheetId="5">'[4]Alloc factors'!#REF!</definedName>
    <definedName name="Durango" localSheetId="6">'[4]Alloc factors'!#REF!</definedName>
    <definedName name="Durango" localSheetId="11">'[4]Alloc factors'!#REF!</definedName>
    <definedName name="Durango">'[4]Alloc factors'!#REF!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 localSheetId="6">#REF!</definedName>
    <definedName name="EEE" localSheetId="7">#REF!</definedName>
    <definedName name="EEE" localSheetId="10">#REF!</definedName>
    <definedName name="EEE" localSheetId="11">#REF!</definedName>
    <definedName name="EEE" localSheetId="12">#REF!</definedName>
    <definedName name="EEE">#REF!</definedName>
    <definedName name="EXH1A" localSheetId="0">#REF!</definedName>
    <definedName name="EXH1A" localSheetId="1">#REF!</definedName>
    <definedName name="EXH1A" localSheetId="2">#REF!</definedName>
    <definedName name="EXH1A" localSheetId="3">#REF!</definedName>
    <definedName name="EXH1A" localSheetId="4">#REF!</definedName>
    <definedName name="EXH1A" localSheetId="5">#REF!</definedName>
    <definedName name="EXH1A" localSheetId="6">#REF!</definedName>
    <definedName name="EXH1A" localSheetId="11">#REF!</definedName>
    <definedName name="EXH1A">#REF!</definedName>
    <definedName name="FFF" localSheetId="0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 localSheetId="6">#REF!</definedName>
    <definedName name="FFF" localSheetId="7">#REF!</definedName>
    <definedName name="FFF" localSheetId="10">#REF!</definedName>
    <definedName name="FFF" localSheetId="11">#REF!</definedName>
    <definedName name="FFF" localSheetId="12">#REF!</definedName>
    <definedName name="FFF">#REF!</definedName>
    <definedName name="Fremont" localSheetId="1">'[4]Alloc factors'!#REF!</definedName>
    <definedName name="Fremont" localSheetId="2">'[4]Alloc factors'!#REF!</definedName>
    <definedName name="Fremont" localSheetId="3">'[4]Alloc factors'!#REF!</definedName>
    <definedName name="Fremont" localSheetId="4">'[4]Alloc factors'!#REF!</definedName>
    <definedName name="Fremont" localSheetId="5">'[4]Alloc factors'!#REF!</definedName>
    <definedName name="Fremont" localSheetId="6">'[4]Alloc factors'!#REF!</definedName>
    <definedName name="Fremont" localSheetId="11">'[4]Alloc factors'!#REF!</definedName>
    <definedName name="Fremont">'[4]Alloc factors'!#REF!</definedName>
    <definedName name="GGG" localSheetId="0">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5">#REF!</definedName>
    <definedName name="GGG" localSheetId="6">#REF!</definedName>
    <definedName name="GGG" localSheetId="7">#REF!</definedName>
    <definedName name="GGG" localSheetId="10">#REF!</definedName>
    <definedName name="GGG" localSheetId="11">#REF!</definedName>
    <definedName name="GGG" localSheetId="12">#REF!</definedName>
    <definedName name="GGG">#REF!</definedName>
    <definedName name="GOEXP" localSheetId="1">'[7]Input '!#REF!</definedName>
    <definedName name="GOEXP" localSheetId="2">'[7]Input '!#REF!</definedName>
    <definedName name="GOEXP" localSheetId="3">'[7]Input '!#REF!</definedName>
    <definedName name="GOEXP" localSheetId="4">'[7]Input '!#REF!</definedName>
    <definedName name="GOEXP" localSheetId="5">'[7]Input '!#REF!</definedName>
    <definedName name="GOEXP" localSheetId="6">'[7]Input '!#REF!</definedName>
    <definedName name="GOEXP" localSheetId="11">'[7]Input '!#REF!</definedName>
    <definedName name="GOEXP">'[7]Input '!#REF!</definedName>
    <definedName name="GOEXP_PROFORMA">'[6]DATA INPUT'!$D$53</definedName>
    <definedName name="GOPLANT" localSheetId="1">'[7]Input '!#REF!</definedName>
    <definedName name="GOPLANT" localSheetId="2">'[7]Input '!#REF!</definedName>
    <definedName name="GOPLANT" localSheetId="3">'[7]Input '!#REF!</definedName>
    <definedName name="GOPLANT" localSheetId="4">'[7]Input '!#REF!</definedName>
    <definedName name="GOPLANT" localSheetId="5">'[7]Input '!#REF!</definedName>
    <definedName name="GOPLANT" localSheetId="6">'[7]Input '!#REF!</definedName>
    <definedName name="GOPLANT" localSheetId="11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0">#REF!</definedName>
    <definedName name="KIRK" localSheetId="1">#REF!</definedName>
    <definedName name="KIRK" localSheetId="2">#REF!</definedName>
    <definedName name="KIRK" localSheetId="3">#REF!</definedName>
    <definedName name="KIRK" localSheetId="4">#REF!</definedName>
    <definedName name="KIRK" localSheetId="5">#REF!</definedName>
    <definedName name="KIRK" localSheetId="6">#REF!</definedName>
    <definedName name="KIRK" localSheetId="11">#REF!</definedName>
    <definedName name="KIRK">#REF!</definedName>
    <definedName name="Kirk_Plant" localSheetId="0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4">#REF!</definedName>
    <definedName name="Kirk_Plant" localSheetId="5">#REF!</definedName>
    <definedName name="Kirk_Plant" localSheetId="6">#REF!</definedName>
    <definedName name="Kirk_Plant" localSheetId="11">#REF!</definedName>
    <definedName name="Kirk_Plant">#REF!</definedName>
    <definedName name="LDCs" localSheetId="0">#REF!</definedName>
    <definedName name="LDCs" localSheetId="1">#REF!</definedName>
    <definedName name="LDCs" localSheetId="2">#REF!</definedName>
    <definedName name="LDCs" localSheetId="3">#REF!</definedName>
    <definedName name="LDCs" localSheetId="4">#REF!</definedName>
    <definedName name="LDCs" localSheetId="5">#REF!</definedName>
    <definedName name="LDCs" localSheetId="6">#REF!</definedName>
    <definedName name="LDCs" localSheetId="11">#REF!</definedName>
    <definedName name="LDCs">#REF!</definedName>
    <definedName name="LTD_Rate">'[7]Input '!$C$23</definedName>
    <definedName name="LTDcostrate" localSheetId="0">#REF!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4">#REF!</definedName>
    <definedName name="LTDcostrate" localSheetId="5">#REF!</definedName>
    <definedName name="LTDcostrate" localSheetId="6">#REF!</definedName>
    <definedName name="LTDcostrate" localSheetId="11">#REF!</definedName>
    <definedName name="LTDcostrate">#REF!</definedName>
    <definedName name="Market_Return" localSheetId="0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5">#REF!</definedName>
    <definedName name="Market_Return" localSheetId="6">#REF!</definedName>
    <definedName name="Market_Return" localSheetId="7">#REF!</definedName>
    <definedName name="Market_Return" localSheetId="11">#REF!</definedName>
    <definedName name="Market_Return" localSheetId="12">#REF!</definedName>
    <definedName name="Market_Return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5">#REF!</definedName>
    <definedName name="MS" localSheetId="6">#REF!</definedName>
    <definedName name="MS" localSheetId="11">#REF!</definedName>
    <definedName name="MS">#REF!</definedName>
    <definedName name="MS_Plant" localSheetId="0">#REF!</definedName>
    <definedName name="MS_Plant" localSheetId="1">#REF!</definedName>
    <definedName name="MS_Plant" localSheetId="2">#REF!</definedName>
    <definedName name="MS_Plant" localSheetId="3">#REF!</definedName>
    <definedName name="MS_Plant" localSheetId="4">#REF!</definedName>
    <definedName name="MS_Plant" localSheetId="5">#REF!</definedName>
    <definedName name="MS_Plant" localSheetId="6">#REF!</definedName>
    <definedName name="MS_Plant" localSheetId="11">#REF!</definedName>
    <definedName name="MS_Plant">#REF!</definedName>
    <definedName name="NEadit" localSheetId="0">#REF!</definedName>
    <definedName name="NEadit" localSheetId="1">#REF!</definedName>
    <definedName name="NEadit" localSheetId="2">#REF!</definedName>
    <definedName name="NEadit" localSheetId="3">#REF!</definedName>
    <definedName name="NEadit" localSheetId="4">#REF!</definedName>
    <definedName name="NEadit" localSheetId="5">#REF!</definedName>
    <definedName name="NEadit" localSheetId="6">#REF!</definedName>
    <definedName name="NEadit" localSheetId="11">#REF!</definedName>
    <definedName name="NEadit">#REF!</definedName>
    <definedName name="NEadv" localSheetId="0">#REF!</definedName>
    <definedName name="NEadv" localSheetId="1">#REF!</definedName>
    <definedName name="NEadv" localSheetId="2">#REF!</definedName>
    <definedName name="NEadv" localSheetId="3">#REF!</definedName>
    <definedName name="NEadv" localSheetId="4">#REF!</definedName>
    <definedName name="NEadv" localSheetId="5">#REF!</definedName>
    <definedName name="NEadv" localSheetId="6">#REF!</definedName>
    <definedName name="NEadv" localSheetId="11">#REF!</definedName>
    <definedName name="NEadv">#REF!</definedName>
    <definedName name="NEcash" localSheetId="0">#REF!</definedName>
    <definedName name="NEcash" localSheetId="1">#REF!</definedName>
    <definedName name="NEcash" localSheetId="2">#REF!</definedName>
    <definedName name="NEcash" localSheetId="3">#REF!</definedName>
    <definedName name="NEcash" localSheetId="4">#REF!</definedName>
    <definedName name="NEcash" localSheetId="5">#REF!</definedName>
    <definedName name="NEcash" localSheetId="6">#REF!</definedName>
    <definedName name="NEcash" localSheetId="11">#REF!</definedName>
    <definedName name="NEcash">#REF!</definedName>
    <definedName name="NEcwip" localSheetId="0">#REF!</definedName>
    <definedName name="NEcwip" localSheetId="1">#REF!</definedName>
    <definedName name="NEcwip" localSheetId="2">#REF!</definedName>
    <definedName name="NEcwip" localSheetId="3">#REF!</definedName>
    <definedName name="NEcwip" localSheetId="4">#REF!</definedName>
    <definedName name="NEcwip" localSheetId="5">#REF!</definedName>
    <definedName name="NEcwip" localSheetId="6">#REF!</definedName>
    <definedName name="NEcwip" localSheetId="11">#REF!</definedName>
    <definedName name="NEcwip">#REF!</definedName>
    <definedName name="NEdep" localSheetId="0">#REF!</definedName>
    <definedName name="NEdep" localSheetId="1">#REF!</definedName>
    <definedName name="NEdep" localSheetId="2">#REF!</definedName>
    <definedName name="NEdep" localSheetId="3">#REF!</definedName>
    <definedName name="NEdep" localSheetId="4">#REF!</definedName>
    <definedName name="NEdep" localSheetId="5">#REF!</definedName>
    <definedName name="NEdep" localSheetId="6">#REF!</definedName>
    <definedName name="NEdep" localSheetId="11">#REF!</definedName>
    <definedName name="NEdep">#REF!</definedName>
    <definedName name="NEmatsup" localSheetId="0">#REF!</definedName>
    <definedName name="NEmatsup" localSheetId="1">#REF!</definedName>
    <definedName name="NEmatsup" localSheetId="2">#REF!</definedName>
    <definedName name="NEmatsup" localSheetId="3">#REF!</definedName>
    <definedName name="NEmatsup" localSheetId="4">#REF!</definedName>
    <definedName name="NEmatsup" localSheetId="5">#REF!</definedName>
    <definedName name="NEmatsup" localSheetId="6">#REF!</definedName>
    <definedName name="NEmatsup" localSheetId="11">#REF!</definedName>
    <definedName name="NEmatsup">#REF!</definedName>
    <definedName name="NEplant" localSheetId="0">#REF!</definedName>
    <definedName name="NEplant" localSheetId="1">#REF!</definedName>
    <definedName name="NEplant" localSheetId="2">#REF!</definedName>
    <definedName name="NEplant" localSheetId="3">#REF!</definedName>
    <definedName name="NEplant" localSheetId="4">#REF!</definedName>
    <definedName name="NEplant" localSheetId="5">#REF!</definedName>
    <definedName name="NEplant" localSheetId="6">#REF!</definedName>
    <definedName name="NEplant" localSheetId="11">#REF!</definedName>
    <definedName name="NEplant">#REF!</definedName>
    <definedName name="NEpp" localSheetId="0">#REF!</definedName>
    <definedName name="NEpp" localSheetId="1">#REF!</definedName>
    <definedName name="NEpp" localSheetId="2">#REF!</definedName>
    <definedName name="NEpp" localSheetId="3">#REF!</definedName>
    <definedName name="NEpp" localSheetId="4">#REF!</definedName>
    <definedName name="NEpp" localSheetId="5">#REF!</definedName>
    <definedName name="NEpp" localSheetId="6">#REF!</definedName>
    <definedName name="NEpp" localSheetId="11">#REF!</definedName>
    <definedName name="NEpp">#REF!</definedName>
    <definedName name="NEstorg" localSheetId="0">#REF!</definedName>
    <definedName name="NEstorg" localSheetId="1">#REF!</definedName>
    <definedName name="NEstorg" localSheetId="2">#REF!</definedName>
    <definedName name="NEstorg" localSheetId="3">#REF!</definedName>
    <definedName name="NEstorg" localSheetId="4">#REF!</definedName>
    <definedName name="NEstorg" localSheetId="5">#REF!</definedName>
    <definedName name="NEstorg" localSheetId="6">#REF!</definedName>
    <definedName name="NEstorg" localSheetId="11">#REF!</definedName>
    <definedName name="NEstorg">#REF!</definedName>
    <definedName name="NW_Only" localSheetId="1">'[4]Alloc factors'!#REF!</definedName>
    <definedName name="NW_Only" localSheetId="2">'[4]Alloc factors'!#REF!</definedName>
    <definedName name="NW_Only" localSheetId="3">'[4]Alloc factors'!#REF!</definedName>
    <definedName name="NW_Only" localSheetId="4">'[4]Alloc factors'!#REF!</definedName>
    <definedName name="NW_Only" localSheetId="5">'[4]Alloc factors'!#REF!</definedName>
    <definedName name="NW_Only" localSheetId="6">'[4]Alloc factors'!#REF!</definedName>
    <definedName name="NW_Only" localSheetId="11">'[4]Alloc factors'!#REF!</definedName>
    <definedName name="NW_Only">'[4]Alloc factors'!#REF!</definedName>
    <definedName name="NWadit" localSheetId="0">#REF!</definedName>
    <definedName name="NWadit" localSheetId="1">#REF!</definedName>
    <definedName name="NWadit" localSheetId="2">#REF!</definedName>
    <definedName name="NWadit" localSheetId="3">#REF!</definedName>
    <definedName name="NWadit" localSheetId="4">#REF!</definedName>
    <definedName name="NWadit" localSheetId="5">#REF!</definedName>
    <definedName name="NWadit" localSheetId="6">#REF!</definedName>
    <definedName name="NWadit" localSheetId="11">#REF!</definedName>
    <definedName name="NWadit">#REF!</definedName>
    <definedName name="NWadv" localSheetId="0">#REF!</definedName>
    <definedName name="NWadv" localSheetId="1">#REF!</definedName>
    <definedName name="NWadv" localSheetId="2">#REF!</definedName>
    <definedName name="NWadv" localSheetId="3">#REF!</definedName>
    <definedName name="NWadv" localSheetId="4">#REF!</definedName>
    <definedName name="NWadv" localSheetId="5">#REF!</definedName>
    <definedName name="NWadv" localSheetId="6">#REF!</definedName>
    <definedName name="NWadv" localSheetId="11">#REF!</definedName>
    <definedName name="NWadv">#REF!</definedName>
    <definedName name="NWcash" localSheetId="0">#REF!</definedName>
    <definedName name="NWcash" localSheetId="1">#REF!</definedName>
    <definedName name="NWcash" localSheetId="2">#REF!</definedName>
    <definedName name="NWcash" localSheetId="3">#REF!</definedName>
    <definedName name="NWcash" localSheetId="4">#REF!</definedName>
    <definedName name="NWcash" localSheetId="5">#REF!</definedName>
    <definedName name="NWcash" localSheetId="6">#REF!</definedName>
    <definedName name="NWcash" localSheetId="11">#REF!</definedName>
    <definedName name="NWcash">#REF!</definedName>
    <definedName name="NWcwip" localSheetId="0">#REF!</definedName>
    <definedName name="NWcwip" localSheetId="1">#REF!</definedName>
    <definedName name="NWcwip" localSheetId="2">#REF!</definedName>
    <definedName name="NWcwip" localSheetId="3">#REF!</definedName>
    <definedName name="NWcwip" localSheetId="4">#REF!</definedName>
    <definedName name="NWcwip" localSheetId="5">#REF!</definedName>
    <definedName name="NWcwip" localSheetId="6">#REF!</definedName>
    <definedName name="NWcwip" localSheetId="11">#REF!</definedName>
    <definedName name="NWcwip">#REF!</definedName>
    <definedName name="NWdep" localSheetId="0">#REF!</definedName>
    <definedName name="NWdep" localSheetId="1">#REF!</definedName>
    <definedName name="NWdep" localSheetId="2">#REF!</definedName>
    <definedName name="NWdep" localSheetId="3">#REF!</definedName>
    <definedName name="NWdep" localSheetId="4">#REF!</definedName>
    <definedName name="NWdep" localSheetId="5">#REF!</definedName>
    <definedName name="NWdep" localSheetId="6">#REF!</definedName>
    <definedName name="NWdep" localSheetId="11">#REF!</definedName>
    <definedName name="NWdep">#REF!</definedName>
    <definedName name="NWmatsup" localSheetId="0">#REF!</definedName>
    <definedName name="NWmatsup" localSheetId="1">#REF!</definedName>
    <definedName name="NWmatsup" localSheetId="2">#REF!</definedName>
    <definedName name="NWmatsup" localSheetId="3">#REF!</definedName>
    <definedName name="NWmatsup" localSheetId="4">#REF!</definedName>
    <definedName name="NWmatsup" localSheetId="5">#REF!</definedName>
    <definedName name="NWmatsup" localSheetId="6">#REF!</definedName>
    <definedName name="NWmatsup" localSheetId="11">#REF!</definedName>
    <definedName name="NWmatsup">#REF!</definedName>
    <definedName name="NWplant" localSheetId="0">#REF!</definedName>
    <definedName name="NWplant" localSheetId="1">#REF!</definedName>
    <definedName name="NWplant" localSheetId="2">#REF!</definedName>
    <definedName name="NWplant" localSheetId="3">#REF!</definedName>
    <definedName name="NWplant" localSheetId="4">#REF!</definedName>
    <definedName name="NWplant" localSheetId="5">#REF!</definedName>
    <definedName name="NWplant" localSheetId="6">#REF!</definedName>
    <definedName name="NWplant" localSheetId="11">#REF!</definedName>
    <definedName name="NWplant">#REF!</definedName>
    <definedName name="NWpp" localSheetId="0">#REF!</definedName>
    <definedName name="NWpp" localSheetId="1">#REF!</definedName>
    <definedName name="NWpp" localSheetId="2">#REF!</definedName>
    <definedName name="NWpp" localSheetId="3">#REF!</definedName>
    <definedName name="NWpp" localSheetId="4">#REF!</definedName>
    <definedName name="NWpp" localSheetId="5">#REF!</definedName>
    <definedName name="NWpp" localSheetId="6">#REF!</definedName>
    <definedName name="NWpp" localSheetId="11">#REF!</definedName>
    <definedName name="NWpp">#REF!</definedName>
    <definedName name="NWstorg" localSheetId="0">#REF!</definedName>
    <definedName name="NWstorg" localSheetId="1">#REF!</definedName>
    <definedName name="NWstorg" localSheetId="2">#REF!</definedName>
    <definedName name="NWstorg" localSheetId="3">#REF!</definedName>
    <definedName name="NWstorg" localSheetId="4">#REF!</definedName>
    <definedName name="NWstorg" localSheetId="5">#REF!</definedName>
    <definedName name="NWstorg" localSheetId="6">#REF!</definedName>
    <definedName name="NWstorg" localSheetId="11">#REF!</definedName>
    <definedName name="NWstorg">#REF!</definedName>
    <definedName name="PAGE1">#N/A</definedName>
    <definedName name="PAGE5" localSheetId="0">#REF!</definedName>
    <definedName name="PAGE5" localSheetId="1">#REF!</definedName>
    <definedName name="PAGE5" localSheetId="2">#REF!</definedName>
    <definedName name="PAGE5" localSheetId="3">#REF!</definedName>
    <definedName name="PAGE5" localSheetId="4">#REF!</definedName>
    <definedName name="PAGE5" localSheetId="5">#REF!</definedName>
    <definedName name="PAGE5" localSheetId="6">#REF!</definedName>
    <definedName name="PAGE5" localSheetId="11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 localSheetId="3">#REF!</definedName>
    <definedName name="PAGE6" localSheetId="4">#REF!</definedName>
    <definedName name="PAGE6" localSheetId="5">#REF!</definedName>
    <definedName name="PAGE6" localSheetId="6">#REF!</definedName>
    <definedName name="PAGE6" localSheetId="11">#REF!</definedName>
    <definedName name="PAGE6">#REF!</definedName>
    <definedName name="PAGE7" localSheetId="0">#REF!</definedName>
    <definedName name="PAGE7" localSheetId="1">#REF!</definedName>
    <definedName name="PAGE7" localSheetId="2">#REF!</definedName>
    <definedName name="PAGE7" localSheetId="3">#REF!</definedName>
    <definedName name="PAGE7" localSheetId="4">#REF!</definedName>
    <definedName name="PAGE7" localSheetId="5">#REF!</definedName>
    <definedName name="PAGE7" localSheetId="6">#REF!</definedName>
    <definedName name="PAGE7" localSheetId="11">#REF!</definedName>
    <definedName name="PAGE7">#REF!</definedName>
    <definedName name="PAGE8" localSheetId="0">#REF!</definedName>
    <definedName name="PAGE8" localSheetId="1">#REF!</definedName>
    <definedName name="PAGE8" localSheetId="2">#REF!</definedName>
    <definedName name="PAGE8" localSheetId="3">#REF!</definedName>
    <definedName name="PAGE8" localSheetId="4">#REF!</definedName>
    <definedName name="PAGE8" localSheetId="5">#REF!</definedName>
    <definedName name="PAGE8" localSheetId="6">#REF!</definedName>
    <definedName name="PAGE8" localSheetId="11">#REF!</definedName>
    <definedName name="PAGE8">#REF!</definedName>
    <definedName name="Parent_Company" localSheetId="9">'[10]Company Groups'!$B$3</definedName>
    <definedName name="Parent_Company" localSheetId="0">'[10]Company Groups'!$B$3</definedName>
    <definedName name="Parent_Company" localSheetId="1">'[11]Company Groups'!$B$3</definedName>
    <definedName name="Parent_Company" localSheetId="2">'[11]Company Groups'!$B$3</definedName>
    <definedName name="Parent_Company" localSheetId="3">'[11]Company Groups'!$B$3</definedName>
    <definedName name="Parent_Company" localSheetId="4">'[11]Company Groups'!$B$3</definedName>
    <definedName name="Parent_Company" localSheetId="5">'[11]Company Groups'!$B$3</definedName>
    <definedName name="Parent_Company" localSheetId="6">'[11]Company Groups'!$B$3</definedName>
    <definedName name="Parent_Company" localSheetId="7">'[10]Company Groups'!$B$3</definedName>
    <definedName name="Parent_Company" localSheetId="11">'[10]Company Groups'!$B$3</definedName>
    <definedName name="Parent_Company" localSheetId="12">'[10]Company Groups'!$B$3</definedName>
    <definedName name="Parent_Company">'[12]Company Groups'!$B$3</definedName>
    <definedName name="PPP" localSheetId="22">'DCP-13'!$A$1:$G$52</definedName>
    <definedName name="PPP" localSheetId="0">#REF!</definedName>
    <definedName name="PPP" localSheetId="1">#REF!</definedName>
    <definedName name="PPP" localSheetId="2">#REF!</definedName>
    <definedName name="PPP" localSheetId="3">#REF!</definedName>
    <definedName name="PPP" localSheetId="4">#REF!</definedName>
    <definedName name="PPP" localSheetId="5">#REF!</definedName>
    <definedName name="PPP" localSheetId="6">#REF!</definedName>
    <definedName name="PPP" localSheetId="10">#REF!</definedName>
    <definedName name="PPP" localSheetId="12">#REF!</definedName>
    <definedName name="PPP">#REF!</definedName>
    <definedName name="_xlnm.Print_Area" localSheetId="9">#REF!</definedName>
    <definedName name="_xlnm.Print_Area" localSheetId="20">'DCP-12, P 1'!$A$1:$T$66</definedName>
    <definedName name="_xlnm.Print_Area" localSheetId="21">'DCP-12, P 2'!$A$1:$Q$66</definedName>
    <definedName name="_xlnm.Print_Area" localSheetId="1">'DCP-4, P 1'!$A$1:$I$66</definedName>
    <definedName name="_xlnm.Print_Area" localSheetId="2">'DCP-4, P 2'!$A$1:$I$87</definedName>
    <definedName name="_xlnm.Print_Area" localSheetId="3">'DCP-4, P 3'!$A$1:$O$67</definedName>
    <definedName name="_xlnm.Print_Area" localSheetId="4">'DCP-4, P 4'!$A$1:$L$104</definedName>
    <definedName name="_xlnm.Print_Area" localSheetId="5">'DCP-4, P 5'!$A$1:$F$67</definedName>
    <definedName name="_xlnm.Print_Area" localSheetId="6">'DCP-4, P 6'!$A$1:$F$78</definedName>
    <definedName name="_xlnm.Print_Area" localSheetId="7">#REF!</definedName>
    <definedName name="_xlnm.Print_Area" localSheetId="10">'DCP-6, P 2 '!$A$1:$D$36</definedName>
    <definedName name="_xlnm.Print_Area" localSheetId="11">#REF!</definedName>
    <definedName name="_xlnm.Print_Area" localSheetId="12">'DCP-7'!$A$1:$G$28</definedName>
    <definedName name="_xlnm.Print_Area" localSheetId="15">'DCP-9, P 2'!$A$1:$L$55</definedName>
    <definedName name="_xlnm.Print_Area" localSheetId="16">'DCP-9, P 3'!$A$1:$K$57</definedName>
    <definedName name="_xlnm.Print_Area" localSheetId="8">'Sch 5, P 2'!$A$1:$F$30</definedName>
    <definedName name="_xlnm.Print_Area">#REF!</definedName>
    <definedName name="Print_Area_MI" localSheetId="1">'[1]Jun 99'!#REF!</definedName>
    <definedName name="Print_Area_MI" localSheetId="2">'[1]Jun 99'!#REF!</definedName>
    <definedName name="Print_Area_MI" localSheetId="3">'[1]Jun 99'!#REF!</definedName>
    <definedName name="Print_Area_MI" localSheetId="4">'[1]Jun 99'!#REF!</definedName>
    <definedName name="Print_Area_MI" localSheetId="5">'[1]Jun 99'!#REF!</definedName>
    <definedName name="Print_Area_MI" localSheetId="6">'[1]Jun 99'!#REF!</definedName>
    <definedName name="Print_Area_MI" localSheetId="11">'[1]Jun 99'!#REF!</definedName>
    <definedName name="Print_Area_MI">'[1]Jun 99'!#REF!</definedName>
    <definedName name="_xlnm.Print_Titles" localSheetId="1">'DCP-4, P 1'!$5:$11</definedName>
    <definedName name="_xlnm.Print_Titles" localSheetId="2">'DCP-4, P 2'!$4:$11</definedName>
    <definedName name="_xlnm.Print_Titles" localSheetId="3">'DCP-4, P 3'!$4:$11</definedName>
    <definedName name="_xlnm.Print_Titles" localSheetId="4">'DCP-4, P 4'!$4:$9</definedName>
    <definedName name="_xlnm.Print_Titles" localSheetId="5">'DCP-4, P 5'!$4:$10</definedName>
    <definedName name="_xlnm.Print_Titles" localSheetId="6">'DCP-4, P 6'!$4:$10</definedName>
    <definedName name="_xlnm.Print_Titles">#N/A</definedName>
    <definedName name="PROPERTY" localSheetId="1">'[1]Jun 99'!#REF!</definedName>
    <definedName name="PROPERTY" localSheetId="2">'[1]Jun 99'!#REF!</definedName>
    <definedName name="PROPERTY" localSheetId="3">'[1]Jun 99'!#REF!</definedName>
    <definedName name="PROPERTY" localSheetId="4">'[1]Jun 99'!#REF!</definedName>
    <definedName name="PROPERTY" localSheetId="5">'[1]Jun 99'!#REF!</definedName>
    <definedName name="PROPERTY" localSheetId="6">'[1]Jun 99'!#REF!</definedName>
    <definedName name="PROPERTY" localSheetId="11">'[1]Jun 99'!#REF!</definedName>
    <definedName name="PROPERTY">'[1]Jun 99'!#REF!</definedName>
    <definedName name="Risk_Free_Rate" localSheetId="0">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5">#REF!</definedName>
    <definedName name="Risk_Free_Rate" localSheetId="6">#REF!</definedName>
    <definedName name="Risk_Free_Rate" localSheetId="7">#REF!</definedName>
    <definedName name="Risk_Free_Rate" localSheetId="11">#REF!</definedName>
    <definedName name="Risk_Free_Rate" localSheetId="12">#REF!</definedName>
    <definedName name="Risk_Free_Rate">#REF!</definedName>
    <definedName name="ROEXP" localSheetId="1">'[7]Input '!#REF!</definedName>
    <definedName name="ROEXP" localSheetId="2">'[7]Input '!#REF!</definedName>
    <definedName name="ROEXP" localSheetId="3">'[7]Input '!#REF!</definedName>
    <definedName name="ROEXP" localSheetId="4">'[7]Input '!#REF!</definedName>
    <definedName name="ROEXP" localSheetId="5">'[7]Input '!#REF!</definedName>
    <definedName name="ROEXP" localSheetId="6">'[7]Input '!#REF!</definedName>
    <definedName name="ROEXP" localSheetId="11">'[7]Input '!#REF!</definedName>
    <definedName name="ROEXP">'[7]Input '!#REF!</definedName>
    <definedName name="ROPLANT" localSheetId="1">'[7]Input '!#REF!</definedName>
    <definedName name="ROPLANT" localSheetId="2">'[7]Input '!#REF!</definedName>
    <definedName name="ROPLANT" localSheetId="3">'[7]Input '!#REF!</definedName>
    <definedName name="ROPLANT" localSheetId="4">'[7]Input '!#REF!</definedName>
    <definedName name="ROPLANT" localSheetId="5">'[7]Input '!#REF!</definedName>
    <definedName name="ROPLANT" localSheetId="6">'[7]Input '!#REF!</definedName>
    <definedName name="ROPLANT" localSheetId="11">'[7]Input '!#REF!</definedName>
    <definedName name="ROPLANT">'[7]Input '!#REF!</definedName>
    <definedName name="ROR_Rate">'[7]Input '!$C$25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10">#REF!</definedName>
    <definedName name="RRR">'DCP-14, P 2'!$A$2:$G$35</definedName>
    <definedName name="sch">[13]WP_H9!$A$1:$Q$46</definedName>
    <definedName name="SCH_B1">[14]SCH_B1!$A$1:$G$30</definedName>
    <definedName name="SCH_B3">[14]SCH_B3!$A$1:$G$42</definedName>
    <definedName name="SCH_C2">[14]SCH_C2!$A$1:$G$42</definedName>
    <definedName name="SCH_D2">[14]SCH_D2!$A$1:$G$42</definedName>
    <definedName name="SCH_H2">[14]SCH_H2!$A$1:$G$42</definedName>
    <definedName name="SE_Only" localSheetId="1">'[4]Alloc factors'!#REF!</definedName>
    <definedName name="SE_Only" localSheetId="2">'[4]Alloc factors'!#REF!</definedName>
    <definedName name="SE_Only" localSheetId="3">'[4]Alloc factors'!#REF!</definedName>
    <definedName name="SE_Only" localSheetId="4">'[4]Alloc factors'!#REF!</definedName>
    <definedName name="SE_Only" localSheetId="5">'[4]Alloc factors'!#REF!</definedName>
    <definedName name="SE_Only" localSheetId="6">'[4]Alloc factors'!#REF!</definedName>
    <definedName name="SE_Only" localSheetId="11">'[4]Alloc factors'!#REF!</definedName>
    <definedName name="SE_Only">'[4]Alloc factors'!#REF!</definedName>
    <definedName name="SEadit" localSheetId="0">#REF!</definedName>
    <definedName name="SEadit" localSheetId="1">#REF!</definedName>
    <definedName name="SEadit" localSheetId="2">#REF!</definedName>
    <definedName name="SEadit" localSheetId="3">#REF!</definedName>
    <definedName name="SEadit" localSheetId="4">#REF!</definedName>
    <definedName name="SEadit" localSheetId="5">#REF!</definedName>
    <definedName name="SEadit" localSheetId="6">#REF!</definedName>
    <definedName name="SEadit" localSheetId="11">#REF!</definedName>
    <definedName name="SEadit">#REF!</definedName>
    <definedName name="SEadv" localSheetId="0">#REF!</definedName>
    <definedName name="SEadv" localSheetId="1">#REF!</definedName>
    <definedName name="SEadv" localSheetId="2">#REF!</definedName>
    <definedName name="SEadv" localSheetId="3">#REF!</definedName>
    <definedName name="SEadv" localSheetId="4">#REF!</definedName>
    <definedName name="SEadv" localSheetId="5">#REF!</definedName>
    <definedName name="SEadv" localSheetId="6">#REF!</definedName>
    <definedName name="SEadv" localSheetId="11">#REF!</definedName>
    <definedName name="SEadv">#REF!</definedName>
    <definedName name="SEcash" localSheetId="0">#REF!</definedName>
    <definedName name="SEcash" localSheetId="1">#REF!</definedName>
    <definedName name="SEcash" localSheetId="2">#REF!</definedName>
    <definedName name="SEcash" localSheetId="3">#REF!</definedName>
    <definedName name="SEcash" localSheetId="4">#REF!</definedName>
    <definedName name="SEcash" localSheetId="5">#REF!</definedName>
    <definedName name="SEcash" localSheetId="6">#REF!</definedName>
    <definedName name="SEcash" localSheetId="11">#REF!</definedName>
    <definedName name="SEcash">#REF!</definedName>
    <definedName name="SEcwip" localSheetId="0">#REF!</definedName>
    <definedName name="SEcwip" localSheetId="1">#REF!</definedName>
    <definedName name="SEcwip" localSheetId="2">#REF!</definedName>
    <definedName name="SEcwip" localSheetId="3">#REF!</definedName>
    <definedName name="SEcwip" localSheetId="4">#REF!</definedName>
    <definedName name="SEcwip" localSheetId="5">#REF!</definedName>
    <definedName name="SEcwip" localSheetId="6">#REF!</definedName>
    <definedName name="SEcwip" localSheetId="11">#REF!</definedName>
    <definedName name="SEcwip">#REF!</definedName>
    <definedName name="SEdep" localSheetId="0">#REF!</definedName>
    <definedName name="SEdep" localSheetId="1">#REF!</definedName>
    <definedName name="SEdep" localSheetId="2">#REF!</definedName>
    <definedName name="SEdep" localSheetId="3">#REF!</definedName>
    <definedName name="SEdep" localSheetId="4">#REF!</definedName>
    <definedName name="SEdep" localSheetId="5">#REF!</definedName>
    <definedName name="SEdep" localSheetId="6">#REF!</definedName>
    <definedName name="SEdep" localSheetId="11">#REF!</definedName>
    <definedName name="SEdep">#REF!</definedName>
    <definedName name="SEmatsup" localSheetId="0">#REF!</definedName>
    <definedName name="SEmatsup" localSheetId="1">#REF!</definedName>
    <definedName name="SEmatsup" localSheetId="2">#REF!</definedName>
    <definedName name="SEmatsup" localSheetId="3">#REF!</definedName>
    <definedName name="SEmatsup" localSheetId="4">#REF!</definedName>
    <definedName name="SEmatsup" localSheetId="5">#REF!</definedName>
    <definedName name="SEmatsup" localSheetId="6">#REF!</definedName>
    <definedName name="SEmatsup" localSheetId="11">#REF!</definedName>
    <definedName name="SEmatsup">#REF!</definedName>
    <definedName name="SEMO" localSheetId="0">#REF!</definedName>
    <definedName name="SEMO" localSheetId="1">#REF!</definedName>
    <definedName name="SEMO" localSheetId="2">#REF!</definedName>
    <definedName name="SEMO" localSheetId="3">#REF!</definedName>
    <definedName name="SEMO" localSheetId="4">#REF!</definedName>
    <definedName name="SEMO" localSheetId="5">#REF!</definedName>
    <definedName name="SEMO" localSheetId="6">#REF!</definedName>
    <definedName name="SEMO" localSheetId="11">#REF!</definedName>
    <definedName name="SEMO">#REF!</definedName>
    <definedName name="SEMO_Plant" localSheetId="0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4">#REF!</definedName>
    <definedName name="SEMO_Plant" localSheetId="5">#REF!</definedName>
    <definedName name="SEMO_Plant" localSheetId="6">#REF!</definedName>
    <definedName name="SEMO_Plant" localSheetId="11">#REF!</definedName>
    <definedName name="SEMO_Plant">#REF!</definedName>
    <definedName name="SEplant" localSheetId="0">#REF!</definedName>
    <definedName name="SEplant" localSheetId="1">#REF!</definedName>
    <definedName name="SEplant" localSheetId="2">#REF!</definedName>
    <definedName name="SEplant" localSheetId="3">#REF!</definedName>
    <definedName name="SEplant" localSheetId="4">#REF!</definedName>
    <definedName name="SEplant" localSheetId="5">#REF!</definedName>
    <definedName name="SEplant" localSheetId="6">#REF!</definedName>
    <definedName name="SEplant" localSheetId="11">#REF!</definedName>
    <definedName name="SEplant">#REF!</definedName>
    <definedName name="SEpp" localSheetId="0">#REF!</definedName>
    <definedName name="SEpp" localSheetId="1">#REF!</definedName>
    <definedName name="SEpp" localSheetId="2">#REF!</definedName>
    <definedName name="SEpp" localSheetId="3">#REF!</definedName>
    <definedName name="SEpp" localSheetId="4">#REF!</definedName>
    <definedName name="SEpp" localSheetId="5">#REF!</definedName>
    <definedName name="SEpp" localSheetId="6">#REF!</definedName>
    <definedName name="SEpp" localSheetId="11">#REF!</definedName>
    <definedName name="SEpp">#REF!</definedName>
    <definedName name="SEstorg" localSheetId="0">#REF!</definedName>
    <definedName name="SEstorg" localSheetId="1">#REF!</definedName>
    <definedName name="SEstorg" localSheetId="2">#REF!</definedName>
    <definedName name="SEstorg" localSheetId="3">#REF!</definedName>
    <definedName name="SEstorg" localSheetId="4">#REF!</definedName>
    <definedName name="SEstorg" localSheetId="5">#REF!</definedName>
    <definedName name="SEstorg" localSheetId="6">#REF!</definedName>
    <definedName name="SEstorg" localSheetId="11">#REF!</definedName>
    <definedName name="SEstorg">#REF!</definedName>
    <definedName name="sp" localSheetId="0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5">#REF!</definedName>
    <definedName name="sp" localSheetId="6">#REF!</definedName>
    <definedName name="sp" localSheetId="7">#REF!</definedName>
    <definedName name="sp" localSheetId="11">#REF!</definedName>
    <definedName name="sp" localSheetId="12">#REF!</definedName>
    <definedName name="sp">#REF!</definedName>
    <definedName name="SSExp" localSheetId="1">'[7]Input '!#REF!</definedName>
    <definedName name="SSExp" localSheetId="2">'[7]Input '!#REF!</definedName>
    <definedName name="SSExp" localSheetId="3">'[7]Input '!#REF!</definedName>
    <definedName name="SSExp" localSheetId="4">'[7]Input '!#REF!</definedName>
    <definedName name="SSExp" localSheetId="5">'[7]Input '!#REF!</definedName>
    <definedName name="SSExp" localSheetId="6">'[7]Input '!#REF!</definedName>
    <definedName name="SSExp" localSheetId="11">'[7]Input '!#REF!</definedName>
    <definedName name="SSExp">'[7]Input '!#REF!</definedName>
    <definedName name="SSPlant" localSheetId="1">'[7]Input '!#REF!</definedName>
    <definedName name="SSPlant" localSheetId="2">'[7]Input '!#REF!</definedName>
    <definedName name="SSPlant" localSheetId="3">'[7]Input '!#REF!</definedName>
    <definedName name="SSPlant" localSheetId="4">'[7]Input '!#REF!</definedName>
    <definedName name="SSPlant" localSheetId="5">'[7]Input '!#REF!</definedName>
    <definedName name="SSPlant" localSheetId="6">'[7]Input '!#REF!</definedName>
    <definedName name="SSPlant" localSheetId="11">'[7]Input '!#REF!</definedName>
    <definedName name="SSPlant">'[7]Input '!#REF!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10">#REF!</definedName>
    <definedName name="SSS" localSheetId="11">#REF!</definedName>
    <definedName name="SSS">#REF!</definedName>
    <definedName name="STD_Rate">'[7]Input '!$C$24</definedName>
    <definedName name="Sttax" localSheetId="0">#REF!</definedName>
    <definedName name="Sttax" localSheetId="1">#REF!</definedName>
    <definedName name="Sttax" localSheetId="2">#REF!</definedName>
    <definedName name="Sttax" localSheetId="3">#REF!</definedName>
    <definedName name="Sttax" localSheetId="4">#REF!</definedName>
    <definedName name="Sttax" localSheetId="5">#REF!</definedName>
    <definedName name="Sttax" localSheetId="6">#REF!</definedName>
    <definedName name="Sttax" localSheetId="11">#REF!</definedName>
    <definedName name="Sttax">#REF!</definedName>
    <definedName name="Study_Company" localSheetId="0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5">#REF!</definedName>
    <definedName name="Study_Company" localSheetId="6">#REF!</definedName>
    <definedName name="Study_Company" localSheetId="7">#REF!</definedName>
    <definedName name="Study_Company" localSheetId="11">#REF!</definedName>
    <definedName name="Study_Company" localSheetId="12">#REF!</definedName>
    <definedName name="Study_Company">#REF!</definedName>
    <definedName name="SWadit" localSheetId="0">#REF!</definedName>
    <definedName name="SWadit" localSheetId="1">#REF!</definedName>
    <definedName name="SWadit" localSheetId="2">#REF!</definedName>
    <definedName name="SWadit" localSheetId="3">#REF!</definedName>
    <definedName name="SWadit" localSheetId="4">#REF!</definedName>
    <definedName name="SWadit" localSheetId="5">#REF!</definedName>
    <definedName name="SWadit" localSheetId="6">#REF!</definedName>
    <definedName name="SWadit" localSheetId="11">#REF!</definedName>
    <definedName name="SWadit">#REF!</definedName>
    <definedName name="SWadv" localSheetId="0">#REF!</definedName>
    <definedName name="SWadv" localSheetId="1">#REF!</definedName>
    <definedName name="SWadv" localSheetId="2">#REF!</definedName>
    <definedName name="SWadv" localSheetId="3">#REF!</definedName>
    <definedName name="SWadv" localSheetId="4">#REF!</definedName>
    <definedName name="SWadv" localSheetId="5">#REF!</definedName>
    <definedName name="SWadv" localSheetId="6">#REF!</definedName>
    <definedName name="SWadv" localSheetId="11">#REF!</definedName>
    <definedName name="SWadv">#REF!</definedName>
    <definedName name="SWcash" localSheetId="0">#REF!</definedName>
    <definedName name="SWcash" localSheetId="1">#REF!</definedName>
    <definedName name="SWcash" localSheetId="2">#REF!</definedName>
    <definedName name="SWcash" localSheetId="3">#REF!</definedName>
    <definedName name="SWcash" localSheetId="4">#REF!</definedName>
    <definedName name="SWcash" localSheetId="5">#REF!</definedName>
    <definedName name="SWcash" localSheetId="6">#REF!</definedName>
    <definedName name="SWcash" localSheetId="11">#REF!</definedName>
    <definedName name="SWcash">#REF!</definedName>
    <definedName name="SWcwip" localSheetId="0">#REF!</definedName>
    <definedName name="SWcwip" localSheetId="1">#REF!</definedName>
    <definedName name="SWcwip" localSheetId="2">#REF!</definedName>
    <definedName name="SWcwip" localSheetId="3">#REF!</definedName>
    <definedName name="SWcwip" localSheetId="4">#REF!</definedName>
    <definedName name="SWcwip" localSheetId="5">#REF!</definedName>
    <definedName name="SWcwip" localSheetId="6">#REF!</definedName>
    <definedName name="SWcwip" localSheetId="11">#REF!</definedName>
    <definedName name="SWcwip">#REF!</definedName>
    <definedName name="SWdep" localSheetId="0">#REF!</definedName>
    <definedName name="SWdep" localSheetId="1">#REF!</definedName>
    <definedName name="SWdep" localSheetId="2">#REF!</definedName>
    <definedName name="SWdep" localSheetId="3">#REF!</definedName>
    <definedName name="SWdep" localSheetId="4">#REF!</definedName>
    <definedName name="SWdep" localSheetId="5">#REF!</definedName>
    <definedName name="SWdep" localSheetId="6">#REF!</definedName>
    <definedName name="SWdep" localSheetId="11">#REF!</definedName>
    <definedName name="SWdep">#REF!</definedName>
    <definedName name="SWmatsup" localSheetId="0">#REF!</definedName>
    <definedName name="SWmatsup" localSheetId="1">#REF!</definedName>
    <definedName name="SWmatsup" localSheetId="2">#REF!</definedName>
    <definedName name="SWmatsup" localSheetId="3">#REF!</definedName>
    <definedName name="SWmatsup" localSheetId="4">#REF!</definedName>
    <definedName name="SWmatsup" localSheetId="5">#REF!</definedName>
    <definedName name="SWmatsup" localSheetId="6">#REF!</definedName>
    <definedName name="SWmatsup" localSheetId="11">#REF!</definedName>
    <definedName name="SWmatsup">#REF!</definedName>
    <definedName name="SWplant" localSheetId="0">#REF!</definedName>
    <definedName name="SWplant" localSheetId="1">#REF!</definedName>
    <definedName name="SWplant" localSheetId="2">#REF!</definedName>
    <definedName name="SWplant" localSheetId="3">#REF!</definedName>
    <definedName name="SWplant" localSheetId="4">#REF!</definedName>
    <definedName name="SWplant" localSheetId="5">#REF!</definedName>
    <definedName name="SWplant" localSheetId="6">#REF!</definedName>
    <definedName name="SWplant" localSheetId="11">#REF!</definedName>
    <definedName name="SWplant">#REF!</definedName>
    <definedName name="SWpp" localSheetId="0">#REF!</definedName>
    <definedName name="SWpp" localSheetId="1">#REF!</definedName>
    <definedName name="SWpp" localSheetId="2">#REF!</definedName>
    <definedName name="SWpp" localSheetId="3">#REF!</definedName>
    <definedName name="SWpp" localSheetId="4">#REF!</definedName>
    <definedName name="SWpp" localSheetId="5">#REF!</definedName>
    <definedName name="SWpp" localSheetId="6">#REF!</definedName>
    <definedName name="SWpp" localSheetId="11">#REF!</definedName>
    <definedName name="SWpp">#REF!</definedName>
    <definedName name="SWstorg" localSheetId="0">#REF!</definedName>
    <definedName name="SWstorg" localSheetId="1">#REF!</definedName>
    <definedName name="SWstorg" localSheetId="2">#REF!</definedName>
    <definedName name="SWstorg" localSheetId="3">#REF!</definedName>
    <definedName name="SWstorg" localSheetId="4">#REF!</definedName>
    <definedName name="SWstorg" localSheetId="5">#REF!</definedName>
    <definedName name="SWstorg" localSheetId="6">#REF!</definedName>
    <definedName name="SWstorg" localSheetId="11">#REF!</definedName>
    <definedName name="SWstorg">#REF!</definedName>
    <definedName name="TESTPERIOD">'[7]Input '!$C$10</definedName>
    <definedName name="TestPeriodDate">[15]Inputs!$D$20</definedName>
    <definedName name="TESTYEAR">'[6]DATA INPUT'!$C$9</definedName>
    <definedName name="TOTadit" localSheetId="0">#REF!</definedName>
    <definedName name="TOTadit" localSheetId="1">#REF!</definedName>
    <definedName name="TOTadit" localSheetId="2">#REF!</definedName>
    <definedName name="TOTadit" localSheetId="3">#REF!</definedName>
    <definedName name="TOTadit" localSheetId="4">#REF!</definedName>
    <definedName name="TOTadit" localSheetId="5">#REF!</definedName>
    <definedName name="TOTadit" localSheetId="6">#REF!</definedName>
    <definedName name="TOTadit" localSheetId="11">#REF!</definedName>
    <definedName name="TOTadit">#REF!</definedName>
    <definedName name="TOTadv" localSheetId="0">#REF!</definedName>
    <definedName name="TOTadv" localSheetId="1">#REF!</definedName>
    <definedName name="TOTadv" localSheetId="2">#REF!</definedName>
    <definedName name="TOTadv" localSheetId="3">#REF!</definedName>
    <definedName name="TOTadv" localSheetId="4">#REF!</definedName>
    <definedName name="TOTadv" localSheetId="5">#REF!</definedName>
    <definedName name="TOTadv" localSheetId="6">#REF!</definedName>
    <definedName name="TOTadv" localSheetId="11">#REF!</definedName>
    <definedName name="TOTadv">#REF!</definedName>
    <definedName name="TOTcash" localSheetId="0">#REF!</definedName>
    <definedName name="TOTcash" localSheetId="1">#REF!</definedName>
    <definedName name="TOTcash" localSheetId="2">#REF!</definedName>
    <definedName name="TOTcash" localSheetId="3">#REF!</definedName>
    <definedName name="TOTcash" localSheetId="4">#REF!</definedName>
    <definedName name="TOTcash" localSheetId="5">#REF!</definedName>
    <definedName name="TOTcash" localSheetId="6">#REF!</definedName>
    <definedName name="TOTcash" localSheetId="11">#REF!</definedName>
    <definedName name="TOTcash">#REF!</definedName>
    <definedName name="TOTcwip" localSheetId="0">#REF!</definedName>
    <definedName name="TOTcwip" localSheetId="1">#REF!</definedName>
    <definedName name="TOTcwip" localSheetId="2">#REF!</definedName>
    <definedName name="TOTcwip" localSheetId="3">#REF!</definedName>
    <definedName name="TOTcwip" localSheetId="4">#REF!</definedName>
    <definedName name="TOTcwip" localSheetId="5">#REF!</definedName>
    <definedName name="TOTcwip" localSheetId="6">#REF!</definedName>
    <definedName name="TOTcwip" localSheetId="11">#REF!</definedName>
    <definedName name="TOTcwip">#REF!</definedName>
    <definedName name="TOTdep" localSheetId="0">#REF!</definedName>
    <definedName name="TOTdep" localSheetId="1">#REF!</definedName>
    <definedName name="TOTdep" localSheetId="2">#REF!</definedName>
    <definedName name="TOTdep" localSheetId="3">#REF!</definedName>
    <definedName name="TOTdep" localSheetId="4">#REF!</definedName>
    <definedName name="TOTdep" localSheetId="5">#REF!</definedName>
    <definedName name="TOTdep" localSheetId="6">#REF!</definedName>
    <definedName name="TOTdep" localSheetId="11">#REF!</definedName>
    <definedName name="TOTdep">#REF!</definedName>
    <definedName name="TOTmatsup" localSheetId="0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4">#REF!</definedName>
    <definedName name="TOTmatsup" localSheetId="5">#REF!</definedName>
    <definedName name="TOTmatsup" localSheetId="6">#REF!</definedName>
    <definedName name="TOTmatsup" localSheetId="11">#REF!</definedName>
    <definedName name="TOTmatsup">#REF!</definedName>
    <definedName name="TOTplant" localSheetId="0">#REF!</definedName>
    <definedName name="TOTplant" localSheetId="1">#REF!</definedName>
    <definedName name="TOTplant" localSheetId="2">#REF!</definedName>
    <definedName name="TOTplant" localSheetId="3">#REF!</definedName>
    <definedName name="TOTplant" localSheetId="4">#REF!</definedName>
    <definedName name="TOTplant" localSheetId="5">#REF!</definedName>
    <definedName name="TOTplant" localSheetId="6">#REF!</definedName>
    <definedName name="TOTplant" localSheetId="11">#REF!</definedName>
    <definedName name="TOTplant">#REF!</definedName>
    <definedName name="TOTpp" localSheetId="0">#REF!</definedName>
    <definedName name="TOTpp" localSheetId="1">#REF!</definedName>
    <definedName name="TOTpp" localSheetId="2">#REF!</definedName>
    <definedName name="TOTpp" localSheetId="3">#REF!</definedName>
    <definedName name="TOTpp" localSheetId="4">#REF!</definedName>
    <definedName name="TOTpp" localSheetId="5">#REF!</definedName>
    <definedName name="TOTpp" localSheetId="6">#REF!</definedName>
    <definedName name="TOTpp" localSheetId="11">#REF!</definedName>
    <definedName name="TOTpp">#REF!</definedName>
    <definedName name="TOTstorg" localSheetId="0">#REF!</definedName>
    <definedName name="TOTstorg" localSheetId="1">#REF!</definedName>
    <definedName name="TOTstorg" localSheetId="2">#REF!</definedName>
    <definedName name="TOTstorg" localSheetId="3">#REF!</definedName>
    <definedName name="TOTstorg" localSheetId="4">#REF!</definedName>
    <definedName name="TOTstorg" localSheetId="5">#REF!</definedName>
    <definedName name="TOTstorg" localSheetId="6">#REF!</definedName>
    <definedName name="TOTstorg" localSheetId="11">#REF!</definedName>
    <definedName name="TOTstorg">#REF!</definedName>
    <definedName name="Trans" localSheetId="0">#REF!</definedName>
    <definedName name="Trans" localSheetId="1">#REF!</definedName>
    <definedName name="Trans" localSheetId="2">#REF!</definedName>
    <definedName name="Trans" localSheetId="3">#REF!</definedName>
    <definedName name="Trans" localSheetId="4">#REF!</definedName>
    <definedName name="Trans" localSheetId="5">#REF!</definedName>
    <definedName name="Trans" localSheetId="6">#REF!</definedName>
    <definedName name="Trans" localSheetId="11">#REF!</definedName>
    <definedName name="Trans">#REF!</definedName>
    <definedName name="valueline" localSheetId="0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5">#REF!</definedName>
    <definedName name="valueline" localSheetId="6">#REF!</definedName>
    <definedName name="valueline" localSheetId="7">#REF!</definedName>
    <definedName name="valueline" localSheetId="11">#REF!</definedName>
    <definedName name="valueline" localSheetId="12">#REF!</definedName>
    <definedName name="valueline">#REF!</definedName>
    <definedName name="WP_2_3" localSheetId="0">#REF!</definedName>
    <definedName name="WP_2_3" localSheetId="1">#REF!</definedName>
    <definedName name="WP_2_3" localSheetId="2">#REF!</definedName>
    <definedName name="WP_2_3" localSheetId="3">#REF!</definedName>
    <definedName name="WP_2_3" localSheetId="4">#REF!</definedName>
    <definedName name="WP_2_3" localSheetId="5">#REF!</definedName>
    <definedName name="WP_2_3" localSheetId="6">#REF!</definedName>
    <definedName name="WP_2_3" localSheetId="11">#REF!</definedName>
    <definedName name="WP_2_3">#REF!</definedName>
    <definedName name="WP_3_1" localSheetId="0">#REF!</definedName>
    <definedName name="WP_3_1" localSheetId="1">#REF!</definedName>
    <definedName name="WP_3_1" localSheetId="2">#REF!</definedName>
    <definedName name="WP_3_1" localSheetId="3">#REF!</definedName>
    <definedName name="WP_3_1" localSheetId="4">#REF!</definedName>
    <definedName name="WP_3_1" localSheetId="5">#REF!</definedName>
    <definedName name="WP_3_1" localSheetId="6">#REF!</definedName>
    <definedName name="WP_3_1" localSheetId="11">#REF!</definedName>
    <definedName name="WP_3_1">#REF!</definedName>
    <definedName name="WP_6_1" localSheetId="0">#REF!</definedName>
    <definedName name="WP_6_1" localSheetId="1">#REF!</definedName>
    <definedName name="WP_6_1" localSheetId="2">#REF!</definedName>
    <definedName name="WP_6_1" localSheetId="3">#REF!</definedName>
    <definedName name="WP_6_1" localSheetId="4">#REF!</definedName>
    <definedName name="WP_6_1" localSheetId="5">#REF!</definedName>
    <definedName name="WP_6_1" localSheetId="6">#REF!</definedName>
    <definedName name="WP_6_1" localSheetId="11">#REF!</definedName>
    <definedName name="WP_6_1">#REF!</definedName>
    <definedName name="WP_6_1_1" localSheetId="0">#REF!</definedName>
    <definedName name="WP_6_1_1" localSheetId="1">#REF!</definedName>
    <definedName name="WP_6_1_1" localSheetId="2">#REF!</definedName>
    <definedName name="WP_6_1_1" localSheetId="3">#REF!</definedName>
    <definedName name="WP_6_1_1" localSheetId="4">#REF!</definedName>
    <definedName name="WP_6_1_1" localSheetId="5">#REF!</definedName>
    <definedName name="WP_6_1_1" localSheetId="6">#REF!</definedName>
    <definedName name="WP_6_1_1" localSheetId="11">#REF!</definedName>
    <definedName name="WP_6_1_1">#REF!</definedName>
    <definedName name="WP_6_2" localSheetId="0">#REF!</definedName>
    <definedName name="WP_6_2" localSheetId="1">#REF!</definedName>
    <definedName name="WP_6_2" localSheetId="2">#REF!</definedName>
    <definedName name="WP_6_2" localSheetId="3">#REF!</definedName>
    <definedName name="WP_6_2" localSheetId="4">#REF!</definedName>
    <definedName name="WP_6_2" localSheetId="5">#REF!</definedName>
    <definedName name="WP_6_2" localSheetId="6">#REF!</definedName>
    <definedName name="WP_6_2" localSheetId="11">#REF!</definedName>
    <definedName name="WP_6_2">#REF!</definedName>
    <definedName name="WP_6_2_1" localSheetId="0">#REF!</definedName>
    <definedName name="WP_6_2_1" localSheetId="1">#REF!</definedName>
    <definedName name="WP_6_2_1" localSheetId="2">#REF!</definedName>
    <definedName name="WP_6_2_1" localSheetId="3">#REF!</definedName>
    <definedName name="WP_6_2_1" localSheetId="4">#REF!</definedName>
    <definedName name="WP_6_2_1" localSheetId="5">#REF!</definedName>
    <definedName name="WP_6_2_1" localSheetId="6">#REF!</definedName>
    <definedName name="WP_6_2_1" localSheetId="11">#REF!</definedName>
    <definedName name="WP_6_2_1">#REF!</definedName>
    <definedName name="WP_6_3" localSheetId="0">#REF!</definedName>
    <definedName name="WP_6_3" localSheetId="1">#REF!</definedName>
    <definedName name="WP_6_3" localSheetId="2">#REF!</definedName>
    <definedName name="WP_6_3" localSheetId="3">#REF!</definedName>
    <definedName name="WP_6_3" localSheetId="4">#REF!</definedName>
    <definedName name="WP_6_3" localSheetId="5">#REF!</definedName>
    <definedName name="WP_6_3" localSheetId="6">#REF!</definedName>
    <definedName name="WP_6_3" localSheetId="11">#REF!</definedName>
    <definedName name="WP_6_3">#REF!</definedName>
    <definedName name="WP_6_3_1" localSheetId="0">#REF!</definedName>
    <definedName name="WP_6_3_1" localSheetId="1">#REF!</definedName>
    <definedName name="WP_6_3_1" localSheetId="2">#REF!</definedName>
    <definedName name="WP_6_3_1" localSheetId="3">#REF!</definedName>
    <definedName name="WP_6_3_1" localSheetId="4">#REF!</definedName>
    <definedName name="WP_6_3_1" localSheetId="5">#REF!</definedName>
    <definedName name="WP_6_3_1" localSheetId="6">#REF!</definedName>
    <definedName name="WP_6_3_1" localSheetId="11">#REF!</definedName>
    <definedName name="WP_6_3_1">#REF!</definedName>
    <definedName name="WP_7_3" localSheetId="0">#REF!</definedName>
    <definedName name="WP_7_3" localSheetId="1">#REF!</definedName>
    <definedName name="WP_7_3" localSheetId="2">#REF!</definedName>
    <definedName name="WP_7_3" localSheetId="3">#REF!</definedName>
    <definedName name="WP_7_3" localSheetId="4">#REF!</definedName>
    <definedName name="WP_7_3" localSheetId="5">#REF!</definedName>
    <definedName name="WP_7_3" localSheetId="6">#REF!</definedName>
    <definedName name="WP_7_3" localSheetId="11">#REF!</definedName>
    <definedName name="WP_7_3">#REF!</definedName>
    <definedName name="WP_7_6" localSheetId="0">#REF!</definedName>
    <definedName name="WP_7_6" localSheetId="1">#REF!</definedName>
    <definedName name="WP_7_6" localSheetId="2">#REF!</definedName>
    <definedName name="WP_7_6" localSheetId="3">#REF!</definedName>
    <definedName name="WP_7_6" localSheetId="4">#REF!</definedName>
    <definedName name="WP_7_6" localSheetId="5">#REF!</definedName>
    <definedName name="WP_7_6" localSheetId="6">#REF!</definedName>
    <definedName name="WP_7_6" localSheetId="11">#REF!</definedName>
    <definedName name="WP_7_6">#REF!</definedName>
    <definedName name="WP_9_1" localSheetId="0">#REF!</definedName>
    <definedName name="WP_9_1" localSheetId="1">#REF!</definedName>
    <definedName name="WP_9_1" localSheetId="2">#REF!</definedName>
    <definedName name="WP_9_1" localSheetId="3">#REF!</definedName>
    <definedName name="WP_9_1" localSheetId="4">#REF!</definedName>
    <definedName name="WP_9_1" localSheetId="5">#REF!</definedName>
    <definedName name="WP_9_1" localSheetId="6">#REF!</definedName>
    <definedName name="WP_9_1" localSheetId="11">#REF!</definedName>
    <definedName name="WP_9_1">#REF!</definedName>
    <definedName name="WP_B9a">[16]WP_B9!$A$30:$U$49</definedName>
    <definedName name="WP_B9b" localSheetId="1">[16]WP_B9!#REF!</definedName>
    <definedName name="WP_B9b" localSheetId="2">[16]WP_B9!#REF!</definedName>
    <definedName name="WP_B9b" localSheetId="3">[16]WP_B9!#REF!</definedName>
    <definedName name="WP_B9b" localSheetId="4">[16]WP_B9!#REF!</definedName>
    <definedName name="WP_B9b" localSheetId="5">[16]WP_B9!#REF!</definedName>
    <definedName name="WP_B9b" localSheetId="6">[16]WP_B9!#REF!</definedName>
    <definedName name="WP_B9b" localSheetId="11">[16]WP_B9!#REF!</definedName>
    <definedName name="WP_B9b">[16]WP_B9!#REF!</definedName>
    <definedName name="WP_G6">[16]WP_B5!$A$13:$J$349</definedName>
    <definedName name="wrn.MFR." localSheetId="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52511"/>
</workbook>
</file>

<file path=xl/calcChain.xml><?xml version="1.0" encoding="utf-8"?>
<calcChain xmlns="http://schemas.openxmlformats.org/spreadsheetml/2006/main">
  <c r="K24" i="23" l="1"/>
  <c r="H24" i="23"/>
  <c r="E24" i="23"/>
  <c r="C24" i="23"/>
  <c r="F47" i="56"/>
  <c r="F45" i="56"/>
  <c r="D47" i="56"/>
  <c r="D45" i="56"/>
  <c r="Q56" i="20"/>
  <c r="P56" i="20"/>
  <c r="Q54" i="20"/>
  <c r="P54" i="20"/>
  <c r="Q53" i="20"/>
  <c r="P53" i="20"/>
  <c r="Q52" i="20"/>
  <c r="P52" i="20"/>
  <c r="Q51" i="20"/>
  <c r="P51" i="20"/>
  <c r="Q50" i="20"/>
  <c r="P50" i="20"/>
  <c r="Q49" i="20"/>
  <c r="Q46" i="20"/>
  <c r="Q45" i="20"/>
  <c r="P45" i="20"/>
  <c r="Q44" i="20"/>
  <c r="P44" i="20"/>
  <c r="Q42" i="20"/>
  <c r="P42" i="20"/>
  <c r="Q41" i="20"/>
  <c r="P41" i="20"/>
  <c r="Q39" i="20"/>
  <c r="P39" i="20"/>
  <c r="Q38" i="20"/>
  <c r="P38" i="20"/>
  <c r="Q37" i="20"/>
  <c r="P37" i="20"/>
  <c r="Q36" i="20"/>
  <c r="P36" i="20"/>
  <c r="Q35" i="20"/>
  <c r="P35" i="20"/>
  <c r="Q34" i="20"/>
  <c r="P34" i="20"/>
  <c r="O29" i="20"/>
  <c r="N29" i="20"/>
  <c r="M29" i="20"/>
  <c r="L29" i="20"/>
  <c r="K29" i="20"/>
  <c r="J29" i="20"/>
  <c r="I29" i="20"/>
  <c r="Q29" i="20" s="1"/>
  <c r="H29" i="20"/>
  <c r="G29" i="20"/>
  <c r="F29" i="20"/>
  <c r="E29" i="20"/>
  <c r="D29" i="20"/>
  <c r="C29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9" i="20"/>
  <c r="P29" i="20" s="1"/>
  <c r="B26" i="20"/>
  <c r="Q23" i="20"/>
  <c r="P23" i="20"/>
  <c r="Q22" i="20"/>
  <c r="P22" i="20"/>
  <c r="Q21" i="20"/>
  <c r="P21" i="20"/>
  <c r="Q20" i="20"/>
  <c r="P20" i="20"/>
  <c r="Q19" i="20"/>
  <c r="P19" i="20"/>
  <c r="Q18" i="20"/>
  <c r="Q26" i="20" s="1"/>
  <c r="P18" i="20"/>
  <c r="Q17" i="20"/>
  <c r="P17" i="20"/>
  <c r="P26" i="20" s="1"/>
  <c r="P34" i="19"/>
  <c r="T29" i="19"/>
  <c r="R29" i="19"/>
  <c r="T26" i="19"/>
  <c r="S26" i="19"/>
  <c r="R26" i="19"/>
  <c r="O29" i="19"/>
  <c r="N29" i="19"/>
  <c r="M29" i="19"/>
  <c r="L29" i="19"/>
  <c r="K29" i="19"/>
  <c r="Q29" i="19" s="1"/>
  <c r="J29" i="19"/>
  <c r="I29" i="19"/>
  <c r="H29" i="19"/>
  <c r="G29" i="19"/>
  <c r="F29" i="19"/>
  <c r="E29" i="19"/>
  <c r="D29" i="19"/>
  <c r="C29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9" i="19"/>
  <c r="B26" i="19"/>
  <c r="Q56" i="19"/>
  <c r="P56" i="19"/>
  <c r="Q54" i="19"/>
  <c r="P54" i="19"/>
  <c r="Q53" i="19"/>
  <c r="P53" i="19"/>
  <c r="Q52" i="19"/>
  <c r="P52" i="19"/>
  <c r="Q51" i="19"/>
  <c r="P51" i="19"/>
  <c r="Q50" i="19"/>
  <c r="P50" i="19"/>
  <c r="Q49" i="19"/>
  <c r="Q46" i="19"/>
  <c r="Q45" i="19"/>
  <c r="P45" i="19"/>
  <c r="Q44" i="19"/>
  <c r="P44" i="19"/>
  <c r="Q42" i="19"/>
  <c r="P42" i="19"/>
  <c r="Q41" i="19"/>
  <c r="P41" i="19"/>
  <c r="Q39" i="19"/>
  <c r="P39" i="19"/>
  <c r="Q38" i="19"/>
  <c r="P38" i="19"/>
  <c r="Q37" i="19"/>
  <c r="P37" i="19"/>
  <c r="Q36" i="19"/>
  <c r="P36" i="19"/>
  <c r="Q35" i="19"/>
  <c r="P35" i="19"/>
  <c r="Q34" i="19"/>
  <c r="P29" i="19"/>
  <c r="Q23" i="19"/>
  <c r="P23" i="19"/>
  <c r="Q22" i="19"/>
  <c r="P22" i="19"/>
  <c r="Q21" i="19"/>
  <c r="P21" i="19"/>
  <c r="Q20" i="19"/>
  <c r="P20" i="19"/>
  <c r="Q19" i="19"/>
  <c r="P19" i="19"/>
  <c r="Q18" i="19"/>
  <c r="P18" i="19"/>
  <c r="Q17" i="19"/>
  <c r="Q26" i="19" s="1"/>
  <c r="P17" i="19"/>
  <c r="F54" i="16"/>
  <c r="H33" i="16"/>
  <c r="H30" i="16"/>
  <c r="E27" i="16"/>
  <c r="E26" i="16"/>
  <c r="E23" i="16"/>
  <c r="E22" i="16"/>
  <c r="L50" i="13"/>
  <c r="E66" i="16" s="1"/>
  <c r="L48" i="13"/>
  <c r="E64" i="16" s="1"/>
  <c r="L47" i="13"/>
  <c r="E63" i="16" s="1"/>
  <c r="L46" i="13"/>
  <c r="E62" i="16" s="1"/>
  <c r="L45" i="13"/>
  <c r="E61" i="16" s="1"/>
  <c r="L44" i="13"/>
  <c r="E60" i="16" s="1"/>
  <c r="L43" i="13"/>
  <c r="E59" i="16" s="1"/>
  <c r="L40" i="13"/>
  <c r="E56" i="16" s="1"/>
  <c r="L39" i="13"/>
  <c r="E55" i="16" s="1"/>
  <c r="L38" i="13"/>
  <c r="E54" i="16" s="1"/>
  <c r="L37" i="13"/>
  <c r="E53" i="16" s="1"/>
  <c r="L36" i="13"/>
  <c r="E52" i="16" s="1"/>
  <c r="L35" i="13"/>
  <c r="E51" i="16" s="1"/>
  <c r="L33" i="13"/>
  <c r="E49" i="16" s="1"/>
  <c r="L32" i="13"/>
  <c r="E48" i="16" s="1"/>
  <c r="L31" i="13"/>
  <c r="E47" i="16" s="1"/>
  <c r="L30" i="13"/>
  <c r="E46" i="16" s="1"/>
  <c r="L29" i="13"/>
  <c r="E45" i="16" s="1"/>
  <c r="L28" i="13"/>
  <c r="L22" i="13"/>
  <c r="L21" i="13"/>
  <c r="L20" i="13"/>
  <c r="E25" i="16" s="1"/>
  <c r="L19" i="13"/>
  <c r="E24" i="16" s="1"/>
  <c r="L18" i="13"/>
  <c r="L17" i="13"/>
  <c r="L16" i="13"/>
  <c r="H50" i="13"/>
  <c r="D66" i="16" s="1"/>
  <c r="H48" i="13"/>
  <c r="D64" i="16" s="1"/>
  <c r="H47" i="13"/>
  <c r="D63" i="16" s="1"/>
  <c r="H46" i="13"/>
  <c r="D62" i="16" s="1"/>
  <c r="H45" i="13"/>
  <c r="D61" i="16" s="1"/>
  <c r="H44" i="13"/>
  <c r="D60" i="16" s="1"/>
  <c r="H43" i="13"/>
  <c r="D59" i="16" s="1"/>
  <c r="H40" i="13"/>
  <c r="D56" i="16" s="1"/>
  <c r="H39" i="13"/>
  <c r="D55" i="16" s="1"/>
  <c r="H38" i="13"/>
  <c r="D54" i="16" s="1"/>
  <c r="H36" i="13"/>
  <c r="D52" i="16" s="1"/>
  <c r="H35" i="13"/>
  <c r="D51" i="16" s="1"/>
  <c r="H33" i="13"/>
  <c r="D49" i="16" s="1"/>
  <c r="H32" i="13"/>
  <c r="D48" i="16" s="1"/>
  <c r="H31" i="13"/>
  <c r="D47" i="16" s="1"/>
  <c r="H30" i="13"/>
  <c r="D46" i="16" s="1"/>
  <c r="H29" i="13"/>
  <c r="D45" i="16" s="1"/>
  <c r="H28" i="13"/>
  <c r="H22" i="13"/>
  <c r="D27" i="16" s="1"/>
  <c r="H21" i="13"/>
  <c r="D26" i="16" s="1"/>
  <c r="H20" i="13"/>
  <c r="D25" i="16" s="1"/>
  <c r="H19" i="13"/>
  <c r="D24" i="16" s="1"/>
  <c r="H18" i="13"/>
  <c r="D23" i="16" s="1"/>
  <c r="H17" i="13"/>
  <c r="D22" i="16" s="1"/>
  <c r="H16" i="13"/>
  <c r="H24" i="13" s="1"/>
  <c r="G50" i="12"/>
  <c r="G48" i="12"/>
  <c r="G47" i="12"/>
  <c r="G46" i="12"/>
  <c r="G45" i="12"/>
  <c r="G44" i="12"/>
  <c r="I44" i="12" s="1"/>
  <c r="G43" i="12"/>
  <c r="G40" i="12"/>
  <c r="G39" i="12"/>
  <c r="G38" i="12"/>
  <c r="G36" i="12"/>
  <c r="I36" i="12" s="1"/>
  <c r="G35" i="12"/>
  <c r="G33" i="12"/>
  <c r="G32" i="12"/>
  <c r="G31" i="12"/>
  <c r="G30" i="12"/>
  <c r="I30" i="12" s="1"/>
  <c r="G29" i="12"/>
  <c r="G22" i="12"/>
  <c r="G21" i="12"/>
  <c r="G20" i="12"/>
  <c r="I19" i="12"/>
  <c r="G19" i="12"/>
  <c r="G18" i="12"/>
  <c r="G17" i="12"/>
  <c r="G16" i="12"/>
  <c r="D50" i="12"/>
  <c r="D48" i="12"/>
  <c r="D47" i="12"/>
  <c r="I47" i="12" s="1"/>
  <c r="D46" i="12"/>
  <c r="D45" i="12"/>
  <c r="I45" i="12" s="1"/>
  <c r="D44" i="12"/>
  <c r="D43" i="12"/>
  <c r="I43" i="12" s="1"/>
  <c r="D40" i="12"/>
  <c r="D39" i="12"/>
  <c r="I39" i="12" s="1"/>
  <c r="D38" i="12"/>
  <c r="D36" i="12"/>
  <c r="D35" i="12"/>
  <c r="I35" i="12" s="1"/>
  <c r="D33" i="12"/>
  <c r="I33" i="12" s="1"/>
  <c r="D32" i="12"/>
  <c r="D31" i="12"/>
  <c r="I31" i="12" s="1"/>
  <c r="D30" i="12"/>
  <c r="D29" i="12"/>
  <c r="I29" i="12" s="1"/>
  <c r="D28" i="12"/>
  <c r="D22" i="12"/>
  <c r="D21" i="12"/>
  <c r="I21" i="12" s="1"/>
  <c r="D20" i="12"/>
  <c r="D19" i="12"/>
  <c r="D18" i="12"/>
  <c r="D17" i="12"/>
  <c r="I17" i="12" s="1"/>
  <c r="D16" i="12"/>
  <c r="I16" i="12" s="1"/>
  <c r="C29" i="104"/>
  <c r="B29" i="104"/>
  <c r="D28" i="104"/>
  <c r="C28" i="104"/>
  <c r="B28" i="104"/>
  <c r="C25" i="104"/>
  <c r="B25" i="104"/>
  <c r="D24" i="104"/>
  <c r="C24" i="104"/>
  <c r="B24" i="104"/>
  <c r="E55" i="103"/>
  <c r="D55" i="103"/>
  <c r="C55" i="103"/>
  <c r="F54" i="103"/>
  <c r="E54" i="103"/>
  <c r="D54" i="103"/>
  <c r="C54" i="103"/>
  <c r="E51" i="103"/>
  <c r="D51" i="103"/>
  <c r="C51" i="103"/>
  <c r="F50" i="103"/>
  <c r="E50" i="103"/>
  <c r="D50" i="103"/>
  <c r="C50" i="103"/>
  <c r="E47" i="103"/>
  <c r="D47" i="103"/>
  <c r="C47" i="103"/>
  <c r="F46" i="103"/>
  <c r="E46" i="103"/>
  <c r="D46" i="103"/>
  <c r="C46" i="103"/>
  <c r="E43" i="103"/>
  <c r="D43" i="103"/>
  <c r="C43" i="103"/>
  <c r="F42" i="103"/>
  <c r="E42" i="103"/>
  <c r="D42" i="103"/>
  <c r="C42" i="103"/>
  <c r="E39" i="103"/>
  <c r="D39" i="103"/>
  <c r="C39" i="103"/>
  <c r="F38" i="103"/>
  <c r="E38" i="103"/>
  <c r="D38" i="103"/>
  <c r="C38" i="103"/>
  <c r="E35" i="103"/>
  <c r="D35" i="103"/>
  <c r="C35" i="103"/>
  <c r="F34" i="103"/>
  <c r="E34" i="103"/>
  <c r="D34" i="103"/>
  <c r="C34" i="103"/>
  <c r="E31" i="103"/>
  <c r="D31" i="103"/>
  <c r="C31" i="103"/>
  <c r="E27" i="103"/>
  <c r="D27" i="103"/>
  <c r="C27" i="103"/>
  <c r="F26" i="103"/>
  <c r="E26" i="103"/>
  <c r="D26" i="103"/>
  <c r="C26" i="103"/>
  <c r="H19" i="97"/>
  <c r="F19" i="97"/>
  <c r="G19" i="97"/>
  <c r="G17" i="97"/>
  <c r="H22" i="97" s="1"/>
  <c r="G15" i="97"/>
  <c r="G13" i="97"/>
  <c r="G23" i="97" s="1"/>
  <c r="I24" i="12" l="1"/>
  <c r="I18" i="12"/>
  <c r="F22" i="97"/>
  <c r="I32" i="12"/>
  <c r="I38" i="12"/>
  <c r="I22" i="12"/>
  <c r="P26" i="19"/>
  <c r="I20" i="12"/>
  <c r="I50" i="12"/>
  <c r="L24" i="13"/>
  <c r="I40" i="12"/>
  <c r="I48" i="12"/>
  <c r="I46" i="12"/>
  <c r="E33" i="105"/>
  <c r="E28" i="105"/>
  <c r="E24" i="105"/>
  <c r="E20" i="105"/>
  <c r="E16" i="105"/>
  <c r="C31" i="104"/>
  <c r="E57" i="103"/>
  <c r="B33" i="104" l="1"/>
  <c r="D32" i="104"/>
  <c r="C32" i="104"/>
  <c r="C33" i="104"/>
  <c r="B32" i="104"/>
  <c r="F29" i="105"/>
  <c r="C29" i="105"/>
  <c r="E30" i="105"/>
  <c r="E29" i="105"/>
  <c r="C30" i="105"/>
  <c r="D30" i="105"/>
  <c r="D29" i="105"/>
  <c r="E17" i="105"/>
  <c r="C18" i="105"/>
  <c r="F17" i="105"/>
  <c r="C17" i="105"/>
  <c r="E18" i="105"/>
  <c r="C35" i="105"/>
  <c r="C34" i="105"/>
  <c r="D34" i="105"/>
  <c r="F34" i="105"/>
  <c r="E35" i="105"/>
  <c r="E34" i="105"/>
  <c r="D35" i="105"/>
  <c r="D22" i="105"/>
  <c r="D21" i="105"/>
  <c r="E22" i="105"/>
  <c r="C22" i="105"/>
  <c r="C21" i="105"/>
  <c r="E21" i="105"/>
  <c r="F21" i="105"/>
  <c r="E59" i="103"/>
  <c r="E58" i="103"/>
  <c r="D59" i="103"/>
  <c r="D58" i="103"/>
  <c r="C59" i="103"/>
  <c r="C58" i="103"/>
  <c r="F58" i="103"/>
  <c r="E26" i="105"/>
  <c r="E25" i="105"/>
  <c r="D26" i="105"/>
  <c r="D25" i="105"/>
  <c r="C26" i="105"/>
  <c r="C25" i="105"/>
  <c r="F25" i="105"/>
  <c r="E58" i="39" l="1"/>
  <c r="E56" i="39"/>
  <c r="E55" i="39"/>
  <c r="E54" i="39"/>
  <c r="E53" i="39"/>
  <c r="E52" i="39"/>
  <c r="E51" i="39"/>
  <c r="E48" i="39"/>
  <c r="E47" i="39"/>
  <c r="E46" i="39"/>
  <c r="E44" i="39"/>
  <c r="E43" i="39"/>
  <c r="E41" i="39"/>
  <c r="E40" i="39"/>
  <c r="E39" i="39"/>
  <c r="E38" i="39"/>
  <c r="E37" i="39"/>
  <c r="E25" i="39"/>
  <c r="E24" i="39"/>
  <c r="E23" i="39"/>
  <c r="E22" i="39"/>
  <c r="E21" i="39"/>
  <c r="E20" i="39"/>
  <c r="D18" i="105" l="1"/>
  <c r="D17" i="105"/>
  <c r="C19" i="104"/>
  <c r="C15" i="104"/>
  <c r="B62" i="103"/>
  <c r="F29" i="103"/>
  <c r="F21" i="103"/>
  <c r="D21" i="103"/>
  <c r="F17" i="103"/>
  <c r="F18" i="103" s="1"/>
  <c r="D17" i="103"/>
  <c r="D23" i="103" l="1"/>
  <c r="D22" i="103"/>
  <c r="C22" i="103"/>
  <c r="C23" i="103"/>
  <c r="E23" i="103"/>
  <c r="E22" i="103"/>
  <c r="B17" i="104"/>
  <c r="D16" i="104"/>
  <c r="C16" i="104"/>
  <c r="B16" i="104"/>
  <c r="C17" i="104"/>
  <c r="F22" i="103"/>
  <c r="D20" i="104"/>
  <c r="C20" i="104"/>
  <c r="C21" i="104"/>
  <c r="B20" i="104"/>
  <c r="B21" i="104"/>
  <c r="C19" i="103"/>
  <c r="D18" i="103"/>
  <c r="E19" i="103"/>
  <c r="E18" i="103"/>
  <c r="D19" i="103"/>
  <c r="C18" i="103"/>
  <c r="F30" i="103"/>
  <c r="E30" i="103"/>
  <c r="D30" i="103"/>
  <c r="C30" i="103"/>
  <c r="B22" i="97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P48" i="20" s="1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P43" i="20" s="1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P55" i="19" s="1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P47" i="19" s="1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S29" i="19"/>
  <c r="T55" i="19"/>
  <c r="R55" i="19"/>
  <c r="T48" i="19"/>
  <c r="R48" i="19"/>
  <c r="T47" i="19"/>
  <c r="R47" i="19"/>
  <c r="T43" i="19"/>
  <c r="S43" i="19"/>
  <c r="R43" i="19"/>
  <c r="T40" i="19"/>
  <c r="R40" i="19"/>
  <c r="K50" i="23"/>
  <c r="J50" i="23"/>
  <c r="H50" i="23"/>
  <c r="G50" i="23"/>
  <c r="E50" i="23"/>
  <c r="E57" i="39" s="1"/>
  <c r="C50" i="23"/>
  <c r="K43" i="23"/>
  <c r="J43" i="23"/>
  <c r="H43" i="23"/>
  <c r="G43" i="23"/>
  <c r="E43" i="23"/>
  <c r="E50" i="39" s="1"/>
  <c r="C43" i="23"/>
  <c r="K42" i="23"/>
  <c r="J42" i="23"/>
  <c r="H42" i="23"/>
  <c r="G42" i="23"/>
  <c r="E42" i="23"/>
  <c r="E49" i="39" s="1"/>
  <c r="C42" i="23"/>
  <c r="K38" i="23"/>
  <c r="J38" i="23"/>
  <c r="H38" i="23"/>
  <c r="G38" i="23"/>
  <c r="E38" i="23"/>
  <c r="E45" i="39" s="1"/>
  <c r="C38" i="23"/>
  <c r="K35" i="23"/>
  <c r="K54" i="23" s="1"/>
  <c r="J35" i="23"/>
  <c r="H35" i="23"/>
  <c r="G35" i="23"/>
  <c r="E35" i="23"/>
  <c r="C35" i="23"/>
  <c r="G20" i="39"/>
  <c r="H65" i="16"/>
  <c r="H58" i="16"/>
  <c r="H57" i="16"/>
  <c r="H53" i="16"/>
  <c r="H50" i="16"/>
  <c r="J49" i="14"/>
  <c r="I49" i="14"/>
  <c r="H49" i="14"/>
  <c r="E49" i="14"/>
  <c r="D49" i="14"/>
  <c r="C49" i="14"/>
  <c r="J42" i="14"/>
  <c r="I42" i="14"/>
  <c r="H42" i="14"/>
  <c r="J41" i="14"/>
  <c r="I41" i="14"/>
  <c r="H41" i="14"/>
  <c r="E42" i="14"/>
  <c r="D42" i="14"/>
  <c r="C42" i="14"/>
  <c r="E41" i="14"/>
  <c r="D41" i="14"/>
  <c r="C41" i="14"/>
  <c r="F36" i="14"/>
  <c r="F52" i="16" s="1"/>
  <c r="F35" i="14"/>
  <c r="F51" i="16" s="1"/>
  <c r="J37" i="14"/>
  <c r="I37" i="14"/>
  <c r="H37" i="14"/>
  <c r="E37" i="14"/>
  <c r="D37" i="14"/>
  <c r="C37" i="14"/>
  <c r="J34" i="14"/>
  <c r="I34" i="14"/>
  <c r="H34" i="14"/>
  <c r="E34" i="14"/>
  <c r="D34" i="14"/>
  <c r="C34" i="14"/>
  <c r="F30" i="14"/>
  <c r="F46" i="16" s="1"/>
  <c r="K22" i="14"/>
  <c r="G27" i="16" s="1"/>
  <c r="K21" i="14"/>
  <c r="G26" i="16" s="1"/>
  <c r="K20" i="14"/>
  <c r="G25" i="16" s="1"/>
  <c r="K19" i="14"/>
  <c r="G24" i="16" s="1"/>
  <c r="K18" i="14"/>
  <c r="G23" i="16" s="1"/>
  <c r="K17" i="14"/>
  <c r="G22" i="16" s="1"/>
  <c r="F22" i="14"/>
  <c r="F27" i="16" s="1"/>
  <c r="I27" i="16" s="1"/>
  <c r="F21" i="14"/>
  <c r="F26" i="16" s="1"/>
  <c r="I26" i="16" s="1"/>
  <c r="F20" i="14"/>
  <c r="F25" i="16" s="1"/>
  <c r="F19" i="14"/>
  <c r="F24" i="16" s="1"/>
  <c r="F18" i="14"/>
  <c r="F23" i="16" s="1"/>
  <c r="I23" i="16" s="1"/>
  <c r="F17" i="14"/>
  <c r="F22" i="16" s="1"/>
  <c r="I22" i="16" s="1"/>
  <c r="C22" i="16" s="1"/>
  <c r="J22" i="16" s="1"/>
  <c r="K49" i="13"/>
  <c r="I49" i="13"/>
  <c r="G49" i="13"/>
  <c r="F49" i="13"/>
  <c r="E49" i="13"/>
  <c r="D49" i="13"/>
  <c r="C49" i="13"/>
  <c r="H49" i="13" s="1"/>
  <c r="D65" i="16" s="1"/>
  <c r="K42" i="13"/>
  <c r="I42" i="13"/>
  <c r="K41" i="13"/>
  <c r="I41" i="13"/>
  <c r="L41" i="13" s="1"/>
  <c r="E57" i="16" s="1"/>
  <c r="G42" i="13"/>
  <c r="F42" i="13"/>
  <c r="E42" i="13"/>
  <c r="D42" i="13"/>
  <c r="C42" i="13"/>
  <c r="G41" i="13"/>
  <c r="F41" i="13"/>
  <c r="E41" i="13"/>
  <c r="D41" i="13"/>
  <c r="C41" i="13"/>
  <c r="G37" i="13"/>
  <c r="F37" i="13"/>
  <c r="E37" i="13"/>
  <c r="D37" i="13"/>
  <c r="C37" i="13"/>
  <c r="K34" i="13"/>
  <c r="I34" i="13"/>
  <c r="G34" i="13"/>
  <c r="F34" i="13"/>
  <c r="E34" i="13"/>
  <c r="D34" i="13"/>
  <c r="C34" i="13"/>
  <c r="F49" i="12"/>
  <c r="E49" i="12"/>
  <c r="G49" i="12" s="1"/>
  <c r="C49" i="12"/>
  <c r="D49" i="12" s="1"/>
  <c r="F42" i="12"/>
  <c r="E42" i="12"/>
  <c r="C42" i="12"/>
  <c r="D42" i="12" s="1"/>
  <c r="F41" i="12"/>
  <c r="E41" i="12"/>
  <c r="C41" i="12"/>
  <c r="D41" i="12" s="1"/>
  <c r="F37" i="12"/>
  <c r="E37" i="12"/>
  <c r="C37" i="12"/>
  <c r="D37" i="12" s="1"/>
  <c r="F34" i="12"/>
  <c r="E34" i="12"/>
  <c r="G34" i="12" s="1"/>
  <c r="I34" i="12" s="1"/>
  <c r="C34" i="12"/>
  <c r="D34" i="12" s="1"/>
  <c r="G28" i="12"/>
  <c r="A22" i="12"/>
  <c r="A22" i="13" s="1"/>
  <c r="A22" i="14" s="1"/>
  <c r="A25" i="39" s="1"/>
  <c r="A23" i="19" s="1"/>
  <c r="A23" i="20" s="1"/>
  <c r="A21" i="23" s="1"/>
  <c r="A21" i="12"/>
  <c r="A21" i="13" s="1"/>
  <c r="A21" i="14" s="1"/>
  <c r="A24" i="39" s="1"/>
  <c r="A22" i="19" s="1"/>
  <c r="A22" i="20" s="1"/>
  <c r="A20" i="23" s="1"/>
  <c r="A20" i="12"/>
  <c r="A20" i="13" s="1"/>
  <c r="A20" i="14" s="1"/>
  <c r="A23" i="39" s="1"/>
  <c r="A21" i="19" s="1"/>
  <c r="A21" i="20" s="1"/>
  <c r="A19" i="23" s="1"/>
  <c r="A19" i="12"/>
  <c r="A19" i="13" s="1"/>
  <c r="A19" i="14" s="1"/>
  <c r="A22" i="39" s="1"/>
  <c r="A20" i="19" s="1"/>
  <c r="A20" i="20" s="1"/>
  <c r="A18" i="23" s="1"/>
  <c r="A18" i="12"/>
  <c r="A18" i="13" s="1"/>
  <c r="A18" i="14" s="1"/>
  <c r="A21" i="39" s="1"/>
  <c r="A19" i="19" s="1"/>
  <c r="A19" i="20" s="1"/>
  <c r="A17" i="23" s="1"/>
  <c r="A17" i="12"/>
  <c r="A17" i="13" s="1"/>
  <c r="A17" i="14" s="1"/>
  <c r="H49" i="75"/>
  <c r="G49" i="75"/>
  <c r="E49" i="75"/>
  <c r="D49" i="75"/>
  <c r="C49" i="75"/>
  <c r="B49" i="75"/>
  <c r="H42" i="75"/>
  <c r="G42" i="75"/>
  <c r="E42" i="75"/>
  <c r="D42" i="75"/>
  <c r="C42" i="75"/>
  <c r="B42" i="75"/>
  <c r="H41" i="75"/>
  <c r="G41" i="75"/>
  <c r="E41" i="75"/>
  <c r="D41" i="75"/>
  <c r="C41" i="75"/>
  <c r="B41" i="75"/>
  <c r="H37" i="75"/>
  <c r="G37" i="75"/>
  <c r="F37" i="75"/>
  <c r="E37" i="75"/>
  <c r="D37" i="75"/>
  <c r="C37" i="75"/>
  <c r="B37" i="75"/>
  <c r="H34" i="75"/>
  <c r="G34" i="75"/>
  <c r="F34" i="75"/>
  <c r="E34" i="75"/>
  <c r="D34" i="75"/>
  <c r="C34" i="75"/>
  <c r="B34" i="75"/>
  <c r="F49" i="75"/>
  <c r="F42" i="75"/>
  <c r="F41" i="75"/>
  <c r="A16" i="12"/>
  <c r="A26" i="75"/>
  <c r="A49" i="13"/>
  <c r="A49" i="14" s="1"/>
  <c r="A49" i="75"/>
  <c r="F59" i="19" l="1"/>
  <c r="F62" i="19"/>
  <c r="N59" i="19"/>
  <c r="N62" i="19"/>
  <c r="L59" i="20"/>
  <c r="L62" i="20"/>
  <c r="H72" i="16"/>
  <c r="H69" i="16"/>
  <c r="R62" i="19"/>
  <c r="R59" i="19"/>
  <c r="B62" i="19"/>
  <c r="B59" i="19"/>
  <c r="P40" i="19"/>
  <c r="J59" i="19"/>
  <c r="J62" i="19"/>
  <c r="D59" i="20"/>
  <c r="D62" i="20"/>
  <c r="H59" i="20"/>
  <c r="H62" i="20"/>
  <c r="G42" i="12"/>
  <c r="I42" i="12" s="1"/>
  <c r="H37" i="13"/>
  <c r="D53" i="16" s="1"/>
  <c r="L49" i="13"/>
  <c r="E65" i="16" s="1"/>
  <c r="I65" i="16" s="1"/>
  <c r="I24" i="16"/>
  <c r="H54" i="23"/>
  <c r="T59" i="19"/>
  <c r="T62" i="19"/>
  <c r="C59" i="19"/>
  <c r="C62" i="19"/>
  <c r="G59" i="19"/>
  <c r="G62" i="19"/>
  <c r="K59" i="19"/>
  <c r="K62" i="19"/>
  <c r="O59" i="19"/>
  <c r="O62" i="19"/>
  <c r="Q43" i="19"/>
  <c r="Q48" i="19"/>
  <c r="E59" i="20"/>
  <c r="E62" i="20"/>
  <c r="I59" i="20"/>
  <c r="Q40" i="20"/>
  <c r="I62" i="20"/>
  <c r="M59" i="20"/>
  <c r="M62" i="20"/>
  <c r="Q47" i="20"/>
  <c r="Q55" i="20"/>
  <c r="G41" i="12"/>
  <c r="I41" i="12" s="1"/>
  <c r="H34" i="13"/>
  <c r="H41" i="13"/>
  <c r="D57" i="16" s="1"/>
  <c r="L42" i="13"/>
  <c r="E58" i="16" s="1"/>
  <c r="I25" i="16"/>
  <c r="F41" i="14"/>
  <c r="F57" i="16" s="1"/>
  <c r="F49" i="14"/>
  <c r="F65" i="16" s="1"/>
  <c r="D62" i="19"/>
  <c r="D59" i="19"/>
  <c r="H62" i="19"/>
  <c r="H59" i="19"/>
  <c r="L62" i="19"/>
  <c r="L59" i="19"/>
  <c r="P43" i="19"/>
  <c r="P48" i="19"/>
  <c r="B59" i="20"/>
  <c r="P40" i="20"/>
  <c r="B62" i="20"/>
  <c r="F62" i="20"/>
  <c r="F59" i="20"/>
  <c r="J62" i="20"/>
  <c r="J59" i="20"/>
  <c r="N62" i="20"/>
  <c r="N59" i="20"/>
  <c r="P47" i="20"/>
  <c r="P55" i="20"/>
  <c r="G37" i="12"/>
  <c r="I37" i="12" s="1"/>
  <c r="I49" i="12"/>
  <c r="L34" i="13"/>
  <c r="H42" i="13"/>
  <c r="D58" i="16" s="1"/>
  <c r="E42" i="39"/>
  <c r="E54" i="23"/>
  <c r="S62" i="19"/>
  <c r="S59" i="19"/>
  <c r="E62" i="19"/>
  <c r="E59" i="19"/>
  <c r="I62" i="19"/>
  <c r="Q40" i="19"/>
  <c r="I59" i="19"/>
  <c r="M62" i="19"/>
  <c r="M59" i="19"/>
  <c r="Q47" i="19"/>
  <c r="Q55" i="19"/>
  <c r="C62" i="20"/>
  <c r="C59" i="20"/>
  <c r="G62" i="20"/>
  <c r="G59" i="20"/>
  <c r="K62" i="20"/>
  <c r="K59" i="20"/>
  <c r="O62" i="20"/>
  <c r="O59" i="20"/>
  <c r="Q43" i="20"/>
  <c r="Q48" i="20"/>
  <c r="F37" i="14"/>
  <c r="F53" i="16" s="1"/>
  <c r="F34" i="14"/>
  <c r="F50" i="16" s="1"/>
  <c r="K49" i="14"/>
  <c r="G65" i="16" s="1"/>
  <c r="A20" i="39"/>
  <c r="A18" i="19" s="1"/>
  <c r="A18" i="20" s="1"/>
  <c r="A16" i="23" s="1"/>
  <c r="A22" i="16"/>
  <c r="I28" i="12"/>
  <c r="A57" i="39"/>
  <c r="A55" i="19" s="1"/>
  <c r="A55" i="20" s="1"/>
  <c r="A50" i="23" s="1"/>
  <c r="A65" i="16"/>
  <c r="D50" i="16" l="1"/>
  <c r="H52" i="13"/>
  <c r="I52" i="12"/>
  <c r="C65" i="16"/>
  <c r="J65" i="16" s="1"/>
  <c r="Q59" i="20"/>
  <c r="Q62" i="20"/>
  <c r="Q59" i="19"/>
  <c r="P59" i="19"/>
  <c r="E50" i="16"/>
  <c r="L52" i="13"/>
  <c r="P59" i="20"/>
  <c r="P62" i="20"/>
  <c r="Q62" i="19"/>
  <c r="C36" i="23" l="1"/>
  <c r="C54" i="23" s="1"/>
  <c r="K48" i="14"/>
  <c r="G64" i="16" s="1"/>
  <c r="K47" i="14"/>
  <c r="G63" i="16" s="1"/>
  <c r="K46" i="14"/>
  <c r="G62" i="16" s="1"/>
  <c r="K45" i="14"/>
  <c r="G61" i="16" s="1"/>
  <c r="K44" i="14"/>
  <c r="G60" i="16" s="1"/>
  <c r="K43" i="14"/>
  <c r="G59" i="16" s="1"/>
  <c r="K42" i="14"/>
  <c r="G58" i="16" s="1"/>
  <c r="K41" i="14"/>
  <c r="G57" i="16" s="1"/>
  <c r="I57" i="16" s="1"/>
  <c r="K40" i="14"/>
  <c r="G56" i="16" s="1"/>
  <c r="F48" i="14"/>
  <c r="F64" i="16" s="1"/>
  <c r="I64" i="16" s="1"/>
  <c r="F47" i="14"/>
  <c r="F63" i="16" s="1"/>
  <c r="I63" i="16" s="1"/>
  <c r="F46" i="14"/>
  <c r="F62" i="16" s="1"/>
  <c r="I62" i="16" s="1"/>
  <c r="F45" i="14"/>
  <c r="F61" i="16" s="1"/>
  <c r="F44" i="14"/>
  <c r="F60" i="16" s="1"/>
  <c r="I60" i="16" s="1"/>
  <c r="F43" i="14"/>
  <c r="F59" i="16" s="1"/>
  <c r="I59" i="16" s="1"/>
  <c r="F42" i="14"/>
  <c r="F58" i="16" s="1"/>
  <c r="I58" i="16" s="1"/>
  <c r="F40" i="14"/>
  <c r="F56" i="16" s="1"/>
  <c r="I56" i="16" s="1"/>
  <c r="I61" i="16" l="1"/>
  <c r="K50" i="14"/>
  <c r="G66" i="16" s="1"/>
  <c r="F50" i="14"/>
  <c r="F66" i="16" s="1"/>
  <c r="I66" i="16" s="1"/>
  <c r="G35" i="75"/>
  <c r="E35" i="75"/>
  <c r="C35" i="75"/>
  <c r="A50" i="13"/>
  <c r="A50" i="14" s="1"/>
  <c r="A58" i="39" s="1"/>
  <c r="A56" i="19" s="1"/>
  <c r="A56" i="20" s="1"/>
  <c r="A51" i="23" s="1"/>
  <c r="A48" i="13"/>
  <c r="A48" i="14" s="1"/>
  <c r="A47" i="13"/>
  <c r="A47" i="14" s="1"/>
  <c r="A46" i="13"/>
  <c r="A46" i="14" s="1"/>
  <c r="A62" i="16" s="1"/>
  <c r="A45" i="13"/>
  <c r="A45" i="14" s="1"/>
  <c r="A53" i="39" s="1"/>
  <c r="A51" i="19" s="1"/>
  <c r="A51" i="20" s="1"/>
  <c r="A46" i="23" s="1"/>
  <c r="A44" i="13"/>
  <c r="A44" i="14" s="1"/>
  <c r="A43" i="13"/>
  <c r="A43" i="14" s="1"/>
  <c r="A42" i="13"/>
  <c r="A42" i="14" s="1"/>
  <c r="A58" i="16" s="1"/>
  <c r="A41" i="13"/>
  <c r="A41" i="14" s="1"/>
  <c r="A49" i="39" s="1"/>
  <c r="A47" i="19" s="1"/>
  <c r="A47" i="20" s="1"/>
  <c r="A42" i="23" s="1"/>
  <c r="A40" i="13"/>
  <c r="A40" i="14" s="1"/>
  <c r="A39" i="13"/>
  <c r="A39" i="14" s="1"/>
  <c r="A38" i="13"/>
  <c r="A38" i="14" s="1"/>
  <c r="A54" i="16" s="1"/>
  <c r="A37" i="13"/>
  <c r="A37" i="14" s="1"/>
  <c r="A45" i="39" s="1"/>
  <c r="A43" i="19" s="1"/>
  <c r="A43" i="20" s="1"/>
  <c r="A38" i="23" s="1"/>
  <c r="A36" i="13"/>
  <c r="A36" i="14" s="1"/>
  <c r="A35" i="13"/>
  <c r="A35" i="14" s="1"/>
  <c r="A34" i="13"/>
  <c r="A34" i="14" s="1"/>
  <c r="A50" i="16" s="1"/>
  <c r="A33" i="13"/>
  <c r="A33" i="14" s="1"/>
  <c r="A41" i="39" s="1"/>
  <c r="A39" i="19" s="1"/>
  <c r="A39" i="20" s="1"/>
  <c r="A34" i="23" s="1"/>
  <c r="A32" i="13"/>
  <c r="A32" i="14" s="1"/>
  <c r="A31" i="13"/>
  <c r="A31" i="14" s="1"/>
  <c r="A30" i="13"/>
  <c r="A30" i="14" s="1"/>
  <c r="A46" i="16" s="1"/>
  <c r="A29" i="13"/>
  <c r="A29" i="14" s="1"/>
  <c r="A37" i="39" s="1"/>
  <c r="A35" i="19" s="1"/>
  <c r="A35" i="20" s="1"/>
  <c r="A30" i="23" s="1"/>
  <c r="A28" i="13"/>
  <c r="A50" i="75"/>
  <c r="A48" i="75"/>
  <c r="A47" i="75"/>
  <c r="A46" i="75"/>
  <c r="A45" i="75"/>
  <c r="A44" i="75"/>
  <c r="A43" i="75"/>
  <c r="A42" i="75"/>
  <c r="A41" i="75"/>
  <c r="A40" i="75"/>
  <c r="A39" i="75"/>
  <c r="A38" i="75"/>
  <c r="A37" i="75"/>
  <c r="A36" i="75"/>
  <c r="A35" i="75"/>
  <c r="A34" i="75"/>
  <c r="A33" i="75"/>
  <c r="A32" i="75"/>
  <c r="A31" i="75"/>
  <c r="A30" i="75"/>
  <c r="A29" i="75"/>
  <c r="A28" i="75"/>
  <c r="G51" i="55"/>
  <c r="G50" i="55"/>
  <c r="G49" i="55"/>
  <c r="G48" i="55"/>
  <c r="G47" i="55"/>
  <c r="G46" i="55"/>
  <c r="G45" i="55"/>
  <c r="G44" i="55"/>
  <c r="G43" i="55"/>
  <c r="G42" i="55"/>
  <c r="G41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C61" i="16" l="1"/>
  <c r="J61" i="16" s="1"/>
  <c r="C62" i="16"/>
  <c r="J62" i="16" s="1"/>
  <c r="C59" i="16"/>
  <c r="J59" i="16" s="1"/>
  <c r="C63" i="16"/>
  <c r="J63" i="16" s="1"/>
  <c r="C56" i="16"/>
  <c r="J56" i="16" s="1"/>
  <c r="C60" i="16"/>
  <c r="J60" i="16" s="1"/>
  <c r="C64" i="16"/>
  <c r="J64" i="16" s="1"/>
  <c r="A45" i="16"/>
  <c r="A53" i="16"/>
  <c r="A61" i="16"/>
  <c r="A49" i="16"/>
  <c r="A57" i="16"/>
  <c r="A66" i="16"/>
  <c r="A39" i="39"/>
  <c r="A37" i="19" s="1"/>
  <c r="A37" i="20" s="1"/>
  <c r="A32" i="23" s="1"/>
  <c r="A47" i="16"/>
  <c r="A43" i="39"/>
  <c r="A41" i="19" s="1"/>
  <c r="A41" i="20" s="1"/>
  <c r="A36" i="23" s="1"/>
  <c r="A51" i="16"/>
  <c r="A51" i="39"/>
  <c r="A49" i="19" s="1"/>
  <c r="A49" i="20" s="1"/>
  <c r="A44" i="23" s="1"/>
  <c r="A59" i="16"/>
  <c r="A55" i="39"/>
  <c r="A53" i="19" s="1"/>
  <c r="A53" i="20" s="1"/>
  <c r="A48" i="23" s="1"/>
  <c r="A63" i="16"/>
  <c r="A40" i="39"/>
  <c r="A38" i="19" s="1"/>
  <c r="A38" i="20" s="1"/>
  <c r="A33" i="23" s="1"/>
  <c r="A48" i="16"/>
  <c r="A44" i="39"/>
  <c r="A42" i="19" s="1"/>
  <c r="A42" i="20" s="1"/>
  <c r="A37" i="23" s="1"/>
  <c r="A52" i="16"/>
  <c r="A48" i="39"/>
  <c r="A46" i="19" s="1"/>
  <c r="A46" i="20" s="1"/>
  <c r="A41" i="23" s="1"/>
  <c r="A56" i="16"/>
  <c r="A52" i="39"/>
  <c r="A50" i="19" s="1"/>
  <c r="A50" i="20" s="1"/>
  <c r="A45" i="23" s="1"/>
  <c r="A60" i="16"/>
  <c r="A56" i="39"/>
  <c r="A54" i="19" s="1"/>
  <c r="A54" i="20" s="1"/>
  <c r="A49" i="23" s="1"/>
  <c r="A64" i="16"/>
  <c r="A47" i="39"/>
  <c r="A45" i="19" s="1"/>
  <c r="A45" i="20" s="1"/>
  <c r="A40" i="23" s="1"/>
  <c r="A55" i="16"/>
  <c r="A38" i="39"/>
  <c r="A36" i="19" s="1"/>
  <c r="A36" i="20" s="1"/>
  <c r="A31" i="23" s="1"/>
  <c r="A42" i="39"/>
  <c r="A40" i="19" s="1"/>
  <c r="A40" i="20" s="1"/>
  <c r="A35" i="23" s="1"/>
  <c r="A46" i="39"/>
  <c r="A44" i="19" s="1"/>
  <c r="A44" i="20" s="1"/>
  <c r="A39" i="23" s="1"/>
  <c r="A50" i="39"/>
  <c r="A48" i="19" s="1"/>
  <c r="A48" i="20" s="1"/>
  <c r="A43" i="23" s="1"/>
  <c r="A54" i="39"/>
  <c r="A52" i="19" s="1"/>
  <c r="A52" i="20" s="1"/>
  <c r="A47" i="23" s="1"/>
  <c r="C58" i="16" l="1"/>
  <c r="J58" i="16" s="1"/>
  <c r="C57" i="16"/>
  <c r="J57" i="16" s="1"/>
  <c r="E36" i="39" l="1"/>
  <c r="G37" i="39"/>
  <c r="I51" i="55"/>
  <c r="F44" i="16"/>
  <c r="F33" i="14"/>
  <c r="F49" i="16" s="1"/>
  <c r="F32" i="14"/>
  <c r="F48" i="16" s="1"/>
  <c r="K28" i="14"/>
  <c r="A28" i="14"/>
  <c r="A44" i="16" s="1"/>
  <c r="E74" i="39"/>
  <c r="P62" i="19" l="1"/>
  <c r="G44" i="16"/>
  <c r="E44" i="16"/>
  <c r="D44" i="16"/>
  <c r="A36" i="39"/>
  <c r="A34" i="19" s="1"/>
  <c r="A34" i="20" s="1"/>
  <c r="A29" i="23" s="1"/>
  <c r="D72" i="16" l="1"/>
  <c r="I44" i="16"/>
  <c r="D69" i="16"/>
  <c r="E72" i="16"/>
  <c r="E69" i="16"/>
  <c r="C44" i="16"/>
  <c r="I50" i="55"/>
  <c r="J44" i="16" l="1"/>
  <c r="G21" i="39"/>
  <c r="C23" i="16"/>
  <c r="J23" i="16" s="1"/>
  <c r="A23" i="16" l="1"/>
  <c r="A26" i="16"/>
  <c r="A27" i="16"/>
  <c r="A24" i="16" l="1"/>
  <c r="A25" i="16"/>
  <c r="K39" i="14" l="1"/>
  <c r="G55" i="16" s="1"/>
  <c r="K38" i="14"/>
  <c r="K37" i="14"/>
  <c r="G53" i="16" s="1"/>
  <c r="I53" i="16" s="1"/>
  <c r="K35" i="14"/>
  <c r="G51" i="16" s="1"/>
  <c r="I51" i="16" s="1"/>
  <c r="K34" i="14"/>
  <c r="K33" i="14"/>
  <c r="K32" i="14"/>
  <c r="K31" i="14"/>
  <c r="G47" i="16" s="1"/>
  <c r="K30" i="14"/>
  <c r="G46" i="16" s="1"/>
  <c r="I46" i="16" s="1"/>
  <c r="F39" i="14"/>
  <c r="F55" i="16" s="1"/>
  <c r="I55" i="16" s="1"/>
  <c r="C53" i="16"/>
  <c r="J53" i="16" s="1"/>
  <c r="C51" i="16"/>
  <c r="J51" i="16" s="1"/>
  <c r="F31" i="14"/>
  <c r="F47" i="16" s="1"/>
  <c r="F29" i="14"/>
  <c r="K16" i="14"/>
  <c r="K24" i="14" s="1"/>
  <c r="F16" i="14"/>
  <c r="F24" i="14" s="1"/>
  <c r="G48" i="16" l="1"/>
  <c r="I48" i="16" s="1"/>
  <c r="C48" i="16" s="1"/>
  <c r="J48" i="16" s="1"/>
  <c r="F45" i="16"/>
  <c r="F52" i="14"/>
  <c r="G49" i="16"/>
  <c r="I49" i="16" s="1"/>
  <c r="C49" i="16" s="1"/>
  <c r="J49" i="16" s="1"/>
  <c r="G54" i="16"/>
  <c r="I54" i="16" s="1"/>
  <c r="C54" i="16" s="1"/>
  <c r="J54" i="16" s="1"/>
  <c r="I47" i="16"/>
  <c r="G50" i="16"/>
  <c r="I50" i="16" s="1"/>
  <c r="C50" i="16" s="1"/>
  <c r="J50" i="16" s="1"/>
  <c r="C47" i="16"/>
  <c r="J47" i="16" s="1"/>
  <c r="K29" i="14"/>
  <c r="C66" i="16"/>
  <c r="J66" i="16" s="1"/>
  <c r="K36" i="14"/>
  <c r="G52" i="16" s="1"/>
  <c r="I52" i="16" s="1"/>
  <c r="E19" i="39"/>
  <c r="F21" i="16"/>
  <c r="D21" i="16"/>
  <c r="I49" i="55"/>
  <c r="G21" i="16"/>
  <c r="E21" i="16"/>
  <c r="G30" i="16" l="1"/>
  <c r="G33" i="16"/>
  <c r="F69" i="16"/>
  <c r="F72" i="16"/>
  <c r="D33" i="16"/>
  <c r="I21" i="16"/>
  <c r="D30" i="16"/>
  <c r="E33" i="16"/>
  <c r="E30" i="16"/>
  <c r="F30" i="16"/>
  <c r="F33" i="16"/>
  <c r="G45" i="16"/>
  <c r="I45" i="16" s="1"/>
  <c r="K52" i="14"/>
  <c r="C55" i="16"/>
  <c r="J55" i="16" s="1"/>
  <c r="C46" i="16"/>
  <c r="J46" i="16" s="1"/>
  <c r="C21" i="16"/>
  <c r="I72" i="16" l="1"/>
  <c r="I69" i="16"/>
  <c r="J21" i="16"/>
  <c r="I33" i="16"/>
  <c r="I30" i="16"/>
  <c r="G69" i="16"/>
  <c r="G72" i="16"/>
  <c r="C52" i="16"/>
  <c r="J52" i="16" s="1"/>
  <c r="C45" i="16"/>
  <c r="J45" i="16" l="1"/>
  <c r="C72" i="16"/>
  <c r="C69" i="16"/>
  <c r="C27" i="16"/>
  <c r="J27" i="16" s="1"/>
  <c r="C25" i="16"/>
  <c r="J25" i="16" s="1"/>
  <c r="E45" i="85"/>
  <c r="D45" i="85"/>
  <c r="C45" i="85"/>
  <c r="B45" i="85"/>
  <c r="F52" i="81"/>
  <c r="D49" i="81"/>
  <c r="G78" i="16" l="1"/>
  <c r="F78" i="16"/>
  <c r="H78" i="16"/>
  <c r="D78" i="16"/>
  <c r="I78" i="16"/>
  <c r="E78" i="16"/>
  <c r="I75" i="16"/>
  <c r="E75" i="16"/>
  <c r="H75" i="16"/>
  <c r="D75" i="16"/>
  <c r="F75" i="16"/>
  <c r="G75" i="16"/>
  <c r="J72" i="16"/>
  <c r="J69" i="16"/>
  <c r="C26" i="16"/>
  <c r="J26" i="16" s="1"/>
  <c r="C24" i="16" l="1"/>
  <c r="C19" i="39"/>
  <c r="C20" i="39" s="1"/>
  <c r="I44" i="55"/>
  <c r="I48" i="55"/>
  <c r="I47" i="55"/>
  <c r="I46" i="55"/>
  <c r="D16" i="25"/>
  <c r="Q11" i="20"/>
  <c r="A26" i="13"/>
  <c r="A26" i="14" s="1"/>
  <c r="I45" i="55"/>
  <c r="G22" i="39"/>
  <c r="G23" i="39" s="1"/>
  <c r="G24" i="39" s="1"/>
  <c r="G25" i="39" s="1"/>
  <c r="A29" i="20"/>
  <c r="A26" i="20"/>
  <c r="G16" i="25"/>
  <c r="F16" i="25"/>
  <c r="D18" i="25"/>
  <c r="G18" i="25"/>
  <c r="F18" i="25"/>
  <c r="E16" i="25"/>
  <c r="H9" i="75"/>
  <c r="A10" i="75"/>
  <c r="H10" i="75"/>
  <c r="A15" i="55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G15" i="55"/>
  <c r="I15" i="55" s="1"/>
  <c r="I16" i="55"/>
  <c r="I17" i="55"/>
  <c r="I18" i="55"/>
  <c r="I19" i="55"/>
  <c r="I20" i="55"/>
  <c r="I21" i="55"/>
  <c r="I22" i="55"/>
  <c r="I23" i="55"/>
  <c r="I24" i="55"/>
  <c r="I25" i="55"/>
  <c r="I26" i="55"/>
  <c r="I27" i="55"/>
  <c r="I28" i="55"/>
  <c r="I29" i="55"/>
  <c r="I30" i="55"/>
  <c r="I31" i="55"/>
  <c r="I32" i="55"/>
  <c r="I33" i="55"/>
  <c r="I34" i="55"/>
  <c r="I35" i="55"/>
  <c r="I36" i="55"/>
  <c r="I37" i="55"/>
  <c r="A38" i="55"/>
  <c r="A39" i="55" s="1"/>
  <c r="A40" i="55" s="1"/>
  <c r="A41" i="55" s="1"/>
  <c r="I38" i="55"/>
  <c r="I39" i="55"/>
  <c r="I40" i="55"/>
  <c r="I41" i="55"/>
  <c r="I42" i="55"/>
  <c r="I43" i="55"/>
  <c r="A5" i="13"/>
  <c r="A4" i="14" s="1"/>
  <c r="A5" i="16" s="1"/>
  <c r="A6" i="39" s="1"/>
  <c r="A4" i="19" s="1"/>
  <c r="A4" i="20" s="1"/>
  <c r="A10" i="13"/>
  <c r="A10" i="14" s="1"/>
  <c r="A14" i="16" s="1"/>
  <c r="A13" i="39" s="1"/>
  <c r="A11" i="19" s="1"/>
  <c r="A9" i="23"/>
  <c r="A14" i="13"/>
  <c r="A14" i="14" s="1"/>
  <c r="A18" i="16" s="1"/>
  <c r="A17" i="39" s="1"/>
  <c r="A15" i="19" s="1"/>
  <c r="A15" i="20" s="1"/>
  <c r="A55" i="14"/>
  <c r="A65" i="20"/>
  <c r="A62" i="20"/>
  <c r="A59" i="20"/>
  <c r="P11" i="20"/>
  <c r="I54" i="55" l="1"/>
  <c r="J24" i="16"/>
  <c r="C33" i="16"/>
  <c r="C30" i="16"/>
  <c r="C22" i="39"/>
  <c r="C23" i="39" s="1"/>
  <c r="C24" i="39" s="1"/>
  <c r="C25" i="39" s="1"/>
  <c r="C36" i="39" s="1"/>
  <c r="C21" i="39"/>
  <c r="I21" i="39" s="1"/>
  <c r="A13" i="23"/>
  <c r="B16" i="25" s="1"/>
  <c r="I19" i="39"/>
  <c r="A16" i="13"/>
  <c r="A16" i="14" s="1"/>
  <c r="A21" i="16" s="1"/>
  <c r="E18" i="25"/>
  <c r="A34" i="39"/>
  <c r="A32" i="19" s="1"/>
  <c r="A32" i="20" s="1"/>
  <c r="A42" i="16"/>
  <c r="I36" i="16" l="1"/>
  <c r="E36" i="16"/>
  <c r="H36" i="16"/>
  <c r="D36" i="16"/>
  <c r="F36" i="16"/>
  <c r="G36" i="16"/>
  <c r="G39" i="16"/>
  <c r="F39" i="16"/>
  <c r="H39" i="16"/>
  <c r="D39" i="16"/>
  <c r="I39" i="16"/>
  <c r="E39" i="16"/>
  <c r="J33" i="16"/>
  <c r="J30" i="16"/>
  <c r="C37" i="39"/>
  <c r="I36" i="39"/>
  <c r="I23" i="39"/>
  <c r="I22" i="39"/>
  <c r="G38" i="39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G53" i="39" s="1"/>
  <c r="G54" i="39" s="1"/>
  <c r="G55" i="39" s="1"/>
  <c r="G56" i="39" s="1"/>
  <c r="I24" i="39"/>
  <c r="I25" i="39"/>
  <c r="A27" i="23"/>
  <c r="B18" i="25" s="1"/>
  <c r="A19" i="39"/>
  <c r="A17" i="19" s="1"/>
  <c r="A17" i="20" s="1"/>
  <c r="G58" i="39" l="1"/>
  <c r="G57" i="39"/>
  <c r="A15" i="23"/>
  <c r="I28" i="39" l="1"/>
  <c r="I31" i="39" l="1"/>
  <c r="I37" i="39"/>
  <c r="C45" i="39"/>
  <c r="C38" i="39"/>
  <c r="I45" i="39" l="1"/>
  <c r="C46" i="39"/>
  <c r="C39" i="39"/>
  <c r="I38" i="39"/>
  <c r="I46" i="39" l="1"/>
  <c r="C47" i="39"/>
  <c r="C48" i="39" s="1"/>
  <c r="I39" i="39"/>
  <c r="C40" i="39"/>
  <c r="C49" i="39" l="1"/>
  <c r="I48" i="39"/>
  <c r="C41" i="39"/>
  <c r="I40" i="39"/>
  <c r="I47" i="39"/>
  <c r="C50" i="39" l="1"/>
  <c r="I49" i="39"/>
  <c r="I41" i="39"/>
  <c r="C42" i="39"/>
  <c r="C51" i="39" l="1"/>
  <c r="I50" i="39"/>
  <c r="I42" i="39"/>
  <c r="C43" i="39"/>
  <c r="C52" i="39" l="1"/>
  <c r="I51" i="39"/>
  <c r="C44" i="39"/>
  <c r="I44" i="39" s="1"/>
  <c r="I43" i="39"/>
  <c r="C53" i="39" l="1"/>
  <c r="I52" i="39"/>
  <c r="C54" i="39" l="1"/>
  <c r="I53" i="39"/>
  <c r="C55" i="39" l="1"/>
  <c r="I54" i="39"/>
  <c r="C56" i="39" l="1"/>
  <c r="C57" i="39" s="1"/>
  <c r="I57" i="39" s="1"/>
  <c r="I55" i="39"/>
  <c r="C58" i="39" l="1"/>
  <c r="I58" i="39" s="1"/>
  <c r="I56" i="39"/>
  <c r="I61" i="39" l="1"/>
  <c r="I64" i="39"/>
</calcChain>
</file>

<file path=xl/sharedStrings.xml><?xml version="1.0" encoding="utf-8"?>
<sst xmlns="http://schemas.openxmlformats.org/spreadsheetml/2006/main" count="854" uniqueCount="337">
  <si>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</si>
  <si>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</si>
  <si>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</si>
  <si>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</si>
  <si>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</si>
  <si>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</si>
  <si>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</si>
  <si>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</si>
  <si>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</si>
  <si>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</si>
  <si>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</si>
  <si>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S &amp; P</t>
  </si>
  <si>
    <t>CAPITAL STRUCTURE RATIOS</t>
  </si>
  <si>
    <t>COMMON</t>
  </si>
  <si>
    <t>EQUITY</t>
  </si>
  <si>
    <t>STOCK</t>
  </si>
  <si>
    <t>LONG-TERM</t>
  </si>
  <si>
    <t xml:space="preserve">  DEBT</t>
  </si>
  <si>
    <t>SHORT-TERM</t>
  </si>
  <si>
    <t>DEBT</t>
  </si>
  <si>
    <t>COMPANY</t>
  </si>
  <si>
    <t>RANKING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</si>
  <si>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</si>
  <si>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</si>
  <si>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</si>
  <si>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</si>
  <si>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</si>
  <si>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</si>
  <si>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</si>
  <si>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</si>
  <si>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</si>
  <si>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</si>
  <si>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</si>
  <si>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</si>
  <si>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</si>
  <si>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</si>
  <si>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</si>
  <si>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</si>
  <si>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</si>
  <si>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Sources:  Prior pages of this schedule.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</si>
  <si>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</si>
  <si>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</si>
  <si>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</si>
  <si>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</si>
  <si>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</si>
  <si>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</si>
  <si>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</si>
  <si>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</si>
  <si>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Sources:  Value Line Investment Survey, Standard &amp; Poor's Analysts' Handbook, Federal Reserve.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</si>
  <si>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</si>
  <si>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</si>
  <si>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</si>
  <si>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</si>
  <si>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</si>
  <si>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</si>
  <si>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</si>
  <si>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</si>
  <si>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</si>
  <si>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</si>
  <si>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</si>
  <si>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</si>
  <si>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</si>
  <si>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</si>
  <si>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</si>
  <si>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</si>
  <si>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B</t>
  </si>
  <si>
    <t>A</t>
  </si>
  <si>
    <t>S&amp; P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</si>
  <si>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</si>
  <si>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</si>
  <si>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</si>
  <si>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</si>
  <si>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</si>
  <si>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</si>
  <si>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</si>
  <si>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</si>
  <si>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</si>
  <si>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</si>
  <si>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</si>
  <si>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Common stock rankings range from D to A+, with the later representing the highest level.</t>
  </si>
  <si>
    <t>FIN STR</t>
  </si>
  <si>
    <t>STK RANK</t>
  </si>
  <si>
    <t>FIRST CALL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</si>
  <si>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</si>
  <si>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</si>
  <si>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</si>
  <si>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</si>
  <si>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</si>
  <si>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</si>
  <si>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Revenues</t>
  </si>
  <si>
    <t>BBB</t>
  </si>
  <si>
    <t>20-YEAR U.S. TREASURY BOND YIELDS</t>
  </si>
  <si>
    <t>RISK PREMIUMS</t>
  </si>
  <si>
    <t>20-YEAR</t>
  </si>
  <si>
    <t>T-BOND</t>
  </si>
  <si>
    <t>Source:  Standard &amp; Poor's Analysts' Handbook, Ibbotson Associates Handbook.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</si>
  <si>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</si>
  <si>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</si>
  <si>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</si>
  <si>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</si>
  <si>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</si>
  <si>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</si>
  <si>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</si>
  <si>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</si>
  <si>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</si>
  <si>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</si>
  <si>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</si>
  <si>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</si>
  <si>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Sources:  AUS Utility Reports, Value Line.</t>
  </si>
  <si>
    <t>Page 1 of 2</t>
  </si>
  <si>
    <t>Parcell Proxy Group</t>
  </si>
  <si>
    <t>BBB+</t>
  </si>
  <si>
    <t>Baa2</t>
  </si>
  <si>
    <t>Month</t>
  </si>
  <si>
    <t>20-year Treasury Bonds</t>
  </si>
  <si>
    <t>Market</t>
  </si>
  <si>
    <t>Capitalization</t>
  </si>
  <si>
    <t>($ millions)</t>
  </si>
  <si>
    <t>PROXY COMPANIES</t>
  </si>
  <si>
    <t>Percent Reg</t>
  </si>
  <si>
    <t>Qtr</t>
  </si>
  <si>
    <t>A3</t>
  </si>
  <si>
    <t>BASIS FOR SELECTION</t>
  </si>
  <si>
    <t>2002-2008</t>
  </si>
  <si>
    <t>Electric</t>
  </si>
  <si>
    <t>A-/BBB+</t>
  </si>
  <si>
    <t>A2/A3</t>
  </si>
  <si>
    <t>B+</t>
  </si>
  <si>
    <t>Note:  negative values not used in calculations.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</si>
  <si>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</si>
  <si>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</si>
  <si>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</si>
  <si>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</si>
  <si>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</si>
  <si>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</si>
  <si>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</si>
  <si>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</si>
  <si>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</si>
  <si>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</si>
  <si>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</si>
  <si>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</si>
  <si>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</si>
  <si>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</si>
  <si>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</si>
  <si>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</si>
  <si>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</si>
  <si>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</si>
  <si>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</si>
  <si>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</si>
  <si>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</si>
  <si>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</si>
  <si>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</si>
  <si>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</si>
  <si>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</si>
  <si>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</si>
  <si>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</si>
  <si>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</si>
  <si>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</si>
  <si>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</si>
  <si>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</si>
  <si>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</si>
  <si>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</si>
  <si>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</si>
  <si>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</si>
  <si>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1st Qtr.</t>
  </si>
  <si>
    <t>2nd Qtr.</t>
  </si>
  <si>
    <t>3rd Qtr.</t>
  </si>
  <si>
    <t>4th Qtr.</t>
  </si>
  <si>
    <t>2012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</si>
  <si>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</si>
  <si>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</si>
  <si>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</si>
  <si>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</si>
  <si>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</si>
  <si>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</si>
  <si>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</si>
  <si>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</si>
  <si>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</si>
  <si>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Aaa</t>
  </si>
  <si>
    <t xml:space="preserve">    Aa</t>
  </si>
  <si>
    <t xml:space="preserve">    A</t>
  </si>
  <si>
    <t xml:space="preserve">   Baa</t>
  </si>
  <si>
    <t>[1]</t>
  </si>
  <si>
    <t>[1] Note:  Moody's has not published Aaa utility bond yields since 2001.</t>
  </si>
  <si>
    <t>Sources:  Council of Economic Advisors, Economic Indicators; Moody's Bond Record; Federal</t>
  </si>
  <si>
    <t xml:space="preserve">                 Reserve Bulletin; various issues.</t>
  </si>
  <si>
    <t>Aa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</si>
  <si>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</si>
  <si>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</si>
  <si>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</si>
  <si>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</si>
  <si>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</si>
  <si>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</si>
  <si>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</si>
  <si>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</si>
  <si>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</si>
  <si>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</si>
  <si>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</si>
  <si>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</si>
  <si>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2013</t>
  </si>
  <si>
    <t>STOCK PRICE INDICATORS</t>
  </si>
  <si>
    <t>NASDAQ</t>
  </si>
  <si>
    <t>Composite [1]</t>
  </si>
  <si>
    <t>DJIA</t>
  </si>
  <si>
    <t>D/P</t>
  </si>
  <si>
    <t>E/P</t>
  </si>
  <si>
    <t>[1] Note:  this source did not publish the S&amp;P Composite prior to 1988 and the NASDAQ</t>
  </si>
  <si>
    <t>Composite prior to 1991.</t>
  </si>
  <si>
    <t>Stock</t>
  </si>
  <si>
    <t>Ranking</t>
  </si>
  <si>
    <t>A3/Baa1</t>
  </si>
  <si>
    <t>Edison International</t>
  </si>
  <si>
    <t>Xcel Energy Inc.</t>
  </si>
  <si>
    <t>A+</t>
  </si>
  <si>
    <t>($000)</t>
  </si>
  <si>
    <t>AUS UTILITY REPORTS</t>
  </si>
  <si>
    <t>ELECTRIC UTILITY GROUPS</t>
  </si>
  <si>
    <t>AVERAGE COMMON EQUITY RATIOS</t>
  </si>
  <si>
    <t>Combination</t>
  </si>
  <si>
    <t>and Gas</t>
  </si>
  <si>
    <t>Note:  Averages include short-term debt.</t>
  </si>
  <si>
    <t>Source:  AUS Utility Reports.</t>
  </si>
  <si>
    <t>BBB+/BBB</t>
  </si>
  <si>
    <t>Baa1</t>
  </si>
  <si>
    <t>Baa1/Baa2</t>
  </si>
  <si>
    <t>2010</t>
  </si>
  <si>
    <t>2014</t>
  </si>
  <si>
    <t>2009-2014</t>
  </si>
  <si>
    <t>2010 - 2014</t>
  </si>
  <si>
    <t>2018-'20</t>
  </si>
  <si>
    <t>neg</t>
  </si>
  <si>
    <t>2018-20</t>
  </si>
  <si>
    <t>2015</t>
  </si>
  <si>
    <t>Eversource Energy</t>
  </si>
  <si>
    <t>Est'd '12-'14 to '18-'20 Growth Rates</t>
  </si>
  <si>
    <t>2002 - 2014</t>
  </si>
  <si>
    <t>Source:  Standard &amp; Poor's Analyst's Handbook, 2015 edition.</t>
  </si>
  <si>
    <t>Ameren Corporation</t>
  </si>
  <si>
    <t>Avista Corporation</t>
  </si>
  <si>
    <t>DTE Energy Corporation</t>
  </si>
  <si>
    <t>Pinnacle West Capital Corp.</t>
  </si>
  <si>
    <t>Portland General Electric Co.</t>
  </si>
  <si>
    <t>SCANA Corporation</t>
  </si>
  <si>
    <t>NR</t>
  </si>
  <si>
    <t>TOTAL COST OF CAPITAL</t>
  </si>
  <si>
    <t>Item</t>
  </si>
  <si>
    <t>Cost</t>
  </si>
  <si>
    <t>Weighted Cost</t>
  </si>
  <si>
    <t>Long-Term Debt</t>
  </si>
  <si>
    <t>Common Equity</t>
  </si>
  <si>
    <t>Total</t>
  </si>
  <si>
    <t>Sep</t>
  </si>
  <si>
    <t>HISTORY OF CREDIT RATINGS</t>
  </si>
  <si>
    <t>American Electric Power</t>
  </si>
  <si>
    <t>Company</t>
  </si>
  <si>
    <t xml:space="preserve">Standard </t>
  </si>
  <si>
    <t>&amp; Poor's</t>
  </si>
  <si>
    <t>Strunk Proxy Group</t>
  </si>
  <si>
    <t>CenterPoint Energy</t>
  </si>
  <si>
    <t>Consolidated Edison</t>
  </si>
  <si>
    <t>Dominion Resources</t>
  </si>
  <si>
    <t>El Paso Electric Company</t>
  </si>
  <si>
    <t>Great Plains Energy</t>
  </si>
  <si>
    <t>IDACORP</t>
  </si>
  <si>
    <t>NorthWestern Corp</t>
  </si>
  <si>
    <t>Public Service Enterprise Group</t>
  </si>
  <si>
    <t>Sempra Energy</t>
  </si>
  <si>
    <t>The Empire Distric Electric</t>
  </si>
  <si>
    <t>Vectren Corp</t>
  </si>
  <si>
    <t>Westar Energy</t>
  </si>
  <si>
    <t>OGE Energy</t>
  </si>
  <si>
    <t>Short-Term Debt</t>
  </si>
  <si>
    <t>Preferred Stock</t>
  </si>
  <si>
    <t>A1</t>
  </si>
  <si>
    <t>Alliant Energy</t>
  </si>
  <si>
    <t>Pinnacle West Capital</t>
  </si>
  <si>
    <t>WEC Energy</t>
  </si>
  <si>
    <t>A1/A2</t>
  </si>
  <si>
    <t>PacifiCorp</t>
  </si>
  <si>
    <t>PACIFICORP</t>
  </si>
  <si>
    <t>DTE Energy</t>
  </si>
  <si>
    <t xml:space="preserve">A </t>
  </si>
  <si>
    <t>BBB/BBB-</t>
  </si>
  <si>
    <t>A1/BBB+</t>
  </si>
  <si>
    <t>A1-</t>
  </si>
  <si>
    <t>A/A-</t>
  </si>
  <si>
    <t xml:space="preserve">A2 </t>
  </si>
  <si>
    <t>A++</t>
  </si>
  <si>
    <t>A/B++</t>
  </si>
  <si>
    <t>2009-2015</t>
  </si>
  <si>
    <t>Dec. 2015</t>
  </si>
  <si>
    <t>Jan. 2016</t>
  </si>
  <si>
    <t>Feb. 2016</t>
  </si>
  <si>
    <t>Percent  1/</t>
  </si>
  <si>
    <t>1/</t>
  </si>
  <si>
    <t>1/  Values from prior PacifiCorp rate proceeding.</t>
  </si>
  <si>
    <t>Pacificorp</t>
  </si>
  <si>
    <t xml:space="preserve">PACIFICORP </t>
  </si>
  <si>
    <t>SENIOR SECURED DEBT</t>
  </si>
  <si>
    <t>Fitch</t>
  </si>
  <si>
    <t>A2</t>
  </si>
  <si>
    <t>Source:  Response to WUTC-146.</t>
  </si>
  <si>
    <t>BERKSHIRE HATHAWAY ENEREGY AND SUBSIDIARIES</t>
  </si>
  <si>
    <t>Source:  Response to WUTC 148.</t>
  </si>
  <si>
    <t>Berkshire Hathaway Energy</t>
  </si>
  <si>
    <t>MidAmerican Energy Co.</t>
  </si>
  <si>
    <t>SECURITY RATINGS</t>
  </si>
  <si>
    <t>Aa2</t>
  </si>
  <si>
    <t>2/</t>
  </si>
  <si>
    <t>Nevada Power Co.</t>
  </si>
  <si>
    <t>Sierra Pacific Power Co.</t>
  </si>
  <si>
    <t>1/  Senior unsecured.</t>
  </si>
  <si>
    <t>2/  Senior secured</t>
  </si>
  <si>
    <t>PREFERRED</t>
  </si>
  <si>
    <t xml:space="preserve">  DEBT </t>
  </si>
  <si>
    <t>March 31, 2006</t>
  </si>
  <si>
    <t>(Time of Merger)</t>
  </si>
  <si>
    <t>BERKSHIRE HATHAWAY ENERGY HOLDINGS COMPANY</t>
  </si>
  <si>
    <t>($ Millions)</t>
  </si>
  <si>
    <t xml:space="preserve">LONG-TERM </t>
  </si>
  <si>
    <t>SECURITIES</t>
  </si>
  <si>
    <t>Nevada Power Co</t>
  </si>
  <si>
    <t>MidAmerican Energy</t>
  </si>
  <si>
    <t>Berkshire Hathaway</t>
  </si>
  <si>
    <t>Energy Company</t>
  </si>
  <si>
    <t>Consolidated</t>
  </si>
  <si>
    <t>Note:  Percentages may not total 100.0% due to rounding.</t>
  </si>
  <si>
    <t>2006 - 2015</t>
  </si>
  <si>
    <t>Source:  Response to WUTC 144, PacifiCorp Form 10-Ks.</t>
  </si>
  <si>
    <t>December 2015 -- February 2016</t>
  </si>
  <si>
    <t>Exhibit No. ___(DCP-5)</t>
  </si>
  <si>
    <t>Source:  Berkshire Hathaway Energy, Form 10-K.</t>
  </si>
  <si>
    <t>AS OF DECEMBER 31, 2015</t>
  </si>
  <si>
    <t>BERKSHIRE HATHAWAY ENERGY  &amp; UTILITY SUBSIDIARIES</t>
  </si>
  <si>
    <t xml:space="preserve">Source:  2015 PacifiCorp Form 10-K.  </t>
  </si>
  <si>
    <t>.</t>
  </si>
  <si>
    <t>2/  Test Period costs of debt and preferred stock.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</si>
</sst>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  <numFmt numFmtId="171" formatCode="0.000%"/>
  </numFmts>
  <fonts count="23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0">
    <xf numFmtId="0" fontId="0" fillId="0" borderId="0"/>
    <xf numFmtId="3" fontId="10" fillId="0" borderId="0" applyFont="0" applyFill="0" applyBorder="0" applyAlignment="0" applyProtection="0"/>
    <xf numFmtId="5" fontId="10" fillId="0" borderId="0" applyFill="0" applyBorder="0" applyAlignment="0" applyProtection="0"/>
    <xf numFmtId="0" fontId="12" fillId="0" borderId="0"/>
    <xf numFmtId="0" fontId="12" fillId="0" borderId="0"/>
    <xf numFmtId="0" fontId="12" fillId="0" borderId="1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2" borderId="1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0" fontId="15" fillId="3" borderId="0">
      <alignment horizontal="right"/>
    </xf>
    <xf numFmtId="0" fontId="16" fillId="4" borderId="0">
      <alignment horizontal="center"/>
    </xf>
    <xf numFmtId="0" fontId="17" fillId="5" borderId="2"/>
    <xf numFmtId="0" fontId="18" fillId="0" borderId="0" applyBorder="0">
      <alignment horizontal="centerContinuous"/>
    </xf>
    <xf numFmtId="0" fontId="19" fillId="0" borderId="0" applyBorder="0">
      <alignment horizontal="centerContinuous"/>
    </xf>
    <xf numFmtId="0" fontId="12" fillId="0" borderId="0"/>
    <xf numFmtId="0" fontId="12" fillId="0" borderId="0"/>
    <xf numFmtId="0" fontId="12" fillId="0" borderId="1"/>
    <xf numFmtId="0" fontId="12" fillId="0" borderId="1"/>
    <xf numFmtId="0" fontId="20" fillId="6" borderId="0"/>
    <xf numFmtId="0" fontId="20" fillId="6" borderId="0"/>
    <xf numFmtId="0" fontId="10" fillId="0" borderId="3" applyNumberFormat="0" applyFont="0" applyFill="0" applyAlignment="0" applyProtection="0"/>
    <xf numFmtId="0" fontId="14" fillId="0" borderId="4"/>
    <xf numFmtId="0" fontId="14" fillId="0" borderId="4"/>
    <xf numFmtId="0" fontId="14" fillId="0" borderId="1"/>
    <xf numFmtId="0" fontId="14" fillId="0" borderId="1"/>
    <xf numFmtId="0" fontId="4" fillId="0" borderId="0"/>
    <xf numFmtId="167" fontId="4" fillId="0" borderId="0"/>
    <xf numFmtId="167" fontId="4" fillId="0" borderId="0"/>
    <xf numFmtId="0" fontId="1" fillId="0" borderId="0"/>
    <xf numFmtId="44" fontId="10" fillId="0" borderId="0" applyFont="0" applyFill="0" applyBorder="0" applyAlignment="0" applyProtection="0"/>
  </cellStyleXfs>
  <cellXfs count="293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0" fillId="0" borderId="3" xfId="0" applyNumberFormat="1" applyBorder="1"/>
    <xf numFmtId="164" fontId="2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0" fillId="0" borderId="0" xfId="0" applyNumberFormat="1" applyBorder="1"/>
    <xf numFmtId="0" fontId="5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Border="1"/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164" fontId="4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167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6" fillId="0" borderId="0" xfId="0" applyNumberFormat="1" applyFont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10" fontId="6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"/>
    </xf>
    <xf numFmtId="0" fontId="7" fillId="0" borderId="5" xfId="0" applyNumberFormat="1" applyFont="1" applyBorder="1"/>
    <xf numFmtId="0" fontId="7" fillId="0" borderId="0" xfId="0" applyNumberFormat="1" applyFont="1" applyBorder="1"/>
    <xf numFmtId="165" fontId="7" fillId="0" borderId="0" xfId="0" applyNumberFormat="1" applyFont="1"/>
    <xf numFmtId="2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center"/>
    </xf>
    <xf numFmtId="10" fontId="0" fillId="0" borderId="0" xfId="0" applyNumberFormat="1"/>
    <xf numFmtId="1" fontId="7" fillId="0" borderId="0" xfId="0" applyNumberFormat="1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6" xfId="0" applyNumberFormat="1" applyFont="1" applyBorder="1" applyAlignment="1"/>
    <xf numFmtId="168" fontId="4" fillId="0" borderId="0" xfId="0" applyNumberFormat="1" applyFont="1" applyAlignment="1">
      <alignment horizontal="center"/>
    </xf>
    <xf numFmtId="10" fontId="4" fillId="0" borderId="0" xfId="0" applyNumberFormat="1" applyFont="1" applyAlignment="1"/>
    <xf numFmtId="0" fontId="7" fillId="0" borderId="0" xfId="0" applyNumberFormat="1" applyFont="1" applyBorder="1" applyAlignment="1"/>
    <xf numFmtId="0" fontId="4" fillId="0" borderId="0" xfId="0" applyNumberFormat="1" applyFont="1" applyAlignment="1">
      <alignment horizontal="left"/>
    </xf>
    <xf numFmtId="1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6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4" fillId="0" borderId="0" xfId="0" applyNumberFormat="1" applyFon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64" fontId="6" fillId="0" borderId="0" xfId="0" applyNumberFormat="1" applyFont="1"/>
    <xf numFmtId="9" fontId="6" fillId="0" borderId="6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right"/>
    </xf>
    <xf numFmtId="169" fontId="0" fillId="0" borderId="0" xfId="0" applyNumberFormat="1" applyBorder="1"/>
    <xf numFmtId="169" fontId="6" fillId="0" borderId="0" xfId="0" applyNumberFormat="1" applyFont="1" applyBorder="1"/>
    <xf numFmtId="0" fontId="0" fillId="0" borderId="0" xfId="0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5" fillId="0" borderId="0" xfId="0" applyNumberFormat="1" applyFont="1" applyAlignment="1"/>
    <xf numFmtId="9" fontId="5" fillId="0" borderId="0" xfId="0" applyNumberFormat="1" applyFont="1" applyAlignment="1"/>
    <xf numFmtId="9" fontId="3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4" fillId="0" borderId="3" xfId="0" applyNumberFormat="1" applyFont="1" applyBorder="1" applyAlignment="1">
      <alignment horizontal="center"/>
    </xf>
    <xf numFmtId="9" fontId="5" fillId="0" borderId="0" xfId="0" applyNumberFormat="1" applyFont="1" applyBorder="1" applyAlignment="1"/>
    <xf numFmtId="14" fontId="4" fillId="0" borderId="0" xfId="0" applyNumberFormat="1" applyFont="1" applyAlignment="1">
      <alignment horizontal="right"/>
    </xf>
    <xf numFmtId="2" fontId="0" fillId="0" borderId="0" xfId="0" applyNumberFormat="1"/>
    <xf numFmtId="0" fontId="11" fillId="0" borderId="0" xfId="0" applyFont="1" applyBorder="1" applyAlignment="1"/>
    <xf numFmtId="164" fontId="2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0" xfId="35"/>
    <xf numFmtId="0" fontId="2" fillId="0" borderId="0" xfId="35" applyFont="1"/>
    <xf numFmtId="0" fontId="4" fillId="0" borderId="0" xfId="35" applyAlignment="1">
      <alignment horizontal="center"/>
    </xf>
    <xf numFmtId="0" fontId="4" fillId="0" borderId="0" xfId="35" applyBorder="1" applyAlignment="1">
      <alignment horizontal="center"/>
    </xf>
    <xf numFmtId="0" fontId="4" fillId="0" borderId="0" xfId="35" applyBorder="1"/>
    <xf numFmtId="0" fontId="11" fillId="0" borderId="0" xfId="35" applyFont="1" applyBorder="1" applyAlignment="1"/>
    <xf numFmtId="2" fontId="5" fillId="0" borderId="0" xfId="0" applyNumberFormat="1" applyFont="1" applyAlignment="1"/>
    <xf numFmtId="0" fontId="0" fillId="0" borderId="0" xfId="0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7" fontId="4" fillId="0" borderId="0" xfId="36" applyNumberFormat="1" applyFont="1" applyAlignment="1"/>
    <xf numFmtId="167" fontId="2" fillId="0" borderId="0" xfId="36" applyNumberFormat="1" applyFont="1" applyAlignment="1"/>
    <xf numFmtId="167" fontId="4" fillId="0" borderId="0" xfId="36" applyNumberFormat="1" applyFont="1" applyBorder="1" applyAlignment="1"/>
    <xf numFmtId="167" fontId="4" fillId="0" borderId="0" xfId="36" applyNumberFormat="1" applyFont="1" applyBorder="1" applyAlignment="1">
      <alignment horizontal="centerContinuous"/>
    </xf>
    <xf numFmtId="167" fontId="4" fillId="0" borderId="3" xfId="36" applyNumberFormat="1" applyFont="1" applyBorder="1" applyAlignment="1"/>
    <xf numFmtId="167" fontId="2" fillId="0" borderId="0" xfId="36" applyNumberFormat="1" applyFont="1" applyBorder="1" applyAlignment="1">
      <alignment horizontal="center"/>
    </xf>
    <xf numFmtId="167" fontId="2" fillId="0" borderId="0" xfId="36" applyNumberFormat="1" applyFont="1" applyBorder="1" applyAlignment="1"/>
    <xf numFmtId="167" fontId="2" fillId="0" borderId="6" xfId="36" applyNumberFormat="1" applyFont="1" applyBorder="1" applyAlignment="1">
      <alignment horizontal="center"/>
    </xf>
    <xf numFmtId="167" fontId="4" fillId="0" borderId="6" xfId="36" applyNumberFormat="1" applyFont="1" applyBorder="1" applyAlignment="1"/>
    <xf numFmtId="167" fontId="4" fillId="0" borderId="0" xfId="36" applyNumberFormat="1" applyFont="1" applyBorder="1"/>
    <xf numFmtId="167" fontId="4" fillId="0" borderId="0" xfId="36" applyNumberFormat="1" applyFont="1" applyAlignment="1">
      <alignment horizontal="center"/>
    </xf>
    <xf numFmtId="164" fontId="4" fillId="0" borderId="0" xfId="36" applyNumberFormat="1" applyFont="1" applyAlignment="1">
      <alignment horizontal="center"/>
    </xf>
    <xf numFmtId="164" fontId="4" fillId="0" borderId="0" xfId="36" applyNumberFormat="1" applyFont="1" applyBorder="1" applyAlignment="1"/>
    <xf numFmtId="165" fontId="4" fillId="0" borderId="0" xfId="36" applyNumberFormat="1" applyFont="1" applyBorder="1"/>
    <xf numFmtId="165" fontId="4" fillId="0" borderId="0" xfId="36" applyNumberFormat="1" applyFont="1"/>
    <xf numFmtId="165" fontId="4" fillId="0" borderId="0" xfId="36" applyNumberFormat="1" applyFont="1" applyBorder="1" applyAlignment="1">
      <alignment horizontal="centerContinuous"/>
    </xf>
    <xf numFmtId="1" fontId="4" fillId="0" borderId="0" xfId="36" applyNumberFormat="1" applyFont="1" applyAlignment="1">
      <alignment horizontal="center"/>
    </xf>
    <xf numFmtId="164" fontId="4" fillId="0" borderId="0" xfId="38" applyNumberFormat="1" applyFont="1" applyAlignment="1">
      <alignment horizontal="center"/>
    </xf>
    <xf numFmtId="1" fontId="4" fillId="0" borderId="0" xfId="36" applyNumberFormat="1" applyFont="1" applyBorder="1" applyAlignment="1">
      <alignment horizontal="center"/>
    </xf>
    <xf numFmtId="164" fontId="4" fillId="0" borderId="0" xfId="36" applyNumberFormat="1" applyFont="1" applyBorder="1" applyAlignment="1">
      <alignment horizontal="center"/>
    </xf>
    <xf numFmtId="164" fontId="4" fillId="0" borderId="0" xfId="38" applyNumberFormat="1" applyFont="1" applyBorder="1" applyAlignment="1">
      <alignment horizontal="center"/>
    </xf>
    <xf numFmtId="167" fontId="4" fillId="0" borderId="7" xfId="36" applyNumberFormat="1" applyFont="1" applyBorder="1" applyAlignment="1"/>
    <xf numFmtId="164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Continuous"/>
    </xf>
    <xf numFmtId="167" fontId="4" fillId="0" borderId="0" xfId="36" applyNumberFormat="1" applyFont="1" applyAlignment="1">
      <alignment horizontal="centerContinuous"/>
    </xf>
    <xf numFmtId="1" fontId="2" fillId="0" borderId="0" xfId="36" applyNumberFormat="1" applyFont="1" applyAlignment="1">
      <alignment horizontal="center"/>
    </xf>
    <xf numFmtId="167" fontId="4" fillId="0" borderId="0" xfId="36" applyNumberFormat="1" applyFont="1" applyBorder="1" applyAlignment="1">
      <alignment horizontal="center"/>
    </xf>
    <xf numFmtId="167" fontId="2" fillId="0" borderId="0" xfId="36" quotePrefix="1" applyNumberFormat="1" applyFont="1" applyAlignment="1">
      <alignment horizontal="center"/>
    </xf>
    <xf numFmtId="167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4" fillId="0" borderId="8" xfId="36" applyNumberFormat="1" applyFont="1" applyBorder="1" applyAlignment="1"/>
    <xf numFmtId="10" fontId="4" fillId="0" borderId="0" xfId="36" applyNumberFormat="1" applyFont="1" applyAlignment="1">
      <alignment horizontal="center"/>
    </xf>
    <xf numFmtId="10" fontId="4" fillId="0" borderId="0" xfId="36" applyNumberFormat="1" applyFont="1" applyBorder="1" applyAlignment="1">
      <alignment horizontal="center"/>
    </xf>
    <xf numFmtId="10" fontId="4" fillId="0" borderId="7" xfId="36" applyNumberFormat="1" applyFont="1" applyBorder="1" applyAlignment="1">
      <alignment horizontal="center"/>
    </xf>
    <xf numFmtId="2" fontId="4" fillId="0" borderId="0" xfId="36" applyNumberFormat="1" applyFont="1"/>
    <xf numFmtId="167" fontId="4" fillId="0" borderId="6" xfId="36" applyNumberFormat="1" applyFont="1" applyBorder="1" applyAlignment="1">
      <alignment horizontal="centerContinuous"/>
    </xf>
    <xf numFmtId="1" fontId="2" fillId="0" borderId="0" xfId="36" applyNumberFormat="1" applyFont="1" applyBorder="1" applyAlignment="1">
      <alignment horizontal="center"/>
    </xf>
    <xf numFmtId="167" fontId="2" fillId="0" borderId="0" xfId="36" quotePrefix="1" applyNumberFormat="1" applyFont="1" applyBorder="1" applyAlignment="1">
      <alignment horizontal="center"/>
    </xf>
    <xf numFmtId="167" fontId="21" fillId="0" borderId="0" xfId="36" applyNumberFormat="1" applyFont="1" applyAlignment="1"/>
    <xf numFmtId="167" fontId="22" fillId="0" borderId="0" xfId="36" applyNumberFormat="1" applyFont="1" applyAlignment="1"/>
    <xf numFmtId="167" fontId="21" fillId="0" borderId="3" xfId="36" applyNumberFormat="1" applyFont="1" applyBorder="1" applyAlignment="1"/>
    <xf numFmtId="167" fontId="4" fillId="0" borderId="0" xfId="36" applyNumberFormat="1" applyBorder="1"/>
    <xf numFmtId="2" fontId="4" fillId="0" borderId="0" xfId="36" applyNumberFormat="1" applyFont="1" applyAlignment="1">
      <alignment horizontal="center"/>
    </xf>
    <xf numFmtId="4" fontId="4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Border="1" applyAlignment="1">
      <alignment horizontal="center"/>
    </xf>
    <xf numFmtId="4" fontId="4" fillId="0" borderId="7" xfId="36" applyNumberFormat="1" applyFont="1" applyBorder="1" applyAlignment="1">
      <alignment horizontal="center"/>
    </xf>
    <xf numFmtId="2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" fontId="4" fillId="0" borderId="6" xfId="0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4" fillId="0" borderId="8" xfId="35" applyBorder="1"/>
    <xf numFmtId="0" fontId="4" fillId="0" borderId="8" xfId="35" applyBorder="1" applyAlignment="1">
      <alignment horizontal="center"/>
    </xf>
    <xf numFmtId="0" fontId="4" fillId="0" borderId="7" xfId="35" applyBorder="1" applyAlignment="1">
      <alignment horizontal="center"/>
    </xf>
    <xf numFmtId="9" fontId="4" fillId="0" borderId="0" xfId="35" applyNumberFormat="1" applyAlignment="1">
      <alignment horizontal="center"/>
    </xf>
    <xf numFmtId="0" fontId="4" fillId="0" borderId="0" xfId="35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7" xfId="0" applyNumberFormat="1" applyFont="1" applyBorder="1" applyAlignment="1"/>
    <xf numFmtId="170" fontId="5" fillId="0" borderId="0" xfId="0" applyNumberFormat="1" applyFont="1" applyAlignment="1">
      <alignment horizontal="center"/>
    </xf>
    <xf numFmtId="170" fontId="5" fillId="0" borderId="0" xfId="0" applyNumberFormat="1" applyFont="1" applyAlignment="1"/>
    <xf numFmtId="170" fontId="5" fillId="0" borderId="7" xfId="0" applyNumberFormat="1" applyFont="1" applyBorder="1" applyAlignment="1"/>
    <xf numFmtId="170" fontId="5" fillId="0" borderId="0" xfId="0" applyNumberFormat="1" applyFont="1" applyBorder="1" applyAlignment="1"/>
    <xf numFmtId="1" fontId="2" fillId="0" borderId="0" xfId="36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/>
    <xf numFmtId="0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1" fontId="7" fillId="0" borderId="7" xfId="0" applyNumberFormat="1" applyFont="1" applyBorder="1" applyAlignment="1"/>
    <xf numFmtId="165" fontId="7" fillId="0" borderId="7" xfId="0" applyNumberFormat="1" applyFont="1" applyBorder="1"/>
    <xf numFmtId="0" fontId="2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" fontId="2" fillId="0" borderId="0" xfId="36" applyNumberFormat="1" applyFon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9" fontId="0" fillId="0" borderId="7" xfId="0" applyNumberFormat="1" applyBorder="1"/>
    <xf numFmtId="0" fontId="2" fillId="0" borderId="0" xfId="0" applyFont="1" applyBorder="1"/>
    <xf numFmtId="0" fontId="4" fillId="0" borderId="0" xfId="35" applyNumberFormat="1" applyFont="1" applyAlignment="1"/>
    <xf numFmtId="0" fontId="2" fillId="0" borderId="0" xfId="35" applyNumberFormat="1" applyFont="1" applyAlignment="1"/>
    <xf numFmtId="0" fontId="3" fillId="0" borderId="0" xfId="35" applyNumberFormat="1" applyFont="1" applyAlignment="1">
      <alignment horizontal="centerContinuous"/>
    </xf>
    <xf numFmtId="0" fontId="4" fillId="0" borderId="0" xfId="35" applyNumberFormat="1" applyFont="1" applyAlignment="1">
      <alignment horizontal="centerContinuous"/>
    </xf>
    <xf numFmtId="0" fontId="4" fillId="0" borderId="7" xfId="35" applyNumberFormat="1" applyFont="1" applyBorder="1" applyAlignment="1"/>
    <xf numFmtId="0" fontId="4" fillId="0" borderId="0" xfId="35" applyNumberFormat="1" applyFont="1" applyBorder="1" applyAlignment="1">
      <alignment horizontal="center"/>
    </xf>
    <xf numFmtId="0" fontId="4" fillId="0" borderId="0" xfId="35" applyNumberFormat="1" applyFont="1" applyAlignment="1">
      <alignment horizontal="left"/>
    </xf>
    <xf numFmtId="0" fontId="4" fillId="0" borderId="0" xfId="35" applyNumberFormat="1" applyFont="1" applyAlignment="1">
      <alignment horizontal="center"/>
    </xf>
    <xf numFmtId="0" fontId="4" fillId="0" borderId="7" xfId="35" applyBorder="1"/>
    <xf numFmtId="0" fontId="2" fillId="0" borderId="0" xfId="35" applyFont="1" applyAlignment="1">
      <alignment horizontal="center"/>
    </xf>
    <xf numFmtId="0" fontId="4" fillId="0" borderId="6" xfId="35" applyBorder="1"/>
    <xf numFmtId="0" fontId="4" fillId="0" borderId="6" xfId="35" applyBorder="1" applyAlignment="1">
      <alignment horizontal="center"/>
    </xf>
    <xf numFmtId="10" fontId="4" fillId="0" borderId="0" xfId="35" applyNumberFormat="1" applyAlignment="1">
      <alignment horizontal="center"/>
    </xf>
    <xf numFmtId="0" fontId="4" fillId="0" borderId="0" xfId="35" applyFont="1"/>
    <xf numFmtId="10" fontId="4" fillId="0" borderId="0" xfId="35" applyNumberFormat="1" applyAlignment="1">
      <alignment horizontal="right"/>
    </xf>
    <xf numFmtId="10" fontId="4" fillId="0" borderId="0" xfId="35" applyNumberFormat="1" applyAlignment="1">
      <alignment horizontal="left"/>
    </xf>
    <xf numFmtId="0" fontId="4" fillId="0" borderId="6" xfId="35" applyBorder="1" applyAlignment="1">
      <alignment horizontal="right"/>
    </xf>
    <xf numFmtId="0" fontId="4" fillId="0" borderId="6" xfId="35" applyBorder="1" applyAlignment="1">
      <alignment horizontal="left"/>
    </xf>
    <xf numFmtId="0" fontId="4" fillId="0" borderId="0" xfId="35" applyBorder="1" applyAlignment="1">
      <alignment horizontal="right"/>
    </xf>
    <xf numFmtId="0" fontId="4" fillId="0" borderId="0" xfId="35" applyBorder="1" applyAlignment="1">
      <alignment horizontal="left"/>
    </xf>
    <xf numFmtId="10" fontId="4" fillId="0" borderId="0" xfId="35" applyNumberFormat="1"/>
    <xf numFmtId="10" fontId="2" fillId="0" borderId="0" xfId="35" applyNumberFormat="1" applyFont="1" applyAlignment="1">
      <alignment horizontal="center"/>
    </xf>
    <xf numFmtId="171" fontId="4" fillId="0" borderId="0" xfId="35" applyNumberFormat="1" applyAlignment="1">
      <alignment horizontal="center"/>
    </xf>
    <xf numFmtId="0" fontId="11" fillId="0" borderId="7" xfId="35" applyFont="1" applyBorder="1" applyAlignment="1">
      <alignment horizontal="center"/>
    </xf>
    <xf numFmtId="0" fontId="4" fillId="0" borderId="0" xfId="35" applyFont="1" applyAlignment="1">
      <alignment horizontal="center"/>
    </xf>
    <xf numFmtId="0" fontId="4" fillId="0" borderId="7" xfId="35" applyFont="1" applyBorder="1" applyAlignment="1">
      <alignment horizontal="center"/>
    </xf>
    <xf numFmtId="0" fontId="4" fillId="0" borderId="0" xfId="35" applyFont="1" applyFill="1" applyAlignment="1">
      <alignment horizontal="left"/>
    </xf>
    <xf numFmtId="0" fontId="4" fillId="0" borderId="0" xfId="35" applyNumberFormat="1" applyFont="1" applyBorder="1"/>
    <xf numFmtId="0" fontId="4" fillId="0" borderId="0" xfId="0" applyFont="1" applyFill="1" applyBorder="1"/>
    <xf numFmtId="1" fontId="2" fillId="0" borderId="0" xfId="36" applyNumberFormat="1" applyFont="1" applyBorder="1" applyAlignment="1">
      <alignment horizontal="center"/>
    </xf>
    <xf numFmtId="17" fontId="4" fillId="0" borderId="0" xfId="0" applyNumberFormat="1" applyFont="1" applyAlignment="1">
      <alignment horizontal="right"/>
    </xf>
    <xf numFmtId="10" fontId="4" fillId="0" borderId="0" xfId="35" applyNumberFormat="1" applyBorder="1" applyAlignment="1">
      <alignment horizontal="center"/>
    </xf>
    <xf numFmtId="0" fontId="4" fillId="0" borderId="0" xfId="0" applyFont="1" applyAlignment="1">
      <alignment horizontal="left"/>
    </xf>
    <xf numFmtId="6" fontId="3" fillId="0" borderId="0" xfId="35" quotePrefix="1" applyNumberFormat="1" applyFont="1" applyAlignment="1">
      <alignment horizontal="centerContinuous"/>
    </xf>
    <xf numFmtId="0" fontId="4" fillId="0" borderId="0" xfId="35" applyNumberFormat="1" applyFont="1" applyBorder="1" applyAlignment="1"/>
    <xf numFmtId="0" fontId="4" fillId="0" borderId="0" xfId="35" applyFont="1" applyBorder="1"/>
    <xf numFmtId="0" fontId="4" fillId="0" borderId="6" xfId="35" applyNumberFormat="1" applyFont="1" applyBorder="1"/>
    <xf numFmtId="164" fontId="4" fillId="0" borderId="0" xfId="35" applyNumberFormat="1" applyFont="1" applyAlignment="1">
      <alignment horizontal="center"/>
    </xf>
    <xf numFmtId="166" fontId="4" fillId="0" borderId="0" xfId="35" applyNumberFormat="1" applyFont="1" applyAlignment="1">
      <alignment horizontal="center"/>
    </xf>
    <xf numFmtId="15" fontId="4" fillId="0" borderId="0" xfId="35" quotePrefix="1" applyNumberFormat="1" applyFont="1" applyAlignment="1">
      <alignment horizontal="center"/>
    </xf>
    <xf numFmtId="169" fontId="4" fillId="0" borderId="0" xfId="35" applyNumberFormat="1" applyFont="1" applyAlignment="1">
      <alignment horizontal="center"/>
    </xf>
    <xf numFmtId="164" fontId="4" fillId="0" borderId="0" xfId="35" applyNumberFormat="1" applyFont="1"/>
    <xf numFmtId="169" fontId="4" fillId="0" borderId="7" xfId="35" applyNumberFormat="1" applyFont="1" applyBorder="1" applyAlignment="1">
      <alignment horizontal="center"/>
    </xf>
    <xf numFmtId="169" fontId="4" fillId="0" borderId="0" xfId="35" applyNumberFormat="1" applyFont="1"/>
    <xf numFmtId="169" fontId="4" fillId="0" borderId="0" xfId="35" applyNumberFormat="1" applyFont="1" applyAlignment="1"/>
    <xf numFmtId="6" fontId="3" fillId="0" borderId="7" xfId="35" quotePrefix="1" applyNumberFormat="1" applyFont="1" applyBorder="1" applyAlignment="1">
      <alignment horizontal="center"/>
    </xf>
    <xf numFmtId="6" fontId="3" fillId="0" borderId="0" xfId="35" quotePrefix="1" applyNumberFormat="1" applyFont="1" applyBorder="1" applyAlignment="1">
      <alignment horizontal="center"/>
    </xf>
    <xf numFmtId="0" fontId="4" fillId="0" borderId="7" xfId="35" applyNumberFormat="1" applyFont="1" applyBorder="1" applyAlignment="1">
      <alignment horizontal="center"/>
    </xf>
    <xf numFmtId="164" fontId="4" fillId="0" borderId="7" xfId="35" applyNumberFormat="1" applyFont="1" applyBorder="1" applyAlignment="1">
      <alignment horizontal="center"/>
    </xf>
    <xf numFmtId="166" fontId="4" fillId="0" borderId="7" xfId="35" applyNumberFormat="1" applyFont="1" applyBorder="1" applyAlignment="1">
      <alignment horizontal="center"/>
    </xf>
    <xf numFmtId="164" fontId="4" fillId="0" borderId="0" xfId="35" applyNumberFormat="1" applyFont="1" applyAlignment="1"/>
    <xf numFmtId="3" fontId="4" fillId="0" borderId="0" xfId="35" applyNumberFormat="1" applyFont="1" applyAlignment="1">
      <alignment horizontal="center"/>
    </xf>
    <xf numFmtId="0" fontId="3" fillId="0" borderId="0" xfId="35" applyFont="1" applyBorder="1" applyAlignment="1">
      <alignment horizontal="center"/>
    </xf>
    <xf numFmtId="0" fontId="2" fillId="0" borderId="0" xfId="35" applyFont="1" applyBorder="1" applyAlignment="1">
      <alignment horizontal="center"/>
    </xf>
    <xf numFmtId="1" fontId="2" fillId="0" borderId="0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2" fillId="0" borderId="0" xfId="36" applyNumberFormat="1" applyFont="1" applyAlignment="1">
      <alignment horizontal="center"/>
    </xf>
    <xf numFmtId="165" fontId="2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2" fillId="0" borderId="0" xfId="36" applyNumberFormat="1" applyFont="1" applyAlignment="1">
      <alignment horizontal="center"/>
    </xf>
    <xf numFmtId="0" fontId="4" fillId="0" borderId="6" xfId="35" applyFont="1" applyBorder="1" applyAlignment="1">
      <alignment horizontal="center"/>
    </xf>
    <xf numFmtId="0" fontId="11" fillId="0" borderId="0" xfId="35" applyFont="1" applyBorder="1" applyAlignment="1">
      <alignment horizontal="center"/>
    </xf>
    <xf numFmtId="0" fontId="3" fillId="0" borderId="0" xfId="35" applyNumberFormat="1" applyFont="1" applyAlignment="1">
      <alignment horizontal="center"/>
    </xf>
    <xf numFmtId="6" fontId="3" fillId="0" borderId="0" xfId="35" applyNumberFormat="1" applyFont="1" applyAlignment="1">
      <alignment horizontal="center"/>
    </xf>
    <xf numFmtId="6" fontId="3" fillId="0" borderId="0" xfId="35" quotePrefix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40">
    <cellStyle name="Comma0" xfId="1"/>
    <cellStyle name="Currency 2" xfId="39"/>
    <cellStyle name="Currency0" xfId="2"/>
    <cellStyle name="Custom - Style1" xfId="3"/>
    <cellStyle name="Custom - Style8" xfId="4"/>
    <cellStyle name="Data   - Style2" xfId="5"/>
    <cellStyle name="Date" xfId="6"/>
    <cellStyle name="Fixed" xfId="7"/>
    <cellStyle name="Heading 1" xfId="8" builtinId="16" customBuiltin="1"/>
    <cellStyle name="Heading 2" xfId="9" builtinId="17" customBuiltin="1"/>
    <cellStyle name="Labels - Style3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2" xfId="35"/>
    <cellStyle name="Normal 3" xfId="36"/>
    <cellStyle name="Normal 3 2" xfId="37"/>
    <cellStyle name="Normal 4" xfId="38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Reset  - Style4" xfId="24"/>
    <cellStyle name="Reset  - Style7" xfId="25"/>
    <cellStyle name="Table  - Style5" xfId="26"/>
    <cellStyle name="Table  - Style6" xfId="27"/>
    <cellStyle name="Title  - Style1" xfId="28"/>
    <cellStyle name="Title  - Style6" xfId="29"/>
    <cellStyle name="Total" xfId="30" builtinId="25" customBuiltin="1"/>
    <cellStyle name="TotCol - Style5" xfId="31"/>
    <cellStyle name="TotCol - Style7" xfId="32"/>
    <cellStyle name="TotRow - Style4" xfId="33"/>
    <cellStyle name="TotRow - Style8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42" Type="http://schemas.openxmlformats.org/officeDocument/2006/relationships/externalLink" Target="externalLinks/externalLink16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3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14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4" Type="http://schemas.openxmlformats.org/officeDocument/2006/relationships/externalLink" Target="externalLinks/externalLink18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externalLink" Target="externalLinks/externalLink17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externalLink" Target="externalLinks/externalLink12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%20CASES\1143%20Entergy\Entergy%20Schedules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8%20Cases\0812%20Atmos%20Energy\Atmos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-2"/>
      <sheetName val="DCP-3, P 1"/>
      <sheetName val="DCP-3, P 2"/>
      <sheetName val="DCP-3, P 3"/>
      <sheetName val="DCP-3, P 4"/>
      <sheetName val="DCP-3, P 5"/>
      <sheetName val="DCP-3, P 6"/>
      <sheetName val="DCP-4"/>
      <sheetName val="DCP-6, p1"/>
      <sheetName val="DCP-6, p 2"/>
      <sheetName val="DCP-6, p 3"/>
      <sheetName val="DCP-7"/>
      <sheetName val="DCP-8"/>
      <sheetName val="DCP-9, p1"/>
      <sheetName val="DCP-9, p2"/>
      <sheetName val="DCP-9, p3"/>
      <sheetName val="DCP-9, p4"/>
      <sheetName val="DCP-10"/>
      <sheetName val="DCP-11"/>
      <sheetName val="DCP-12, p 1"/>
      <sheetName val="DCP-13, p 2"/>
      <sheetName val="DCP-13"/>
      <sheetName val="DCP-14, P 1"/>
      <sheetName val="DCP-14, P 2"/>
      <sheetName val="DCP-15"/>
      <sheetName val="DCP-16, p 1"/>
      <sheetName val="DCP-16, p 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5">
          <cell r="B35" t="str">
            <v>Note:  Percentages may not total 100.0% due to rounding.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, p 1"/>
      <sheetName val="Sch 2, p 2"/>
      <sheetName val="Sch 2, p 3"/>
      <sheetName val="Sch 2, p 4"/>
      <sheetName val="Sch 2, p 5"/>
      <sheetName val="Sch 2, p 6"/>
      <sheetName val="Sch 3"/>
      <sheetName val="Sch 4"/>
      <sheetName val="Sch 5"/>
      <sheetName val="Sch 6, p 1"/>
      <sheetName val="Sch 6, p 2"/>
      <sheetName val="Sch 7"/>
      <sheetName val="Sch 8, p1"/>
      <sheetName val="Sch 8, p 2"/>
      <sheetName val="Sch 8, p 3"/>
      <sheetName val="Sch 8, p 4"/>
      <sheetName val="Sch 8"/>
      <sheetName val="Sch 10"/>
      <sheetName val="Sch 11, p 1"/>
      <sheetName val="Sch 11, p 2"/>
      <sheetName val="Sch 12"/>
      <sheetName val="Sch 13 WP"/>
      <sheetName val="Sch 13"/>
      <sheetName val="Sch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>Company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view="pageLayout" zoomScaleNormal="100" workbookViewId="0">
      <selection activeCell="F1" sqref="F1"/>
    </sheetView>
  </sheetViews>
  <sheetFormatPr defaultColWidth="8.77734375" defaultRowHeight="15"/>
  <cols>
    <col min="1" max="1" width="29.6640625" style="127" bestFit="1" customWidth="1"/>
    <col min="2" max="2" width="13.44140625" style="127" customWidth="1"/>
    <col min="3" max="3" width="8.77734375" style="127"/>
    <col min="4" max="4" width="7" style="127" customWidth="1"/>
    <col min="5" max="5" width="9" style="127" bestFit="1" customWidth="1"/>
    <col min="6" max="6" width="8.77734375" style="127"/>
    <col min="7" max="7" width="6" style="127" customWidth="1"/>
    <col min="8" max="16384" width="8.77734375" style="127"/>
  </cols>
  <sheetData>
    <row r="1" spans="1:9" ht="15.75">
      <c r="F1" s="128"/>
    </row>
    <row r="2" spans="1:9" ht="15.75">
      <c r="F2" s="128"/>
      <c r="G2" s="128"/>
    </row>
    <row r="3" spans="1:9" ht="15.75">
      <c r="G3" s="128"/>
    </row>
    <row r="5" spans="1:9" ht="20.25">
      <c r="A5" s="273" t="s">
        <v>279</v>
      </c>
      <c r="B5" s="273"/>
      <c r="C5" s="273"/>
      <c r="D5" s="273"/>
      <c r="E5" s="273"/>
      <c r="F5" s="273"/>
      <c r="G5" s="273"/>
      <c r="H5" s="273"/>
    </row>
    <row r="6" spans="1:9" ht="20.25">
      <c r="A6" s="273" t="s">
        <v>244</v>
      </c>
      <c r="B6" s="273"/>
      <c r="C6" s="273"/>
      <c r="D6" s="273"/>
      <c r="E6" s="273"/>
      <c r="F6" s="273"/>
      <c r="G6" s="273"/>
      <c r="H6" s="273"/>
    </row>
    <row r="7" spans="1:9" ht="20.25">
      <c r="A7" s="273"/>
      <c r="B7" s="273"/>
      <c r="C7" s="273"/>
      <c r="D7" s="273"/>
      <c r="E7" s="273"/>
      <c r="F7" s="273"/>
      <c r="G7" s="273"/>
      <c r="H7" s="273"/>
    </row>
    <row r="8" spans="1:9" ht="15.75" thickBot="1">
      <c r="A8" s="229"/>
      <c r="B8" s="229"/>
      <c r="C8" s="229"/>
      <c r="D8" s="229"/>
      <c r="E8" s="229"/>
      <c r="F8" s="229"/>
      <c r="G8" s="229"/>
      <c r="H8" s="229"/>
    </row>
    <row r="9" spans="1:9" ht="15.75" thickTop="1"/>
    <row r="10" spans="1:9" ht="15.75">
      <c r="A10" s="230" t="s">
        <v>245</v>
      </c>
      <c r="B10" s="230" t="s">
        <v>293</v>
      </c>
      <c r="C10" s="274" t="s">
        <v>246</v>
      </c>
      <c r="D10" s="274"/>
      <c r="E10" s="274"/>
      <c r="F10" s="274" t="s">
        <v>247</v>
      </c>
      <c r="G10" s="274"/>
      <c r="H10" s="274"/>
      <c r="I10" s="128"/>
    </row>
    <row r="11" spans="1:9">
      <c r="A11" s="231"/>
      <c r="B11" s="231"/>
      <c r="C11" s="231"/>
      <c r="D11" s="232"/>
      <c r="E11" s="231"/>
      <c r="F11" s="231"/>
      <c r="G11" s="231"/>
      <c r="H11" s="231"/>
    </row>
    <row r="12" spans="1:9">
      <c r="A12" s="131"/>
      <c r="B12" s="131"/>
      <c r="C12" s="131"/>
      <c r="D12" s="130"/>
      <c r="E12" s="131"/>
      <c r="F12" s="131"/>
      <c r="G12" s="131"/>
      <c r="H12" s="131"/>
    </row>
    <row r="13" spans="1:9">
      <c r="A13" s="131" t="s">
        <v>271</v>
      </c>
      <c r="B13" s="252">
        <v>1.9E-3</v>
      </c>
      <c r="C13" s="131"/>
      <c r="D13" s="252">
        <v>2.1499999999999998E-2</v>
      </c>
      <c r="E13" s="234" t="s">
        <v>308</v>
      </c>
      <c r="F13" s="131"/>
      <c r="G13" s="233">
        <f>+B13*D13</f>
        <v>4.0849999999999997E-5</v>
      </c>
      <c r="H13" s="131"/>
    </row>
    <row r="14" spans="1:9">
      <c r="A14" s="131"/>
      <c r="B14" s="131"/>
      <c r="C14" s="131"/>
      <c r="D14" s="130"/>
      <c r="E14" s="131"/>
      <c r="F14" s="131"/>
      <c r="G14" s="131"/>
      <c r="H14" s="131"/>
    </row>
    <row r="15" spans="1:9">
      <c r="A15" s="127" t="s">
        <v>248</v>
      </c>
      <c r="B15" s="233">
        <v>0.50690000000000002</v>
      </c>
      <c r="C15" s="233"/>
      <c r="D15" s="233">
        <v>5.21E-2</v>
      </c>
      <c r="E15" s="234" t="s">
        <v>308</v>
      </c>
      <c r="G15" s="233">
        <f>+B15*D15</f>
        <v>2.6409490000000001E-2</v>
      </c>
    </row>
    <row r="16" spans="1:9">
      <c r="B16" s="233"/>
      <c r="C16" s="233"/>
      <c r="D16" s="233"/>
      <c r="E16" s="234"/>
      <c r="G16" s="233"/>
    </row>
    <row r="17" spans="1:8">
      <c r="A17" s="127" t="s">
        <v>272</v>
      </c>
      <c r="B17" s="233">
        <v>2.0000000000000001E-4</v>
      </c>
      <c r="C17" s="233"/>
      <c r="D17" s="233">
        <v>6.7500000000000004E-2</v>
      </c>
      <c r="E17" s="234" t="s">
        <v>308</v>
      </c>
      <c r="G17" s="233">
        <f>+B17*D17</f>
        <v>1.3500000000000001E-5</v>
      </c>
    </row>
    <row r="18" spans="1:8">
      <c r="B18" s="233"/>
      <c r="C18" s="233"/>
      <c r="D18" s="233"/>
      <c r="G18" s="233"/>
    </row>
    <row r="19" spans="1:8">
      <c r="A19" s="127" t="s">
        <v>249</v>
      </c>
      <c r="B19" s="233">
        <v>0.49099999999999999</v>
      </c>
      <c r="C19" s="235">
        <v>0.09</v>
      </c>
      <c r="D19" s="243">
        <v>9.2499999999999999E-2</v>
      </c>
      <c r="E19" s="236">
        <v>9.5000000000000001E-2</v>
      </c>
      <c r="F19" s="235">
        <f>+B19*C19</f>
        <v>4.419E-2</v>
      </c>
      <c r="G19" s="233">
        <f>+B19*D19</f>
        <v>4.54175E-2</v>
      </c>
      <c r="H19" s="236">
        <f>+B19*E19</f>
        <v>4.6644999999999999E-2</v>
      </c>
    </row>
    <row r="20" spans="1:8">
      <c r="B20" s="231"/>
      <c r="D20" s="129"/>
      <c r="F20" s="237"/>
      <c r="H20" s="238"/>
    </row>
    <row r="21" spans="1:8">
      <c r="B21" s="131"/>
      <c r="D21" s="129"/>
      <c r="F21" s="239"/>
      <c r="H21" s="240"/>
    </row>
    <row r="22" spans="1:8">
      <c r="A22" s="127" t="s">
        <v>250</v>
      </c>
      <c r="B22" s="233">
        <f>SUM(B13:B19)</f>
        <v>1</v>
      </c>
      <c r="C22" s="241"/>
      <c r="D22" s="129"/>
      <c r="F22" s="235">
        <f>+G13+G15+G17+F19</f>
        <v>7.0653839999999996E-2</v>
      </c>
      <c r="G22" s="129"/>
      <c r="H22" s="236">
        <f>+G13+G15+G17+H19</f>
        <v>7.3108839999999994E-2</v>
      </c>
    </row>
    <row r="23" spans="1:8">
      <c r="B23" s="233"/>
      <c r="C23" s="241"/>
      <c r="D23" s="129"/>
      <c r="F23" s="235"/>
      <c r="G23" s="233">
        <f>+G13+G15+G17+G19</f>
        <v>7.1881340000000002E-2</v>
      </c>
      <c r="H23" s="236"/>
    </row>
    <row r="24" spans="1:8">
      <c r="B24" s="233"/>
      <c r="C24" s="241"/>
      <c r="D24" s="129"/>
      <c r="F24" s="235"/>
      <c r="G24" s="129"/>
      <c r="H24" s="236"/>
    </row>
    <row r="25" spans="1:8" ht="15.75" thickBot="1">
      <c r="A25" s="229"/>
      <c r="B25" s="229"/>
      <c r="C25" s="229"/>
      <c r="D25" s="229"/>
      <c r="E25" s="229"/>
      <c r="F25" s="229"/>
      <c r="G25" s="229"/>
      <c r="H25" s="229"/>
    </row>
    <row r="26" spans="1:8" ht="16.5" thickTop="1">
      <c r="F26" s="128"/>
      <c r="G26" s="242"/>
      <c r="H26" s="128"/>
    </row>
    <row r="27" spans="1:8">
      <c r="A27" s="234" t="s">
        <v>295</v>
      </c>
    </row>
    <row r="28" spans="1:8">
      <c r="A28" s="234"/>
    </row>
    <row r="29" spans="1:8">
      <c r="A29" s="127" t="s">
        <v>336</v>
      </c>
    </row>
    <row r="32" spans="1:8">
      <c r="C32" s="233"/>
      <c r="D32" s="233"/>
      <c r="E32" s="233"/>
      <c r="F32" s="233"/>
    </row>
    <row r="33" spans="2:6">
      <c r="C33" s="233"/>
      <c r="D33" s="233"/>
      <c r="E33" s="233"/>
      <c r="F33" s="233"/>
    </row>
    <row r="34" spans="2:6">
      <c r="C34" s="233"/>
      <c r="D34" s="233"/>
      <c r="E34" s="233"/>
      <c r="F34" s="233"/>
    </row>
    <row r="35" spans="2:6">
      <c r="C35" s="233"/>
      <c r="D35" s="233"/>
      <c r="E35" s="233"/>
      <c r="F35" s="233"/>
    </row>
    <row r="36" spans="2:6">
      <c r="B36" s="234"/>
      <c r="C36" s="233"/>
      <c r="D36" s="233"/>
      <c r="E36" s="233"/>
      <c r="F36" s="233"/>
    </row>
  </sheetData>
  <mergeCells count="5">
    <mergeCell ref="A5:H5"/>
    <mergeCell ref="A6:H6"/>
    <mergeCell ref="A7:H7"/>
    <mergeCell ref="C10:E10"/>
    <mergeCell ref="F10:H10"/>
  </mergeCells>
  <pageMargins left="0.75" right="0.75" top="1" bottom="1" header="0.5" footer="0.5"/>
  <pageSetup scale="81" orientation="portrait" r:id="rId1"/>
  <headerFooter alignWithMargins="0">
    <oddHeader>&amp;R&amp;"Times New Roman,Regular"&amp;10Exhibit No. DCP-3
Docket UE-152253
Page 1 of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view="pageLayout" zoomScaleNormal="100" workbookViewId="0">
      <selection activeCell="E3" sqref="E3"/>
    </sheetView>
  </sheetViews>
  <sheetFormatPr defaultColWidth="8.88671875" defaultRowHeight="15"/>
  <cols>
    <col min="1" max="1" width="8.88671875" style="234"/>
    <col min="2" max="2" width="16.5546875" style="234" customWidth="1"/>
    <col min="3" max="5" width="15.77734375" style="234" customWidth="1"/>
    <col min="6" max="6" width="16.44140625" style="234" customWidth="1"/>
    <col min="7" max="16384" width="8.88671875" style="234"/>
  </cols>
  <sheetData>
    <row r="1" spans="1:7" ht="15.75">
      <c r="A1" s="221"/>
      <c r="B1" s="221"/>
      <c r="C1" s="221"/>
      <c r="D1" s="221"/>
      <c r="E1" s="221"/>
      <c r="F1" s="222"/>
    </row>
    <row r="2" spans="1:7" ht="15.75">
      <c r="A2" s="221"/>
      <c r="B2" s="221"/>
      <c r="C2" s="221"/>
      <c r="D2" s="221"/>
      <c r="E2" s="222"/>
    </row>
    <row r="3" spans="1:7" ht="15.75">
      <c r="A3" s="221"/>
      <c r="B3" s="221"/>
      <c r="C3" s="221"/>
      <c r="D3" s="221"/>
      <c r="E3" s="222"/>
    </row>
    <row r="4" spans="1:7" ht="15.75">
      <c r="A4" s="221"/>
      <c r="B4" s="221"/>
      <c r="C4" s="221"/>
      <c r="D4" s="221"/>
      <c r="E4" s="221"/>
      <c r="F4" s="222"/>
    </row>
    <row r="5" spans="1:7" ht="20.25">
      <c r="A5" s="221"/>
      <c r="B5" s="223" t="s">
        <v>279</v>
      </c>
      <c r="C5" s="223"/>
      <c r="D5" s="223"/>
      <c r="E5" s="223"/>
      <c r="F5" s="223"/>
    </row>
    <row r="6" spans="1:7" ht="20.25">
      <c r="A6" s="221"/>
      <c r="B6" s="223" t="s">
        <v>12</v>
      </c>
      <c r="C6" s="224"/>
      <c r="D6" s="224"/>
      <c r="E6" s="224"/>
      <c r="F6" s="224"/>
    </row>
    <row r="7" spans="1:7" ht="20.25">
      <c r="A7" s="221"/>
      <c r="B7" s="223" t="s">
        <v>327</v>
      </c>
      <c r="C7" s="224"/>
      <c r="D7" s="224"/>
      <c r="E7" s="224"/>
      <c r="F7" s="224"/>
    </row>
    <row r="8" spans="1:7" ht="20.25">
      <c r="A8" s="221"/>
      <c r="B8" s="254" t="s">
        <v>214</v>
      </c>
      <c r="C8" s="224"/>
      <c r="D8" s="224"/>
      <c r="E8" s="224"/>
      <c r="F8" s="224"/>
    </row>
    <row r="9" spans="1:7">
      <c r="A9" s="221"/>
      <c r="B9" s="221"/>
      <c r="C9" s="221"/>
      <c r="D9" s="221"/>
      <c r="E9" s="221"/>
      <c r="F9" s="221"/>
    </row>
    <row r="10" spans="1:7">
      <c r="A10" s="221"/>
      <c r="B10" s="221"/>
      <c r="C10" s="221"/>
      <c r="D10" s="221"/>
      <c r="E10" s="221"/>
      <c r="F10" s="221"/>
    </row>
    <row r="11" spans="1:7" ht="15.75" thickBot="1">
      <c r="A11" s="221"/>
      <c r="B11" s="225"/>
      <c r="C11" s="225"/>
      <c r="D11" s="225"/>
      <c r="E11" s="225"/>
      <c r="F11" s="225"/>
    </row>
    <row r="12" spans="1:7" ht="15.75" thickTop="1">
      <c r="A12" s="221"/>
      <c r="B12" s="255"/>
      <c r="C12" s="255"/>
      <c r="D12" s="255"/>
      <c r="E12" s="255"/>
      <c r="F12" s="255"/>
    </row>
    <row r="13" spans="1:7">
      <c r="A13" s="221"/>
      <c r="B13" s="255"/>
      <c r="C13" s="226" t="s">
        <v>13</v>
      </c>
      <c r="D13" s="226" t="s">
        <v>313</v>
      </c>
      <c r="E13" s="226" t="s">
        <v>16</v>
      </c>
      <c r="F13" s="226" t="s">
        <v>18</v>
      </c>
    </row>
    <row r="14" spans="1:7">
      <c r="A14" s="221"/>
      <c r="B14" s="226" t="s">
        <v>0</v>
      </c>
      <c r="C14" s="226" t="s">
        <v>14</v>
      </c>
      <c r="D14" s="226" t="s">
        <v>15</v>
      </c>
      <c r="E14" s="226" t="s">
        <v>314</v>
      </c>
      <c r="F14" s="226" t="s">
        <v>19</v>
      </c>
      <c r="G14" s="256"/>
    </row>
    <row r="15" spans="1:7">
      <c r="A15" s="221"/>
      <c r="B15" s="257"/>
      <c r="C15" s="257"/>
      <c r="D15" s="257"/>
      <c r="E15" s="257"/>
      <c r="F15" s="257"/>
      <c r="G15" s="256"/>
    </row>
    <row r="16" spans="1:7">
      <c r="A16" s="221"/>
      <c r="B16" s="221"/>
      <c r="C16" s="258"/>
      <c r="D16" s="258"/>
      <c r="E16" s="258"/>
      <c r="F16" s="259"/>
    </row>
    <row r="17" spans="1:7">
      <c r="A17" s="221"/>
      <c r="B17" s="260" t="s">
        <v>315</v>
      </c>
      <c r="C17" s="261">
        <v>4010500</v>
      </c>
      <c r="D17" s="261">
        <f>3700+41300+41300</f>
        <v>86300</v>
      </c>
      <c r="E17" s="261">
        <v>3721000</v>
      </c>
      <c r="F17" s="261">
        <f>216900+184400</f>
        <v>401300</v>
      </c>
    </row>
    <row r="18" spans="1:7">
      <c r="A18" s="221"/>
      <c r="B18" s="228" t="s">
        <v>316</v>
      </c>
      <c r="C18" s="258">
        <f>+C17/SUM($C17:$F17)</f>
        <v>0.48794880218028736</v>
      </c>
      <c r="D18" s="258">
        <f>+D17/SUM($C17:$F17)</f>
        <v>1.0499933082697619E-2</v>
      </c>
      <c r="E18" s="258">
        <f>+E17/SUM($C17:$F17)</f>
        <v>0.45272596756335853</v>
      </c>
      <c r="F18" s="258">
        <f>+F17/SUM($C17:$F17)</f>
        <v>4.8825297173656482E-2</v>
      </c>
      <c r="G18" s="262"/>
    </row>
    <row r="19" spans="1:7">
      <c r="A19" s="221"/>
      <c r="B19" s="228"/>
      <c r="C19" s="258">
        <f>+C17/(SUM($C17:$E17))</f>
        <v>0.51299598352477682</v>
      </c>
      <c r="D19" s="258">
        <f>+D17/(SUM($C17:$E17))</f>
        <v>1.1038911202640129E-2</v>
      </c>
      <c r="E19" s="258">
        <f>+E17/(SUM($C17:$E17))</f>
        <v>0.47596510527258307</v>
      </c>
      <c r="F19" s="258"/>
      <c r="G19" s="262"/>
    </row>
    <row r="20" spans="1:7">
      <c r="A20" s="221"/>
      <c r="B20" s="228"/>
      <c r="C20" s="261"/>
      <c r="D20" s="261"/>
      <c r="E20" s="261"/>
      <c r="F20" s="261"/>
    </row>
    <row r="21" spans="1:7">
      <c r="A21" s="221"/>
      <c r="B21" s="228">
        <v>2006</v>
      </c>
      <c r="C21" s="261">
        <v>4285500</v>
      </c>
      <c r="D21" s="261">
        <f>37500+41300</f>
        <v>78800</v>
      </c>
      <c r="E21" s="261">
        <v>3966800</v>
      </c>
      <c r="F21" s="261">
        <f>126900+397300</f>
        <v>524200</v>
      </c>
    </row>
    <row r="22" spans="1:7">
      <c r="A22" s="221"/>
      <c r="B22" s="228"/>
      <c r="C22" s="258">
        <f>+C21/SUM($C21:$F21)</f>
        <v>0.48394746648899528</v>
      </c>
      <c r="D22" s="258">
        <f>+D21/SUM($C21:$F21)</f>
        <v>8.8986256817950825E-3</v>
      </c>
      <c r="E22" s="258">
        <f>+E21/SUM($C21:$F21)</f>
        <v>0.44795772023533931</v>
      </c>
      <c r="F22" s="258">
        <f>+F21/SUM($C21:$F21)</f>
        <v>5.9196187593870339E-2</v>
      </c>
      <c r="G22" s="262"/>
    </row>
    <row r="23" spans="1:7">
      <c r="A23" s="221"/>
      <c r="B23" s="228"/>
      <c r="C23" s="258">
        <f>+C21/(SUM($C21:$E21))</f>
        <v>0.51439785862611176</v>
      </c>
      <c r="D23" s="258">
        <f>+D21/(SUM($C21:$E21))</f>
        <v>9.4585348873498093E-3</v>
      </c>
      <c r="E23" s="258">
        <f>+E21/(SUM($C21:$E21))</f>
        <v>0.47614360648653842</v>
      </c>
      <c r="F23" s="258"/>
      <c r="G23" s="262"/>
    </row>
    <row r="24" spans="1:7">
      <c r="A24" s="221"/>
      <c r="B24" s="228"/>
      <c r="C24" s="261"/>
      <c r="D24" s="261"/>
      <c r="E24" s="261"/>
      <c r="F24" s="261"/>
    </row>
    <row r="25" spans="1:7">
      <c r="A25" s="221"/>
      <c r="B25" s="228">
        <v>2007</v>
      </c>
      <c r="C25" s="261">
        <v>5039000</v>
      </c>
      <c r="D25" s="261">
        <v>41000</v>
      </c>
      <c r="E25" s="261">
        <v>4753000</v>
      </c>
      <c r="F25" s="261">
        <v>414000</v>
      </c>
    </row>
    <row r="26" spans="1:7">
      <c r="A26" s="221"/>
      <c r="B26" s="228"/>
      <c r="C26" s="258">
        <f>+C25/SUM($C25:$F25)</f>
        <v>0.49175368400507463</v>
      </c>
      <c r="D26" s="258">
        <f>+D25/SUM($C25:$F25)</f>
        <v>4.0011710744608181E-3</v>
      </c>
      <c r="E26" s="258">
        <f>+E25/SUM($C25:$F25)</f>
        <v>0.46384307602225039</v>
      </c>
      <c r="F26" s="258">
        <f>+F25/SUM($C25:$F25)</f>
        <v>4.0402068898214114E-2</v>
      </c>
      <c r="G26" s="262"/>
    </row>
    <row r="27" spans="1:7">
      <c r="A27" s="221"/>
      <c r="B27" s="228"/>
      <c r="C27" s="258">
        <f>+C25/(SUM($C25:$E25))</f>
        <v>0.51245804942540429</v>
      </c>
      <c r="D27" s="258">
        <f>+D25/(SUM($C25:$E25))</f>
        <v>4.1696328689108109E-3</v>
      </c>
      <c r="E27" s="258">
        <f>+E25/(SUM($C25:$E25))</f>
        <v>0.48337231770568495</v>
      </c>
      <c r="F27" s="258"/>
      <c r="G27" s="262"/>
    </row>
    <row r="28" spans="1:7">
      <c r="A28" s="221"/>
      <c r="B28" s="228"/>
      <c r="C28" s="261"/>
      <c r="D28" s="261"/>
      <c r="E28" s="261"/>
      <c r="F28" s="261"/>
    </row>
    <row r="29" spans="1:7">
      <c r="A29" s="221"/>
      <c r="B29" s="228">
        <v>2008</v>
      </c>
      <c r="C29" s="261">
        <v>5946000</v>
      </c>
      <c r="D29" s="261">
        <v>41000</v>
      </c>
      <c r="E29" s="261">
        <v>5424000</v>
      </c>
      <c r="F29" s="261">
        <f>85000+144000</f>
        <v>229000</v>
      </c>
    </row>
    <row r="30" spans="1:7">
      <c r="A30" s="221"/>
      <c r="B30" s="221"/>
      <c r="C30" s="258">
        <f>+C29/SUM($C29:$F29)</f>
        <v>0.5108247422680412</v>
      </c>
      <c r="D30" s="258">
        <f>+D29/SUM($C29:$F29)</f>
        <v>3.5223367697594502E-3</v>
      </c>
      <c r="E30" s="258">
        <f>+E29/SUM($C29:$F29)</f>
        <v>0.46597938144329898</v>
      </c>
      <c r="F30" s="258">
        <f>+F29/SUM($C29:$F29)</f>
        <v>1.9673539518900343E-2</v>
      </c>
      <c r="G30" s="262"/>
    </row>
    <row r="31" spans="1:7">
      <c r="A31" s="221"/>
      <c r="B31" s="221"/>
      <c r="C31" s="258">
        <f>+C29/(SUM($C29:$E29))</f>
        <v>0.52107615458767853</v>
      </c>
      <c r="D31" s="258">
        <f>+D29/(SUM($C29:$E29))</f>
        <v>3.5930242748225395E-3</v>
      </c>
      <c r="E31" s="258">
        <f>+E29/(SUM($C29:$E29))</f>
        <v>0.47533082113749892</v>
      </c>
      <c r="F31" s="258"/>
      <c r="G31" s="262"/>
    </row>
    <row r="32" spans="1:7">
      <c r="A32" s="221"/>
      <c r="B32" s="221"/>
      <c r="C32" s="258"/>
      <c r="D32" s="258"/>
      <c r="E32" s="258"/>
      <c r="F32" s="259"/>
    </row>
    <row r="33" spans="1:7">
      <c r="A33" s="221"/>
      <c r="B33" s="228">
        <v>2009</v>
      </c>
      <c r="C33" s="261">
        <v>6607121</v>
      </c>
      <c r="D33" s="261">
        <v>41463</v>
      </c>
      <c r="E33" s="261">
        <v>6372343</v>
      </c>
      <c r="F33" s="261">
        <v>0</v>
      </c>
    </row>
    <row r="34" spans="1:7">
      <c r="A34" s="221"/>
      <c r="B34" s="221"/>
      <c r="C34" s="258">
        <f>+C33/SUM($C33:$F33)</f>
        <v>0.50742324260016203</v>
      </c>
      <c r="D34" s="258">
        <f>+D33/SUM($C33:$F33)</f>
        <v>3.1843354931641965E-3</v>
      </c>
      <c r="E34" s="258">
        <f>+E33/SUM($C33:$F33)</f>
        <v>0.48939242190667376</v>
      </c>
      <c r="F34" s="258">
        <f>+F33/SUM($C33:$F33)</f>
        <v>0</v>
      </c>
      <c r="G34" s="262"/>
    </row>
    <row r="35" spans="1:7">
      <c r="A35" s="221"/>
      <c r="B35" s="221"/>
      <c r="C35" s="258">
        <f>+C33/(SUM($C33:$E33))</f>
        <v>0.50742324260016203</v>
      </c>
      <c r="D35" s="258">
        <f>+D33/(SUM($C33:$E33))</f>
        <v>3.1843354931641965E-3</v>
      </c>
      <c r="E35" s="258">
        <f>+E33/(SUM($C33:$E33))</f>
        <v>0.48939242190667376</v>
      </c>
      <c r="F35" s="258"/>
      <c r="G35" s="262"/>
    </row>
    <row r="36" spans="1:7">
      <c r="A36" s="221"/>
      <c r="B36" s="221"/>
      <c r="C36" s="258"/>
      <c r="D36" s="258"/>
      <c r="E36" s="258"/>
      <c r="F36" s="259"/>
    </row>
    <row r="37" spans="1:7">
      <c r="A37" s="221"/>
      <c r="B37" s="260" t="s">
        <v>225</v>
      </c>
      <c r="C37" s="261">
        <v>7270501</v>
      </c>
      <c r="D37" s="261">
        <v>40733</v>
      </c>
      <c r="E37" s="261">
        <v>6357741</v>
      </c>
      <c r="F37" s="261">
        <v>36000</v>
      </c>
    </row>
    <row r="38" spans="1:7">
      <c r="A38" s="221"/>
      <c r="B38" s="221"/>
      <c r="C38" s="258">
        <f>+C37/SUM($C37:$F37)</f>
        <v>0.53050085826497317</v>
      </c>
      <c r="D38" s="258">
        <f>+D37/SUM($C37:$F37)</f>
        <v>2.9721323825836967E-3</v>
      </c>
      <c r="E38" s="258">
        <f>+E37/SUM($C37:$F37)</f>
        <v>0.4639002260128165</v>
      </c>
      <c r="F38" s="258">
        <f>+F37/SUM($C37:$F37)</f>
        <v>2.6267833396266685E-3</v>
      </c>
      <c r="G38" s="262"/>
    </row>
    <row r="39" spans="1:7">
      <c r="A39" s="221"/>
      <c r="B39" s="255"/>
      <c r="C39" s="258">
        <f>+C37/(SUM($C37:$E37))</f>
        <v>0.53189803917265188</v>
      </c>
      <c r="D39" s="258">
        <f>+D37/(SUM($C37:$E37))</f>
        <v>2.9799600921063944E-3</v>
      </c>
      <c r="E39" s="258">
        <f>+E37/(SUM($C37:$E37))</f>
        <v>0.46512200073524168</v>
      </c>
      <c r="F39" s="258"/>
      <c r="G39" s="262"/>
    </row>
    <row r="40" spans="1:7">
      <c r="A40" s="221"/>
      <c r="B40" s="255"/>
      <c r="C40" s="258"/>
      <c r="D40" s="258"/>
      <c r="E40" s="258"/>
      <c r="F40" s="259"/>
    </row>
    <row r="41" spans="1:7">
      <c r="A41" s="221"/>
      <c r="B41" s="226">
        <v>2011</v>
      </c>
      <c r="C41" s="261">
        <v>7271166</v>
      </c>
      <c r="D41" s="261">
        <v>40733</v>
      </c>
      <c r="E41" s="261">
        <v>6171055</v>
      </c>
      <c r="F41" s="261">
        <v>688527</v>
      </c>
    </row>
    <row r="42" spans="1:7">
      <c r="A42" s="221"/>
      <c r="B42" s="255"/>
      <c r="C42" s="258">
        <f>+C41/SUM($C41:$F41)</f>
        <v>0.51308441227843438</v>
      </c>
      <c r="D42" s="258">
        <f>+D41/SUM($C41:$F41)</f>
        <v>2.8742938017557941E-3</v>
      </c>
      <c r="E42" s="258">
        <f>+E41/SUM($C41:$F41)</f>
        <v>0.43545589906940568</v>
      </c>
      <c r="F42" s="258">
        <f>+F41/SUM($C41:$F41)</f>
        <v>4.8585394850404133E-2</v>
      </c>
      <c r="G42" s="262"/>
    </row>
    <row r="43" spans="1:7">
      <c r="A43" s="221"/>
      <c r="B43" s="255"/>
      <c r="C43" s="258">
        <f>+C41/(SUM($C41:$E41))</f>
        <v>0.53928582712660744</v>
      </c>
      <c r="D43" s="258">
        <f>+D41/(SUM($C41:$E41))</f>
        <v>3.0210738685305908E-3</v>
      </c>
      <c r="E43" s="258">
        <f>+E41/(SUM($C41:$E41))</f>
        <v>0.45769309900486199</v>
      </c>
      <c r="F43" s="258"/>
      <c r="G43" s="262"/>
    </row>
    <row r="44" spans="1:7">
      <c r="A44" s="221"/>
      <c r="B44" s="255"/>
      <c r="C44" s="258"/>
      <c r="D44" s="258"/>
      <c r="E44" s="258"/>
      <c r="F44" s="259"/>
    </row>
    <row r="45" spans="1:7">
      <c r="A45" s="221"/>
      <c r="B45" s="226">
        <v>2012</v>
      </c>
      <c r="C45" s="261">
        <v>7603505</v>
      </c>
      <c r="D45" s="261">
        <v>40733</v>
      </c>
      <c r="E45" s="261">
        <v>6820029</v>
      </c>
      <c r="F45" s="261">
        <v>11110</v>
      </c>
    </row>
    <row r="46" spans="1:7">
      <c r="A46" s="221"/>
      <c r="B46" s="255"/>
      <c r="C46" s="258">
        <f>+C45/SUM($C45:$F45)</f>
        <v>0.52527163886646955</v>
      </c>
      <c r="D46" s="258">
        <f>+D45/SUM($C45:$F45)</f>
        <v>2.8139508905363915E-3</v>
      </c>
      <c r="E46" s="258">
        <f>+E45/SUM($C45:$F45)</f>
        <v>0.47114690000820014</v>
      </c>
      <c r="F46" s="258">
        <f>+F45/SUM($C45:$F45)</f>
        <v>7.6751023479388486E-4</v>
      </c>
      <c r="G46" s="262"/>
    </row>
    <row r="47" spans="1:7">
      <c r="A47" s="221"/>
      <c r="B47" s="255"/>
      <c r="C47" s="258">
        <f>+C45/(SUM($C45:$E45))</f>
        <v>0.52567509988580829</v>
      </c>
      <c r="D47" s="258">
        <f>+D45/(SUM($C45:$E45))</f>
        <v>2.8161122855378706E-3</v>
      </c>
      <c r="E47" s="258">
        <f>+E45/(SUM($C45:$E45))</f>
        <v>0.47150878782865391</v>
      </c>
      <c r="F47" s="258"/>
      <c r="G47" s="262"/>
    </row>
    <row r="48" spans="1:7">
      <c r="A48" s="221"/>
      <c r="B48" s="255"/>
      <c r="C48" s="258"/>
      <c r="D48" s="258"/>
      <c r="E48" s="258"/>
      <c r="F48" s="259"/>
    </row>
    <row r="49" spans="1:7">
      <c r="A49" s="221"/>
      <c r="B49" s="226">
        <v>2013</v>
      </c>
      <c r="C49" s="261">
        <v>7785144</v>
      </c>
      <c r="D49" s="261">
        <v>2398</v>
      </c>
      <c r="E49" s="261">
        <v>6842300</v>
      </c>
      <c r="F49" s="261">
        <v>8617</v>
      </c>
    </row>
    <row r="50" spans="1:7">
      <c r="A50" s="221"/>
      <c r="B50" s="255"/>
      <c r="C50" s="258">
        <f>+C49/SUM($C49:$F49)</f>
        <v>0.53182811114202666</v>
      </c>
      <c r="D50" s="258">
        <f>+D49/SUM($C49:$F49)</f>
        <v>1.6381505730896946E-4</v>
      </c>
      <c r="E50" s="258">
        <f>+E49/SUM($C49:$F49)</f>
        <v>0.46741941894293654</v>
      </c>
      <c r="F50" s="258">
        <f>+F49/SUM($C49:$F49)</f>
        <v>5.8865485772785237E-4</v>
      </c>
      <c r="G50" s="262"/>
    </row>
    <row r="51" spans="1:7">
      <c r="A51" s="221"/>
      <c r="B51" s="255"/>
      <c r="C51" s="258">
        <f>+C49/(SUM($C49:$E49))</f>
        <v>0.53214135873784552</v>
      </c>
      <c r="D51" s="258">
        <f>+D49/(SUM($C49:$E49))</f>
        <v>1.6391154463595711E-4</v>
      </c>
      <c r="E51" s="258">
        <f>+E49/(SUM($C49:$E49))</f>
        <v>0.46769472971751846</v>
      </c>
      <c r="F51" s="258"/>
      <c r="G51" s="262"/>
    </row>
    <row r="52" spans="1:7">
      <c r="A52" s="221"/>
      <c r="B52" s="255"/>
      <c r="C52" s="258"/>
      <c r="D52" s="258"/>
      <c r="E52" s="258"/>
      <c r="F52" s="259"/>
    </row>
    <row r="53" spans="1:7">
      <c r="A53" s="221"/>
      <c r="B53" s="226">
        <v>2014</v>
      </c>
      <c r="C53" s="261">
        <v>7753267</v>
      </c>
      <c r="D53" s="261">
        <v>2398</v>
      </c>
      <c r="E53" s="261">
        <v>7031538</v>
      </c>
      <c r="F53" s="261">
        <v>20000</v>
      </c>
    </row>
    <row r="54" spans="1:7">
      <c r="A54" s="221"/>
      <c r="B54" s="255"/>
      <c r="C54" s="258">
        <f>+C53/SUM($C53:$F53)</f>
        <v>0.52361455434898807</v>
      </c>
      <c r="D54" s="258">
        <f>+D53/SUM($C53:$F53)</f>
        <v>1.619482085847003E-4</v>
      </c>
      <c r="E54" s="258">
        <f>+E53/SUM($C53:$F53)</f>
        <v>0.47487280345923533</v>
      </c>
      <c r="F54" s="258">
        <f>+F53/SUM($C53:$F53)</f>
        <v>1.350693983191829E-3</v>
      </c>
      <c r="G54" s="262"/>
    </row>
    <row r="55" spans="1:7">
      <c r="A55" s="221"/>
      <c r="B55" s="255"/>
      <c r="C55" s="258">
        <f>+C53/(SUM($C53:$E53))</f>
        <v>0.52432275393798278</v>
      </c>
      <c r="D55" s="258">
        <f>+D53/(SUM($C53:$E53))</f>
        <v>1.6216724690937156E-4</v>
      </c>
      <c r="E55" s="258">
        <f>+E53/(SUM($C53:$E53))</f>
        <v>0.47551507881510791</v>
      </c>
      <c r="F55" s="258"/>
      <c r="G55" s="262"/>
    </row>
    <row r="56" spans="1:7">
      <c r="A56" s="221"/>
      <c r="B56" s="255"/>
      <c r="C56" s="258"/>
      <c r="D56" s="258"/>
      <c r="E56" s="258"/>
      <c r="F56" s="259"/>
    </row>
    <row r="57" spans="1:7">
      <c r="A57" s="221"/>
      <c r="B57" s="226">
        <v>2015</v>
      </c>
      <c r="C57" s="261">
        <v>7503000</v>
      </c>
      <c r="D57" s="261">
        <v>2398</v>
      </c>
      <c r="E57" s="261">
        <f>7078000+68000</f>
        <v>7146000</v>
      </c>
      <c r="F57" s="261">
        <v>20000</v>
      </c>
    </row>
    <row r="58" spans="1:7">
      <c r="A58" s="221"/>
      <c r="B58" s="255"/>
      <c r="C58" s="258">
        <f>+C57/SUM($C57:$F57)</f>
        <v>0.51140320779246806</v>
      </c>
      <c r="D58" s="258">
        <f>+D57/SUM($C57:$F57)</f>
        <v>1.6344727339548691E-4</v>
      </c>
      <c r="E58" s="258">
        <f>+E57/SUM($C57:$F57)</f>
        <v>0.48707014832533341</v>
      </c>
      <c r="F58" s="258">
        <f>+F57/SUM($C57:$F57)</f>
        <v>1.3631966088030602E-3</v>
      </c>
      <c r="G58" s="262"/>
    </row>
    <row r="59" spans="1:7">
      <c r="A59" s="221"/>
      <c r="B59" s="255"/>
      <c r="C59" s="258">
        <f>+C57/(SUM($C57:$E57))</f>
        <v>0.51210130255146979</v>
      </c>
      <c r="D59" s="258">
        <f>+D57/(SUM($C57:$E57))</f>
        <v>1.6367038831379777E-4</v>
      </c>
      <c r="E59" s="258">
        <f>+E57/(SUM($C57:$E57))</f>
        <v>0.48773502706021638</v>
      </c>
      <c r="F59" s="258"/>
      <c r="G59" s="262"/>
    </row>
    <row r="60" spans="1:7" ht="15.75" thickBot="1">
      <c r="A60" s="221"/>
      <c r="B60" s="225"/>
      <c r="C60" s="263"/>
      <c r="D60" s="263"/>
      <c r="E60" s="263"/>
      <c r="F60" s="263"/>
      <c r="G60" s="264"/>
    </row>
    <row r="61" spans="1:7" ht="15.75" thickTop="1">
      <c r="A61" s="221"/>
      <c r="B61" s="221"/>
      <c r="C61" s="265"/>
      <c r="D61" s="265"/>
      <c r="E61" s="265"/>
      <c r="F61" s="265"/>
      <c r="G61" s="264"/>
    </row>
    <row r="62" spans="1:7">
      <c r="A62" s="221"/>
      <c r="B62" s="221" t="str">
        <f>+'[17]DCP-6, p 2'!B35</f>
        <v>Note:  Percentages may not total 100.0% due to rounding.</v>
      </c>
      <c r="C62" s="221"/>
      <c r="D62" s="221"/>
      <c r="E62" s="221"/>
      <c r="F62" s="221"/>
    </row>
    <row r="64" spans="1:7">
      <c r="B64" s="221" t="s">
        <v>328</v>
      </c>
    </row>
  </sheetData>
  <pageMargins left="0.75" right="0.75" top="1" bottom="1" header="0.5" footer="0.5"/>
  <pageSetup scale="66" orientation="portrait" r:id="rId1"/>
  <headerFooter alignWithMargins="0">
    <oddHeader>&amp;R&amp;"Times New Roman,Regular"&amp;10Exhibit No. DCP-6
Docket UE-152253
Page 1 of 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zoomScaleNormal="100" workbookViewId="0">
      <selection activeCell="D3" sqref="D3"/>
    </sheetView>
  </sheetViews>
  <sheetFormatPr defaultColWidth="8.88671875" defaultRowHeight="15"/>
  <cols>
    <col min="1" max="1" width="14.77734375" style="234" customWidth="1"/>
    <col min="2" max="2" width="17.21875" style="234" customWidth="1"/>
    <col min="3" max="3" width="16.88671875" style="234" customWidth="1"/>
    <col min="4" max="4" width="20.21875" style="234" customWidth="1"/>
    <col min="5" max="16384" width="8.88671875" style="234"/>
  </cols>
  <sheetData>
    <row r="1" spans="1:5" ht="15.75">
      <c r="D1" s="128"/>
    </row>
    <row r="2" spans="1:5" ht="15.75">
      <c r="A2" s="221"/>
      <c r="B2" s="221"/>
      <c r="C2" s="221"/>
      <c r="D2" s="128"/>
    </row>
    <row r="3" spans="1:5" ht="15.75">
      <c r="A3" s="221"/>
      <c r="B3" s="221"/>
      <c r="C3" s="221"/>
      <c r="D3" s="128"/>
    </row>
    <row r="4" spans="1:5" ht="15.75">
      <c r="A4" s="221"/>
      <c r="B4" s="221"/>
      <c r="C4" s="221"/>
      <c r="D4" s="128"/>
    </row>
    <row r="5" spans="1:5" ht="20.25">
      <c r="A5" s="283" t="s">
        <v>317</v>
      </c>
      <c r="B5" s="283"/>
      <c r="C5" s="283"/>
      <c r="D5" s="283"/>
    </row>
    <row r="6" spans="1:5" ht="20.25">
      <c r="A6" s="283" t="s">
        <v>12</v>
      </c>
      <c r="B6" s="283"/>
      <c r="C6" s="283"/>
      <c r="D6" s="283"/>
    </row>
    <row r="7" spans="1:5" ht="20.25">
      <c r="A7" s="283" t="s">
        <v>228</v>
      </c>
      <c r="B7" s="283"/>
      <c r="C7" s="283"/>
      <c r="D7" s="283"/>
    </row>
    <row r="8" spans="1:5" ht="20.25">
      <c r="A8" s="284" t="s">
        <v>318</v>
      </c>
      <c r="B8" s="285"/>
      <c r="C8" s="285"/>
      <c r="D8" s="285"/>
    </row>
    <row r="9" spans="1:5" ht="21" thickBot="1">
      <c r="A9" s="266"/>
      <c r="B9" s="266"/>
      <c r="C9" s="266"/>
      <c r="D9" s="266"/>
    </row>
    <row r="10" spans="1:5" ht="21" thickTop="1">
      <c r="A10" s="267"/>
      <c r="B10" s="267"/>
      <c r="C10" s="267"/>
      <c r="D10" s="267"/>
    </row>
    <row r="11" spans="1:5">
      <c r="A11" s="255"/>
      <c r="B11" s="226" t="s">
        <v>13</v>
      </c>
      <c r="C11" s="226" t="s">
        <v>16</v>
      </c>
      <c r="D11" s="226" t="s">
        <v>18</v>
      </c>
    </row>
    <row r="12" spans="1:5">
      <c r="A12" s="228" t="s">
        <v>0</v>
      </c>
      <c r="B12" s="228" t="s">
        <v>14</v>
      </c>
      <c r="C12" s="228" t="s">
        <v>17</v>
      </c>
      <c r="D12" s="228" t="s">
        <v>19</v>
      </c>
    </row>
    <row r="13" spans="1:5">
      <c r="A13" s="257"/>
      <c r="B13" s="257"/>
      <c r="C13" s="257"/>
      <c r="D13" s="257"/>
      <c r="E13" s="256"/>
    </row>
    <row r="14" spans="1:5">
      <c r="A14" s="248"/>
      <c r="B14" s="248"/>
      <c r="C14" s="248"/>
      <c r="D14" s="248"/>
      <c r="E14" s="256"/>
    </row>
    <row r="15" spans="1:5">
      <c r="A15" s="228">
        <v>2011</v>
      </c>
      <c r="B15" s="261">
        <v>14092</v>
      </c>
      <c r="C15" s="261">
        <f>5363+13687+22</f>
        <v>19072</v>
      </c>
      <c r="D15" s="261">
        <v>865</v>
      </c>
    </row>
    <row r="16" spans="1:5">
      <c r="A16" s="228"/>
      <c r="B16" s="258">
        <f>B15/(SUM($B15:$D15))</f>
        <v>0.41411737047812158</v>
      </c>
      <c r="C16" s="258">
        <f>C15/(SUM($B15:$D15))</f>
        <v>0.5604631343853772</v>
      </c>
      <c r="D16" s="258">
        <f>D15/(SUM($B15:$D15))</f>
        <v>2.541949513650122E-2</v>
      </c>
    </row>
    <row r="17" spans="1:4">
      <c r="A17" s="228"/>
      <c r="B17" s="258">
        <f>+B15/SUM($B15:$C15)</f>
        <v>0.42491858641900854</v>
      </c>
      <c r="C17" s="258">
        <f>+C15/SUM($B15:$C15)</f>
        <v>0.57508141358099141</v>
      </c>
      <c r="D17" s="259"/>
    </row>
    <row r="18" spans="1:4">
      <c r="A18" s="228"/>
      <c r="B18" s="261"/>
      <c r="C18" s="261"/>
      <c r="D18" s="261"/>
    </row>
    <row r="19" spans="1:4">
      <c r="A19" s="228">
        <v>2012</v>
      </c>
      <c r="B19" s="261">
        <v>15742</v>
      </c>
      <c r="C19" s="261">
        <f>4621+16114</f>
        <v>20735</v>
      </c>
      <c r="D19" s="261">
        <v>887</v>
      </c>
    </row>
    <row r="20" spans="1:4">
      <c r="A20" s="228"/>
      <c r="B20" s="258">
        <f>B19/(SUM($B19:$D19))</f>
        <v>0.42131463440745104</v>
      </c>
      <c r="C20" s="258">
        <f>C19/(SUM($B19:$D19))</f>
        <v>0.55494593726581731</v>
      </c>
      <c r="D20" s="258">
        <f>D19/(SUM($B19:$D19))</f>
        <v>2.3739428326731614E-2</v>
      </c>
    </row>
    <row r="21" spans="1:4">
      <c r="A21" s="228"/>
      <c r="B21" s="258">
        <f>+B19/SUM($B19:$C19)</f>
        <v>0.43155961290676315</v>
      </c>
      <c r="C21" s="258">
        <f>+C19/SUM($B19:$C19)</f>
        <v>0.56844038709323685</v>
      </c>
      <c r="D21" s="259"/>
    </row>
    <row r="22" spans="1:4">
      <c r="A22" s="228"/>
      <c r="B22" s="261"/>
      <c r="C22" s="261"/>
      <c r="D22" s="261"/>
    </row>
    <row r="23" spans="1:4">
      <c r="A23" s="228">
        <v>2013</v>
      </c>
      <c r="B23" s="261">
        <v>18711</v>
      </c>
      <c r="C23" s="261">
        <v>32012</v>
      </c>
      <c r="D23" s="261">
        <v>232</v>
      </c>
    </row>
    <row r="24" spans="1:4">
      <c r="A24" s="228"/>
      <c r="B24" s="258">
        <f>B23/(SUM($B23:$D23))</f>
        <v>0.36720635855166323</v>
      </c>
      <c r="C24" s="258">
        <f>C23/(SUM($B23:$D23))</f>
        <v>0.62824060445491114</v>
      </c>
      <c r="D24" s="258">
        <f>D23/(SUM($B23:$D23))</f>
        <v>4.5530369934255717E-3</v>
      </c>
    </row>
    <row r="25" spans="1:4">
      <c r="A25" s="228"/>
      <c r="B25" s="258">
        <f>+B23/SUM($B23:$C23)</f>
        <v>0.36888590974508606</v>
      </c>
      <c r="C25" s="258">
        <f>+C23/SUM($B23:$C23)</f>
        <v>0.63111409025491394</v>
      </c>
      <c r="D25" s="259"/>
    </row>
    <row r="26" spans="1:4">
      <c r="A26" s="228"/>
      <c r="B26" s="258"/>
      <c r="C26" s="258"/>
      <c r="D26" s="259"/>
    </row>
    <row r="27" spans="1:4">
      <c r="A27" s="228">
        <v>2014</v>
      </c>
      <c r="B27" s="261">
        <v>20442</v>
      </c>
      <c r="C27" s="261">
        <v>38649</v>
      </c>
      <c r="D27" s="261">
        <v>1445</v>
      </c>
    </row>
    <row r="28" spans="1:4">
      <c r="A28" s="228"/>
      <c r="B28" s="258">
        <f>B27/(SUM($B27:$D27))</f>
        <v>0.33768336196643317</v>
      </c>
      <c r="C28" s="258">
        <f>C27/(SUM($B27:$D27))</f>
        <v>0.63844654420510105</v>
      </c>
      <c r="D28" s="258">
        <f>D27/(SUM($B27:$D27))</f>
        <v>2.3870093828465708E-2</v>
      </c>
    </row>
    <row r="29" spans="1:4">
      <c r="A29" s="228"/>
      <c r="B29" s="258">
        <f>+B27/SUM($B27:$C27)</f>
        <v>0.34594100624460578</v>
      </c>
      <c r="C29" s="258">
        <f>+C27/SUM($B27:$C27)</f>
        <v>0.65405899375539422</v>
      </c>
      <c r="D29" s="259"/>
    </row>
    <row r="30" spans="1:4">
      <c r="A30" s="228"/>
      <c r="B30" s="258"/>
      <c r="C30" s="258"/>
      <c r="D30" s="259"/>
    </row>
    <row r="31" spans="1:4">
      <c r="A31" s="228">
        <v>2015</v>
      </c>
      <c r="B31" s="261">
        <v>22401</v>
      </c>
      <c r="C31" s="261">
        <f>7814+2944+26066+402</f>
        <v>37226</v>
      </c>
      <c r="D31" s="261">
        <v>974</v>
      </c>
    </row>
    <row r="32" spans="1:4">
      <c r="A32" s="228"/>
      <c r="B32" s="258">
        <f>B31/(SUM($B31:$D31))</f>
        <v>0.36964736555502387</v>
      </c>
      <c r="C32" s="258">
        <f>C31/(SUM($B31:$D31))</f>
        <v>0.61428029240441573</v>
      </c>
      <c r="D32" s="258">
        <f>D31/(SUM($B31:$D31))</f>
        <v>1.6072342040560388E-2</v>
      </c>
    </row>
    <row r="33" spans="1:4">
      <c r="A33" s="228"/>
      <c r="B33" s="258">
        <f>+B31/SUM($B31:$C31)</f>
        <v>0.37568551159709529</v>
      </c>
      <c r="C33" s="258">
        <f>+C31/SUM($B31:$C31)</f>
        <v>0.62431448840290471</v>
      </c>
      <c r="D33" s="259"/>
    </row>
    <row r="34" spans="1:4" ht="15.75" thickBot="1">
      <c r="A34" s="268"/>
      <c r="B34" s="269"/>
      <c r="C34" s="269"/>
      <c r="D34" s="270"/>
    </row>
    <row r="35" spans="1:4" ht="15.75" thickTop="1">
      <c r="A35" s="226"/>
      <c r="B35" s="248"/>
      <c r="C35" s="248"/>
      <c r="D35" s="248"/>
    </row>
    <row r="36" spans="1:4">
      <c r="A36" s="221" t="s">
        <v>331</v>
      </c>
      <c r="B36" s="221"/>
      <c r="C36" s="221"/>
      <c r="D36" s="221"/>
    </row>
    <row r="37" spans="1:4">
      <c r="A37" s="221"/>
      <c r="B37" s="221"/>
      <c r="C37" s="221"/>
      <c r="D37" s="221"/>
    </row>
    <row r="38" spans="1:4">
      <c r="A38" s="221"/>
      <c r="B38" s="221"/>
      <c r="C38" s="221"/>
      <c r="D38" s="221"/>
    </row>
  </sheetData>
  <mergeCells count="4">
    <mergeCell ref="A5:D5"/>
    <mergeCell ref="A6:D6"/>
    <mergeCell ref="A7:D7"/>
    <mergeCell ref="A8:D8"/>
  </mergeCells>
  <printOptions horizontalCentered="1" verticalCentered="1"/>
  <pageMargins left="0.5" right="0.5" top="0.5" bottom="0.5" header="0.5" footer="0.5"/>
  <pageSetup orientation="portrait" r:id="rId1"/>
  <headerFooter alignWithMargins="0">
    <oddHeader>&amp;R&amp;"Times New Roman,Regular"&amp;10Exhibit No. DCP-6
Docket UE-152253
Page 2 of 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showOutlineSymbols="0" view="pageLayout" zoomScaleNormal="100" workbookViewId="0">
      <selection activeCell="E3" sqref="E3"/>
    </sheetView>
  </sheetViews>
  <sheetFormatPr defaultColWidth="9.77734375" defaultRowHeight="15"/>
  <cols>
    <col min="1" max="1" width="6.77734375" style="221" customWidth="1"/>
    <col min="2" max="2" width="20.77734375" style="221" customWidth="1"/>
    <col min="3" max="4" width="15.77734375" style="221" customWidth="1"/>
    <col min="5" max="5" width="14.77734375" style="221" customWidth="1"/>
    <col min="6" max="6" width="15.77734375" style="221" customWidth="1"/>
    <col min="7" max="7" width="4.77734375" style="221" customWidth="1"/>
    <col min="8" max="8" width="15.109375" style="221" customWidth="1"/>
    <col min="9" max="16384" width="9.77734375" style="221"/>
  </cols>
  <sheetData>
    <row r="1" spans="2:8" ht="15.75">
      <c r="F1" s="222"/>
    </row>
    <row r="2" spans="2:8" ht="15.75">
      <c r="E2" s="222"/>
    </row>
    <row r="3" spans="2:8" ht="15.75">
      <c r="E3" s="222"/>
    </row>
    <row r="5" spans="2:8" ht="20.25">
      <c r="B5" s="223" t="s">
        <v>333</v>
      </c>
      <c r="C5" s="223"/>
      <c r="D5" s="223"/>
      <c r="E5" s="223"/>
      <c r="F5" s="223"/>
    </row>
    <row r="6" spans="2:8" ht="20.25">
      <c r="B6" s="223" t="s">
        <v>12</v>
      </c>
      <c r="C6" s="224"/>
      <c r="D6" s="224"/>
      <c r="E6" s="224"/>
      <c r="F6" s="224"/>
    </row>
    <row r="7" spans="2:8" ht="20.25">
      <c r="B7" s="223" t="s">
        <v>332</v>
      </c>
      <c r="C7" s="224"/>
      <c r="D7" s="224"/>
      <c r="E7" s="224"/>
      <c r="F7" s="224"/>
    </row>
    <row r="8" spans="2:8" ht="20.25">
      <c r="B8" s="254" t="s">
        <v>214</v>
      </c>
      <c r="C8" s="224"/>
      <c r="D8" s="224"/>
      <c r="E8" s="224"/>
      <c r="F8" s="224"/>
    </row>
    <row r="10" spans="2:8" ht="15.75" thickBot="1">
      <c r="B10" s="225"/>
      <c r="C10" s="225"/>
      <c r="D10" s="225"/>
      <c r="E10" s="225"/>
      <c r="F10" s="225"/>
    </row>
    <row r="11" spans="2:8" ht="15.75" thickTop="1">
      <c r="B11" s="255"/>
      <c r="C11" s="255"/>
      <c r="D11" s="255"/>
      <c r="E11" s="255"/>
      <c r="F11" s="255"/>
    </row>
    <row r="12" spans="2:8">
      <c r="B12" s="255"/>
      <c r="C12" s="226" t="s">
        <v>13</v>
      </c>
      <c r="D12" s="226" t="s">
        <v>313</v>
      </c>
      <c r="E12" s="226" t="s">
        <v>319</v>
      </c>
      <c r="F12" s="226" t="s">
        <v>18</v>
      </c>
    </row>
    <row r="13" spans="2:8">
      <c r="B13" s="226" t="s">
        <v>20</v>
      </c>
      <c r="C13" s="226" t="s">
        <v>14</v>
      </c>
      <c r="D13" s="226" t="s">
        <v>320</v>
      </c>
      <c r="E13" s="226" t="s">
        <v>17</v>
      </c>
      <c r="F13" s="226" t="s">
        <v>19</v>
      </c>
    </row>
    <row r="14" spans="2:8">
      <c r="B14" s="257"/>
      <c r="C14" s="257"/>
      <c r="D14" s="257"/>
      <c r="E14" s="257"/>
      <c r="F14" s="257"/>
    </row>
    <row r="15" spans="2:8" ht="20.45" customHeight="1">
      <c r="B15" s="248"/>
      <c r="C15" s="248"/>
      <c r="D15" s="248"/>
      <c r="E15" s="248"/>
      <c r="F15" s="248"/>
    </row>
    <row r="16" spans="2:8" ht="18.600000000000001" customHeight="1">
      <c r="B16" s="227" t="s">
        <v>321</v>
      </c>
      <c r="C16" s="261">
        <v>3163000</v>
      </c>
      <c r="D16" s="261">
        <v>0</v>
      </c>
      <c r="E16" s="261">
        <f>3060000+225000</f>
        <v>3285000</v>
      </c>
      <c r="F16" s="261"/>
      <c r="H16" s="271"/>
    </row>
    <row r="17" spans="2:12">
      <c r="B17" s="227"/>
      <c r="C17" s="258">
        <f>+C16/SUM(C16:F16)</f>
        <v>0.49053970223325061</v>
      </c>
      <c r="D17" s="258">
        <f>+D16/SUM(C16:F16)</f>
        <v>0</v>
      </c>
      <c r="E17" s="258">
        <f>+E16/SUM(C16:F16)</f>
        <v>0.50946029776674939</v>
      </c>
      <c r="F17" s="258">
        <f>+F16/SUM(C16:F16)</f>
        <v>0</v>
      </c>
      <c r="H17" s="271"/>
    </row>
    <row r="18" spans="2:12">
      <c r="B18" s="227"/>
      <c r="C18" s="258">
        <f>+C16/(SUM(C16:E16))</f>
        <v>0.49053970223325061</v>
      </c>
      <c r="D18" s="258">
        <f>+D16/(SUM(C16:E16))</f>
        <v>0</v>
      </c>
      <c r="E18" s="258">
        <f>+E16/(SUM(C16:E16))</f>
        <v>0.50946029776674939</v>
      </c>
      <c r="F18" s="259"/>
    </row>
    <row r="19" spans="2:12">
      <c r="B19" s="227"/>
      <c r="C19" s="258"/>
      <c r="D19" s="258"/>
      <c r="E19" s="258"/>
      <c r="F19" s="259"/>
    </row>
    <row r="20" spans="2:12">
      <c r="B20" s="227" t="s">
        <v>310</v>
      </c>
      <c r="C20" s="261">
        <v>1076000</v>
      </c>
      <c r="D20" s="261">
        <v>0</v>
      </c>
      <c r="E20" s="261">
        <f>749000+453000</f>
        <v>1202000</v>
      </c>
      <c r="F20" s="261"/>
    </row>
    <row r="21" spans="2:12">
      <c r="B21" s="227"/>
      <c r="C21" s="258">
        <f>+C20/SUM(C20:F20)</f>
        <v>0.47234416154521508</v>
      </c>
      <c r="D21" s="258">
        <f>+D20/SUM(C20:F20)</f>
        <v>0</v>
      </c>
      <c r="E21" s="258">
        <f>+E20/SUM(C20:F20)</f>
        <v>0.52765583845478492</v>
      </c>
      <c r="F21" s="258">
        <f>+F20/SUM(C20:F20)</f>
        <v>0</v>
      </c>
    </row>
    <row r="22" spans="2:12">
      <c r="B22" s="227"/>
      <c r="C22" s="258">
        <f>+C20/(SUM(C20:E20))</f>
        <v>0.47234416154521508</v>
      </c>
      <c r="D22" s="258">
        <f>+D20/(SUM(C20:E20))</f>
        <v>0</v>
      </c>
      <c r="E22" s="258">
        <f>+E20/(SUM(C20:E20))</f>
        <v>0.52765583845478492</v>
      </c>
      <c r="F22" s="259"/>
    </row>
    <row r="23" spans="2:12">
      <c r="B23" s="227"/>
      <c r="C23" s="258"/>
      <c r="D23" s="258"/>
      <c r="E23" s="258"/>
      <c r="F23" s="259"/>
    </row>
    <row r="24" spans="2:12">
      <c r="B24" s="227" t="s">
        <v>322</v>
      </c>
      <c r="C24" s="272">
        <v>4705000</v>
      </c>
      <c r="D24" s="272">
        <v>0</v>
      </c>
      <c r="E24" s="272">
        <f>4237000+34000</f>
        <v>4271000</v>
      </c>
      <c r="F24" s="272">
        <v>50000</v>
      </c>
    </row>
    <row r="25" spans="2:12">
      <c r="B25" s="227"/>
      <c r="C25" s="258">
        <f>+C24/SUM(C24:F24)</f>
        <v>0.52127188123199641</v>
      </c>
      <c r="D25" s="258">
        <f>+D24/SUM(C24:F24)</f>
        <v>0</v>
      </c>
      <c r="E25" s="258">
        <f>+E24/SUM(C24:F24)</f>
        <v>0.47318856636383783</v>
      </c>
      <c r="F25" s="258">
        <f>+F24/SUM(C24:F24)</f>
        <v>5.5395524041657431E-3</v>
      </c>
    </row>
    <row r="26" spans="2:12">
      <c r="B26" s="227"/>
      <c r="C26" s="258">
        <f>+C24/(SUM(C24:E24))</f>
        <v>0.52417557932263814</v>
      </c>
      <c r="D26" s="258">
        <f>+D24/(SUM(C24:E24))</f>
        <v>0</v>
      </c>
      <c r="E26" s="258">
        <f>+E24/(SUM(C24:E24))</f>
        <v>0.47582442067736186</v>
      </c>
      <c r="F26" s="259"/>
    </row>
    <row r="27" spans="2:12">
      <c r="B27" s="227"/>
      <c r="C27" s="258"/>
      <c r="D27" s="258"/>
      <c r="E27" s="258"/>
      <c r="F27" s="259"/>
    </row>
    <row r="28" spans="2:12" ht="19.149999999999999" customHeight="1">
      <c r="B28" s="227" t="s">
        <v>278</v>
      </c>
      <c r="C28" s="261">
        <v>7503000</v>
      </c>
      <c r="D28" s="261">
        <v>2000</v>
      </c>
      <c r="E28" s="261">
        <f>7078000+68000</f>
        <v>7146000</v>
      </c>
      <c r="F28" s="261">
        <v>20000</v>
      </c>
      <c r="I28" s="255"/>
      <c r="J28" s="255"/>
      <c r="K28" s="255"/>
      <c r="L28" s="255"/>
    </row>
    <row r="29" spans="2:12">
      <c r="B29" s="227"/>
      <c r="C29" s="258">
        <f>+C28/SUM(C28:F28)</f>
        <v>0.51141708131688368</v>
      </c>
      <c r="D29" s="258">
        <f>+D28/SUM(C28:F28)</f>
        <v>1.3632335900756593E-4</v>
      </c>
      <c r="E29" s="258">
        <f>+E28/SUM(C28:F28)</f>
        <v>0.4870833617340331</v>
      </c>
      <c r="F29" s="258">
        <f>+F28/SUM(C28:F28)</f>
        <v>1.3632335900756595E-3</v>
      </c>
      <c r="I29" s="226"/>
      <c r="J29" s="226"/>
      <c r="K29" s="226"/>
      <c r="L29" s="226"/>
    </row>
    <row r="30" spans="2:12">
      <c r="B30" s="227"/>
      <c r="C30" s="258">
        <f>+C28/(SUM(C28:E28))</f>
        <v>0.51211521397856796</v>
      </c>
      <c r="D30" s="258">
        <f>+D28/(SUM(C28:E28))</f>
        <v>1.3650945327963962E-4</v>
      </c>
      <c r="E30" s="258">
        <f>+E28/(SUM(C28:E28))</f>
        <v>0.48774827656815234</v>
      </c>
      <c r="F30" s="259"/>
      <c r="I30" s="226"/>
      <c r="J30" s="226"/>
      <c r="K30" s="226"/>
      <c r="L30" s="226"/>
    </row>
    <row r="31" spans="2:12">
      <c r="B31" s="227"/>
      <c r="C31" s="258"/>
      <c r="D31" s="258"/>
      <c r="E31" s="258"/>
      <c r="F31" s="259"/>
      <c r="I31" s="226"/>
      <c r="J31" s="226"/>
      <c r="K31" s="226"/>
      <c r="L31" s="226"/>
    </row>
    <row r="32" spans="2:12">
      <c r="B32" s="227"/>
      <c r="C32" s="258"/>
      <c r="D32" s="258"/>
      <c r="E32" s="258"/>
      <c r="F32" s="259"/>
      <c r="I32" s="258"/>
      <c r="J32" s="258"/>
      <c r="K32" s="258"/>
      <c r="L32" s="259"/>
    </row>
    <row r="33" spans="2:12">
      <c r="B33" s="227" t="s">
        <v>323</v>
      </c>
      <c r="C33" s="261">
        <v>22401000</v>
      </c>
      <c r="D33" s="261">
        <v>0</v>
      </c>
      <c r="E33" s="261">
        <f>7814000+2944000+26066000+402000</f>
        <v>37226000</v>
      </c>
      <c r="F33" s="261">
        <v>974000</v>
      </c>
      <c r="I33" s="258"/>
      <c r="J33" s="258"/>
      <c r="K33" s="258"/>
      <c r="L33" s="259"/>
    </row>
    <row r="34" spans="2:12">
      <c r="B34" s="221" t="s">
        <v>324</v>
      </c>
      <c r="C34" s="258">
        <f>+C33/SUM(C33:F33)</f>
        <v>0.36964736555502387</v>
      </c>
      <c r="D34" s="258">
        <f>+D33/SUM(C33:F33)</f>
        <v>0</v>
      </c>
      <c r="E34" s="258">
        <f>+E33/SUM(C33:F33)</f>
        <v>0.61428029240441573</v>
      </c>
      <c r="F34" s="258">
        <f>+F33/SUM(C33:F33)</f>
        <v>1.6072342040560388E-2</v>
      </c>
      <c r="I34" s="258"/>
      <c r="J34" s="258"/>
      <c r="K34" s="258"/>
      <c r="L34" s="259"/>
    </row>
    <row r="35" spans="2:12">
      <c r="B35" s="227" t="s">
        <v>325</v>
      </c>
      <c r="C35" s="258">
        <f>+C33/(SUM(C33:E33))</f>
        <v>0.37568551159709529</v>
      </c>
      <c r="D35" s="258">
        <f>+D33/(SUM(C33:E33))</f>
        <v>0</v>
      </c>
      <c r="E35" s="258">
        <f>+E33/(SUM(C33:E33))</f>
        <v>0.62431448840290471</v>
      </c>
      <c r="F35" s="259"/>
      <c r="I35" s="258"/>
      <c r="J35" s="258"/>
      <c r="K35" s="258"/>
      <c r="L35" s="259"/>
    </row>
    <row r="36" spans="2:12">
      <c r="C36" s="258"/>
      <c r="D36" s="258"/>
      <c r="E36" s="258"/>
      <c r="F36" s="259"/>
      <c r="I36" s="258"/>
      <c r="J36" s="258"/>
      <c r="K36" s="258"/>
      <c r="L36" s="259"/>
    </row>
    <row r="37" spans="2:12" ht="15.75" thickBot="1">
      <c r="B37" s="225"/>
      <c r="C37" s="225"/>
      <c r="D37" s="225"/>
      <c r="E37" s="225"/>
      <c r="F37" s="225"/>
    </row>
    <row r="38" spans="2:12" ht="15.75" thickTop="1">
      <c r="B38" s="248"/>
      <c r="C38" s="248"/>
      <c r="D38" s="248"/>
      <c r="E38" s="248"/>
      <c r="F38" s="248"/>
    </row>
    <row r="39" spans="2:12">
      <c r="B39" s="221" t="s">
        <v>326</v>
      </c>
    </row>
    <row r="41" spans="2:12">
      <c r="B41" s="221" t="s">
        <v>334</v>
      </c>
    </row>
  </sheetData>
  <printOptions horizontalCentered="1"/>
  <pageMargins left="0.5" right="0.5" top="0.5" bottom="0.55000000000000004" header="0" footer="0"/>
  <pageSetup scale="89" orientation="portrait" r:id="rId1"/>
  <headerFooter alignWithMargins="0">
    <oddHeader>&amp;R&amp;"Times New Roman,Regular"&amp;10Exhibit No. DCP-6
Docket UE-152253
Page 3 of 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view="pageLayout" zoomScaleNormal="100" workbookViewId="0">
      <selection activeCell="F1" sqref="F1"/>
    </sheetView>
  </sheetViews>
  <sheetFormatPr defaultColWidth="8.77734375" defaultRowHeight="15"/>
  <cols>
    <col min="1" max="4" width="8.77734375" style="127"/>
    <col min="5" max="5" width="10.77734375" style="127" customWidth="1"/>
    <col min="6" max="6" width="16.5546875" style="127" bestFit="1" customWidth="1"/>
    <col min="7" max="7" width="3.77734375" style="127" customWidth="1"/>
    <col min="8" max="16384" width="8.77734375" style="127"/>
  </cols>
  <sheetData>
    <row r="1" spans="2:8" ht="15.75">
      <c r="F1" s="128"/>
    </row>
    <row r="2" spans="2:8" ht="15.75">
      <c r="F2" s="128"/>
    </row>
    <row r="5" spans="2:8" ht="18">
      <c r="B5" s="282" t="s">
        <v>215</v>
      </c>
      <c r="C5" s="282"/>
      <c r="D5" s="282"/>
      <c r="E5" s="282"/>
      <c r="F5" s="282"/>
      <c r="G5" s="132"/>
    </row>
    <row r="6" spans="2:8" ht="18">
      <c r="B6" s="282" t="s">
        <v>216</v>
      </c>
      <c r="C6" s="282"/>
      <c r="D6" s="282"/>
      <c r="E6" s="282"/>
      <c r="F6" s="282"/>
      <c r="G6" s="132"/>
    </row>
    <row r="7" spans="2:8" ht="18">
      <c r="B7" s="282" t="s">
        <v>217</v>
      </c>
      <c r="C7" s="282"/>
      <c r="D7" s="282"/>
      <c r="E7" s="282"/>
      <c r="F7" s="282"/>
      <c r="G7" s="132"/>
    </row>
    <row r="8" spans="2:8" ht="15.75" thickBot="1">
      <c r="B8" s="131"/>
      <c r="C8" s="131"/>
      <c r="D8" s="131"/>
      <c r="E8" s="131"/>
      <c r="F8" s="131"/>
      <c r="G8" s="131"/>
    </row>
    <row r="9" spans="2:8" ht="15.75" thickTop="1">
      <c r="B9" s="190"/>
      <c r="C9" s="190"/>
      <c r="D9" s="190"/>
      <c r="E9" s="190"/>
      <c r="F9" s="191"/>
      <c r="G9" s="190"/>
    </row>
    <row r="10" spans="2:8">
      <c r="B10" s="131"/>
      <c r="C10" s="131"/>
      <c r="D10" s="131"/>
      <c r="E10" s="131"/>
      <c r="F10" s="130" t="s">
        <v>218</v>
      </c>
      <c r="G10" s="131"/>
      <c r="H10" s="131"/>
    </row>
    <row r="11" spans="2:8">
      <c r="B11" s="131"/>
      <c r="C11" s="131"/>
      <c r="D11" s="131"/>
      <c r="E11" s="131"/>
      <c r="F11" s="130" t="s">
        <v>124</v>
      </c>
      <c r="G11" s="131"/>
      <c r="H11" s="131"/>
    </row>
    <row r="12" spans="2:8">
      <c r="B12" s="130" t="s">
        <v>10</v>
      </c>
      <c r="C12" s="130"/>
      <c r="D12" s="131" t="s">
        <v>124</v>
      </c>
      <c r="E12" s="130"/>
      <c r="F12" s="130" t="s">
        <v>219</v>
      </c>
      <c r="G12" s="130"/>
      <c r="H12" s="131"/>
    </row>
    <row r="13" spans="2:8" ht="15.75" thickBot="1">
      <c r="B13" s="192"/>
      <c r="C13" s="192"/>
      <c r="D13" s="192"/>
      <c r="E13" s="192"/>
      <c r="F13" s="192"/>
      <c r="G13" s="192"/>
      <c r="H13" s="131"/>
    </row>
    <row r="14" spans="2:8" ht="15.75" thickTop="1">
      <c r="B14" s="130"/>
      <c r="C14" s="130"/>
      <c r="D14" s="130"/>
      <c r="E14" s="130"/>
      <c r="F14" s="130"/>
      <c r="G14" s="130"/>
    </row>
    <row r="15" spans="2:8">
      <c r="B15" s="129">
        <v>2011</v>
      </c>
      <c r="C15" s="129"/>
      <c r="D15" s="193">
        <v>0.47</v>
      </c>
      <c r="E15" s="193"/>
      <c r="F15" s="193">
        <v>0.46</v>
      </c>
      <c r="G15" s="129"/>
    </row>
    <row r="16" spans="2:8">
      <c r="B16" s="129"/>
      <c r="C16" s="129"/>
      <c r="D16" s="193"/>
      <c r="E16" s="193"/>
      <c r="F16" s="193"/>
      <c r="G16" s="129"/>
    </row>
    <row r="17" spans="2:7">
      <c r="B17" s="129">
        <v>2012</v>
      </c>
      <c r="C17" s="129"/>
      <c r="D17" s="193">
        <v>0.47</v>
      </c>
      <c r="E17" s="193"/>
      <c r="F17" s="193">
        <v>0.46</v>
      </c>
      <c r="G17" s="129"/>
    </row>
    <row r="18" spans="2:7">
      <c r="B18" s="129"/>
      <c r="C18" s="129"/>
      <c r="D18" s="193"/>
      <c r="E18" s="193"/>
      <c r="F18" s="193"/>
      <c r="G18" s="129"/>
    </row>
    <row r="19" spans="2:7">
      <c r="B19" s="129">
        <v>2013</v>
      </c>
      <c r="C19" s="129"/>
      <c r="D19" s="193">
        <v>0.47499999999999998</v>
      </c>
      <c r="E19" s="193"/>
      <c r="F19" s="193">
        <v>0.47</v>
      </c>
      <c r="G19" s="129"/>
    </row>
    <row r="20" spans="2:7">
      <c r="B20" s="129"/>
      <c r="C20" s="129"/>
      <c r="D20" s="193"/>
      <c r="E20" s="193"/>
      <c r="F20" s="193"/>
      <c r="G20" s="129"/>
    </row>
    <row r="21" spans="2:7">
      <c r="B21" s="129">
        <v>2014</v>
      </c>
      <c r="C21" s="129"/>
      <c r="D21" s="193">
        <v>0.47399999999999998</v>
      </c>
      <c r="E21" s="193"/>
      <c r="F21" s="193">
        <v>0.47</v>
      </c>
      <c r="G21" s="129"/>
    </row>
    <row r="22" spans="2:7">
      <c r="B22" s="129"/>
      <c r="C22" s="129"/>
      <c r="D22" s="193"/>
      <c r="E22" s="193"/>
      <c r="F22" s="193"/>
      <c r="G22" s="129"/>
    </row>
    <row r="23" spans="2:7">
      <c r="B23" s="129">
        <v>2015</v>
      </c>
      <c r="C23" s="129"/>
      <c r="D23" s="193">
        <v>0.47799999999999998</v>
      </c>
      <c r="E23" s="193"/>
      <c r="F23" s="193">
        <v>0.47</v>
      </c>
      <c r="G23" s="129"/>
    </row>
    <row r="24" spans="2:7" ht="15.75" thickBot="1">
      <c r="B24" s="192"/>
      <c r="C24" s="192"/>
      <c r="D24" s="192"/>
      <c r="E24" s="192"/>
      <c r="F24" s="192"/>
      <c r="G24" s="192"/>
    </row>
    <row r="25" spans="2:7" ht="15.75" thickTop="1">
      <c r="B25" s="130"/>
      <c r="C25" s="130"/>
      <c r="D25" s="130"/>
      <c r="E25" s="130"/>
      <c r="F25" s="130"/>
      <c r="G25" s="129"/>
    </row>
    <row r="26" spans="2:7">
      <c r="B26" s="194" t="s">
        <v>220</v>
      </c>
      <c r="C26" s="129"/>
      <c r="D26" s="129"/>
      <c r="E26" s="129"/>
      <c r="F26" s="129"/>
      <c r="G26" s="129"/>
    </row>
    <row r="27" spans="2:7">
      <c r="B27" s="129"/>
      <c r="C27" s="129"/>
      <c r="D27" s="129"/>
      <c r="E27" s="129"/>
      <c r="F27" s="129"/>
      <c r="G27" s="129"/>
    </row>
    <row r="28" spans="2:7">
      <c r="B28" s="194" t="s">
        <v>221</v>
      </c>
      <c r="C28" s="129"/>
      <c r="D28" s="129"/>
      <c r="E28" s="129"/>
      <c r="F28" s="129"/>
      <c r="G28" s="129"/>
    </row>
  </sheetData>
  <mergeCells count="3">
    <mergeCell ref="B5:F5"/>
    <mergeCell ref="B6:F6"/>
    <mergeCell ref="B7:F7"/>
  </mergeCells>
  <printOptions horizontalCentered="1"/>
  <pageMargins left="0.75" right="0.75" top="1" bottom="1" header="0.5" footer="0.5"/>
  <pageSetup orientation="portrait" r:id="rId1"/>
  <headerFooter alignWithMargins="0">
    <oddHeader>&amp;R&amp;"Times New Roman,Regular"&amp;10Exhibit No. DCP-7
Docket UE-152253
Page 1 of 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view="pageLayout" zoomScaleNormal="100" workbookViewId="0">
      <selection activeCell="G1" sqref="G1"/>
    </sheetView>
  </sheetViews>
  <sheetFormatPr defaultRowHeight="15"/>
  <cols>
    <col min="1" max="1" width="27.5546875" customWidth="1"/>
    <col min="2" max="2" width="12" customWidth="1"/>
    <col min="3" max="6" width="10.5546875" customWidth="1"/>
    <col min="7" max="7" width="9.44140625" customWidth="1"/>
    <col min="8" max="8" width="9.5546875" customWidth="1"/>
  </cols>
  <sheetData>
    <row r="1" spans="1:10" ht="15.75">
      <c r="G1" s="106"/>
    </row>
    <row r="2" spans="1:10" ht="15.75">
      <c r="G2" s="106"/>
    </row>
    <row r="4" spans="1:10" ht="18">
      <c r="A4" s="287" t="s">
        <v>118</v>
      </c>
      <c r="B4" s="287"/>
      <c r="C4" s="287"/>
      <c r="D4" s="287"/>
      <c r="E4" s="287"/>
      <c r="F4" s="287"/>
      <c r="G4" s="287"/>
      <c r="H4" s="287"/>
      <c r="I4" s="124"/>
      <c r="J4" s="124"/>
    </row>
    <row r="5" spans="1:10" ht="18">
      <c r="A5" s="286" t="s">
        <v>122</v>
      </c>
      <c r="B5" s="286"/>
      <c r="C5" s="286"/>
      <c r="D5" s="286"/>
      <c r="E5" s="286"/>
      <c r="F5" s="286"/>
      <c r="G5" s="286"/>
      <c r="H5" s="286"/>
    </row>
    <row r="6" spans="1:10" ht="15.75" thickBot="1">
      <c r="A6" s="83"/>
      <c r="B6" s="83"/>
      <c r="C6" s="83"/>
      <c r="D6" s="83"/>
      <c r="E6" s="83"/>
      <c r="F6" s="83"/>
      <c r="G6" s="83"/>
      <c r="H6" s="83"/>
    </row>
    <row r="7" spans="1:10" ht="15.75" thickTop="1"/>
    <row r="8" spans="1:10">
      <c r="B8" s="107" t="s">
        <v>115</v>
      </c>
      <c r="C8" s="27" t="s">
        <v>119</v>
      </c>
      <c r="D8" s="27" t="s">
        <v>100</v>
      </c>
      <c r="E8" s="27" t="s">
        <v>101</v>
      </c>
      <c r="F8" s="27" t="s">
        <v>9</v>
      </c>
      <c r="G8" s="27" t="s">
        <v>9</v>
      </c>
      <c r="H8" s="27" t="s">
        <v>99</v>
      </c>
    </row>
    <row r="9" spans="1:10">
      <c r="B9" s="107" t="s">
        <v>116</v>
      </c>
      <c r="C9" s="107" t="s">
        <v>124</v>
      </c>
      <c r="D9" s="27" t="s">
        <v>103</v>
      </c>
      <c r="E9" s="27" t="s">
        <v>104</v>
      </c>
      <c r="F9" s="27" t="s">
        <v>208</v>
      </c>
      <c r="G9" s="27" t="s">
        <v>102</v>
      </c>
      <c r="H9" s="27" t="str">
        <f>+G9</f>
        <v>Bond</v>
      </c>
    </row>
    <row r="10" spans="1:10">
      <c r="A10" t="str">
        <f>+'[18]Sch 6, p 2'!A11</f>
        <v>Company</v>
      </c>
      <c r="B10" s="107" t="s">
        <v>117</v>
      </c>
      <c r="C10" s="27" t="s">
        <v>89</v>
      </c>
      <c r="D10" s="27" t="s">
        <v>106</v>
      </c>
      <c r="E10" s="27" t="s">
        <v>107</v>
      </c>
      <c r="F10" s="27" t="s">
        <v>209</v>
      </c>
      <c r="G10" s="27" t="s">
        <v>105</v>
      </c>
      <c r="H10" s="27" t="str">
        <f>+G10</f>
        <v>Rating</v>
      </c>
    </row>
    <row r="11" spans="1:10">
      <c r="A11" s="29"/>
      <c r="B11" s="29"/>
      <c r="C11" s="29"/>
      <c r="D11" s="29"/>
      <c r="E11" s="29"/>
      <c r="F11" s="29"/>
      <c r="G11" s="29"/>
      <c r="H11" s="29"/>
    </row>
    <row r="12" spans="1:10">
      <c r="A12" s="28"/>
      <c r="B12" s="28"/>
      <c r="C12" s="28"/>
      <c r="D12" s="28"/>
      <c r="E12" s="28"/>
      <c r="F12" s="28"/>
      <c r="G12" s="28"/>
      <c r="H12" s="28"/>
    </row>
    <row r="13" spans="1:10" ht="15.75">
      <c r="A13" s="220" t="s">
        <v>278</v>
      </c>
      <c r="B13" s="214"/>
      <c r="C13" s="189"/>
      <c r="D13" s="189">
        <v>0.51</v>
      </c>
      <c r="E13" s="134"/>
      <c r="F13" s="213"/>
      <c r="G13" s="213" t="s">
        <v>66</v>
      </c>
      <c r="H13" s="213" t="s">
        <v>273</v>
      </c>
    </row>
    <row r="14" spans="1:10">
      <c r="A14" s="28"/>
      <c r="B14" s="112"/>
      <c r="C14" s="28"/>
      <c r="D14" s="28"/>
      <c r="E14" s="28"/>
      <c r="F14" s="28"/>
      <c r="G14" s="114"/>
      <c r="H14" s="28"/>
    </row>
    <row r="15" spans="1:10" ht="15.75">
      <c r="A15" s="98" t="s">
        <v>110</v>
      </c>
      <c r="B15" s="113"/>
      <c r="C15" s="28"/>
      <c r="D15" s="28"/>
      <c r="E15" s="28"/>
      <c r="F15" s="28"/>
      <c r="G15" s="28"/>
      <c r="H15" s="28"/>
    </row>
    <row r="16" spans="1:10" ht="15.75">
      <c r="A16" s="98"/>
      <c r="B16" s="113"/>
      <c r="C16" s="28"/>
      <c r="D16" s="28"/>
      <c r="E16" s="28"/>
      <c r="F16" s="28"/>
      <c r="G16" s="28"/>
      <c r="H16" s="28"/>
    </row>
    <row r="17" spans="1:11">
      <c r="A17" s="109" t="s">
        <v>274</v>
      </c>
      <c r="B17" s="214">
        <v>6900000</v>
      </c>
      <c r="C17" s="189">
        <v>0.84</v>
      </c>
      <c r="D17" s="189">
        <v>0.495</v>
      </c>
      <c r="E17" s="134">
        <v>2</v>
      </c>
      <c r="F17" s="213" t="s">
        <v>127</v>
      </c>
      <c r="G17" s="213" t="s">
        <v>22</v>
      </c>
      <c r="H17" s="213" t="s">
        <v>126</v>
      </c>
    </row>
    <row r="18" spans="1:11">
      <c r="A18" s="249" t="s">
        <v>280</v>
      </c>
      <c r="B18" s="214">
        <v>14000000</v>
      </c>
      <c r="C18" s="189">
        <v>0.35</v>
      </c>
      <c r="D18" s="189">
        <v>0.5</v>
      </c>
      <c r="E18" s="134">
        <v>2</v>
      </c>
      <c r="F18" s="213" t="s">
        <v>22</v>
      </c>
      <c r="G18" s="213" t="s">
        <v>125</v>
      </c>
      <c r="H18" s="213" t="s">
        <v>126</v>
      </c>
    </row>
    <row r="19" spans="1:11">
      <c r="A19" s="108" t="s">
        <v>233</v>
      </c>
      <c r="B19" s="97">
        <v>17000000</v>
      </c>
      <c r="C19" s="85">
        <v>0.87</v>
      </c>
      <c r="D19" s="85">
        <v>0.53</v>
      </c>
      <c r="E19" s="27">
        <v>1</v>
      </c>
      <c r="F19" s="107" t="s">
        <v>22</v>
      </c>
      <c r="G19" s="107" t="s">
        <v>22</v>
      </c>
      <c r="H19" s="107" t="s">
        <v>210</v>
      </c>
      <c r="K19" s="27"/>
    </row>
    <row r="20" spans="1:11">
      <c r="A20" s="108" t="s">
        <v>270</v>
      </c>
      <c r="B20" s="97">
        <v>4900000</v>
      </c>
      <c r="C20" s="85">
        <v>1</v>
      </c>
      <c r="D20" s="85">
        <v>0.54500000000000004</v>
      </c>
      <c r="E20" s="27">
        <v>2</v>
      </c>
      <c r="F20" s="107" t="s">
        <v>22</v>
      </c>
      <c r="G20" s="107" t="s">
        <v>111</v>
      </c>
      <c r="H20" s="107" t="s">
        <v>121</v>
      </c>
      <c r="K20" s="27"/>
    </row>
    <row r="21" spans="1:11">
      <c r="A21" s="108" t="s">
        <v>275</v>
      </c>
      <c r="B21" s="97">
        <v>7200000</v>
      </c>
      <c r="C21" s="85">
        <v>1</v>
      </c>
      <c r="D21" s="85">
        <v>0.55500000000000005</v>
      </c>
      <c r="E21" s="27">
        <v>1</v>
      </c>
      <c r="F21" s="107" t="s">
        <v>127</v>
      </c>
      <c r="G21" s="107" t="s">
        <v>90</v>
      </c>
      <c r="H21" s="107" t="s">
        <v>210</v>
      </c>
      <c r="K21" s="27"/>
    </row>
    <row r="22" spans="1:11">
      <c r="A22" s="108" t="s">
        <v>269</v>
      </c>
      <c r="B22" s="97">
        <v>5900000</v>
      </c>
      <c r="C22" s="85">
        <v>1</v>
      </c>
      <c r="D22" s="85">
        <v>0.5</v>
      </c>
      <c r="E22" s="27">
        <v>2</v>
      </c>
      <c r="F22" s="107" t="s">
        <v>22</v>
      </c>
      <c r="G22" s="107" t="s">
        <v>22</v>
      </c>
      <c r="H22" s="107" t="s">
        <v>210</v>
      </c>
      <c r="K22" s="27"/>
    </row>
    <row r="23" spans="1:11">
      <c r="A23" s="109" t="s">
        <v>276</v>
      </c>
      <c r="B23" s="97">
        <v>16000000</v>
      </c>
      <c r="C23" s="85">
        <v>0.68</v>
      </c>
      <c r="D23" s="85">
        <v>0.5</v>
      </c>
      <c r="E23" s="27">
        <v>1</v>
      </c>
      <c r="F23" s="107" t="s">
        <v>281</v>
      </c>
      <c r="G23" s="107" t="s">
        <v>125</v>
      </c>
      <c r="H23" s="107" t="s">
        <v>277</v>
      </c>
      <c r="K23" s="27"/>
    </row>
    <row r="24" spans="1:11" ht="15.75" thickBot="1">
      <c r="A24" s="83"/>
      <c r="B24" s="83"/>
      <c r="C24" s="188"/>
      <c r="D24" s="188"/>
      <c r="E24" s="188"/>
      <c r="F24" s="188"/>
      <c r="G24" s="84"/>
      <c r="H24" s="84"/>
      <c r="I24" s="189"/>
      <c r="J24" s="134"/>
    </row>
    <row r="25" spans="1:11" ht="15.75" thickTop="1">
      <c r="A25" s="28"/>
      <c r="B25" s="28"/>
      <c r="C25" s="99"/>
      <c r="D25" s="99"/>
      <c r="E25" s="99"/>
      <c r="F25" s="99"/>
      <c r="G25" s="28"/>
      <c r="H25" s="28"/>
      <c r="I25" s="28"/>
      <c r="J25" s="28"/>
    </row>
    <row r="26" spans="1:11" ht="15.75">
      <c r="A26" s="220" t="str">
        <f>+'DCP-9, P 1'!A26</f>
        <v>Strunk Proxy Group</v>
      </c>
      <c r="B26" s="28"/>
      <c r="C26" s="99"/>
      <c r="D26" s="99"/>
      <c r="E26" s="99"/>
      <c r="F26" s="99"/>
      <c r="G26" s="28"/>
      <c r="H26" s="28"/>
      <c r="I26" s="28"/>
      <c r="J26" s="28"/>
    </row>
    <row r="27" spans="1:11">
      <c r="A27" s="28"/>
      <c r="B27" s="28"/>
      <c r="C27" s="99"/>
      <c r="D27" s="99"/>
      <c r="E27" s="99"/>
      <c r="F27" s="99"/>
      <c r="G27" s="28"/>
      <c r="H27" s="28"/>
      <c r="I27" s="28"/>
      <c r="J27" s="28"/>
    </row>
    <row r="28" spans="1:11">
      <c r="A28" s="28" t="str">
        <f>+'DCP-9, P 1'!A28</f>
        <v>Ameren Corporation</v>
      </c>
      <c r="B28" s="216">
        <v>10400000</v>
      </c>
      <c r="C28" s="189">
        <v>0.83</v>
      </c>
      <c r="D28" s="189">
        <v>0.495</v>
      </c>
      <c r="E28" s="217">
        <v>2</v>
      </c>
      <c r="F28" s="56" t="s">
        <v>65</v>
      </c>
      <c r="G28" s="213" t="s">
        <v>222</v>
      </c>
      <c r="H28" s="213" t="s">
        <v>223</v>
      </c>
      <c r="I28" s="28"/>
      <c r="J28" s="28"/>
    </row>
    <row r="29" spans="1:11">
      <c r="A29" s="28" t="str">
        <f>+'DCP-9, P 1'!A29</f>
        <v>American Electric Power</v>
      </c>
      <c r="B29" s="214">
        <v>27000000</v>
      </c>
      <c r="C29" s="189">
        <v>0.81</v>
      </c>
      <c r="D29" s="189">
        <v>0.5</v>
      </c>
      <c r="E29" s="217">
        <v>2</v>
      </c>
      <c r="F29" s="218" t="s">
        <v>22</v>
      </c>
      <c r="G29" s="218" t="s">
        <v>282</v>
      </c>
      <c r="H29" s="218" t="s">
        <v>223</v>
      </c>
      <c r="I29" s="28"/>
      <c r="J29" s="28"/>
    </row>
    <row r="30" spans="1:11">
      <c r="A30" s="28" t="str">
        <f>+'DCP-9, P 1'!A30</f>
        <v>Avista Corporation</v>
      </c>
      <c r="B30" s="216">
        <v>2200000</v>
      </c>
      <c r="C30" s="189">
        <v>0.69</v>
      </c>
      <c r="D30" s="189">
        <v>0.49</v>
      </c>
      <c r="E30" s="217">
        <v>2</v>
      </c>
      <c r="F30" s="218" t="s">
        <v>22</v>
      </c>
      <c r="G30" s="218" t="s">
        <v>22</v>
      </c>
      <c r="H30" s="218" t="s">
        <v>223</v>
      </c>
      <c r="I30" s="28"/>
      <c r="J30" s="28"/>
    </row>
    <row r="31" spans="1:11">
      <c r="A31" s="28" t="str">
        <f>+'DCP-9, P 1'!A31</f>
        <v>CenterPoint Energy</v>
      </c>
      <c r="B31" s="216">
        <v>7000000</v>
      </c>
      <c r="C31" s="189">
        <v>0.35</v>
      </c>
      <c r="D31" s="189">
        <v>0.34499999999999997</v>
      </c>
      <c r="E31" s="217">
        <v>3</v>
      </c>
      <c r="F31" s="218" t="s">
        <v>65</v>
      </c>
      <c r="G31" s="218" t="s">
        <v>125</v>
      </c>
      <c r="H31" s="218" t="s">
        <v>210</v>
      </c>
      <c r="I31" s="28"/>
      <c r="J31" s="28"/>
    </row>
    <row r="32" spans="1:11">
      <c r="A32" s="28" t="str">
        <f>+'DCP-9, P 1'!A32</f>
        <v>Consolidated Edison</v>
      </c>
      <c r="B32" s="216">
        <v>22000000</v>
      </c>
      <c r="C32" s="189">
        <v>0.7</v>
      </c>
      <c r="D32" s="189">
        <v>0.51500000000000001</v>
      </c>
      <c r="E32" s="217">
        <v>1</v>
      </c>
      <c r="F32" s="218" t="s">
        <v>127</v>
      </c>
      <c r="G32" s="218" t="s">
        <v>283</v>
      </c>
      <c r="H32" s="218" t="s">
        <v>121</v>
      </c>
      <c r="I32" s="28"/>
      <c r="J32" s="28"/>
    </row>
    <row r="33" spans="1:10">
      <c r="A33" s="28" t="str">
        <f>+'DCP-9, P 1'!A33</f>
        <v>Dominion Resources</v>
      </c>
      <c r="B33" s="216">
        <v>42000000</v>
      </c>
      <c r="C33" s="189">
        <v>0.64</v>
      </c>
      <c r="D33" s="189">
        <v>0.35</v>
      </c>
      <c r="E33" s="217">
        <v>2</v>
      </c>
      <c r="F33" s="218" t="s">
        <v>65</v>
      </c>
      <c r="G33" s="218" t="s">
        <v>284</v>
      </c>
      <c r="H33" s="218" t="s">
        <v>210</v>
      </c>
      <c r="I33" s="28"/>
      <c r="J33" s="28"/>
    </row>
    <row r="34" spans="1:10">
      <c r="A34" s="28" t="str">
        <f>+'DCP-9, P 1'!A34</f>
        <v>DTE Energy Corporation</v>
      </c>
      <c r="B34" s="214">
        <f t="shared" ref="B34:H34" si="0">+B18</f>
        <v>14000000</v>
      </c>
      <c r="C34" s="189">
        <f t="shared" si="0"/>
        <v>0.35</v>
      </c>
      <c r="D34" s="189">
        <f t="shared" si="0"/>
        <v>0.5</v>
      </c>
      <c r="E34" s="217">
        <f t="shared" si="0"/>
        <v>2</v>
      </c>
      <c r="F34" s="218" t="str">
        <f t="shared" si="0"/>
        <v>A-</v>
      </c>
      <c r="G34" s="218" t="str">
        <f t="shared" si="0"/>
        <v>A-/BBB+</v>
      </c>
      <c r="H34" s="218" t="str">
        <f t="shared" si="0"/>
        <v>A2/A3</v>
      </c>
      <c r="I34" s="28"/>
      <c r="J34" s="28"/>
    </row>
    <row r="35" spans="1:10">
      <c r="A35" s="28" t="str">
        <f>+'DCP-9, P 1'!A35</f>
        <v>Edison International</v>
      </c>
      <c r="B35" s="214">
        <v>20000000</v>
      </c>
      <c r="C35" s="189">
        <f>+C20</f>
        <v>1</v>
      </c>
      <c r="D35" s="189">
        <v>0.46500000000000002</v>
      </c>
      <c r="E35" s="217">
        <f>+E20</f>
        <v>2</v>
      </c>
      <c r="F35" s="218" t="s">
        <v>65</v>
      </c>
      <c r="G35" s="217" t="str">
        <f t="shared" ref="G35" si="1">+G20</f>
        <v>BBB+</v>
      </c>
      <c r="H35" s="218" t="s">
        <v>126</v>
      </c>
      <c r="I35" s="28"/>
      <c r="J35" s="28"/>
    </row>
    <row r="36" spans="1:10">
      <c r="A36" s="28" t="str">
        <f>+'DCP-9, P 1'!A36</f>
        <v>El Paso Electric Company</v>
      </c>
      <c r="B36" s="214">
        <v>1600000</v>
      </c>
      <c r="C36" s="189">
        <v>1</v>
      </c>
      <c r="D36" s="189">
        <v>0.47499999999999998</v>
      </c>
      <c r="E36" s="217">
        <v>2</v>
      </c>
      <c r="F36" s="218" t="s">
        <v>65</v>
      </c>
      <c r="G36" s="218" t="s">
        <v>90</v>
      </c>
      <c r="H36" s="218" t="s">
        <v>223</v>
      </c>
      <c r="I36" s="28"/>
      <c r="J36" s="28"/>
    </row>
    <row r="37" spans="1:10">
      <c r="A37" s="28" t="str">
        <f>+'DCP-9, P 1'!A37</f>
        <v>Eversource Energy</v>
      </c>
      <c r="B37" s="214">
        <f t="shared" ref="B37:H37" si="2">+B19</f>
        <v>17000000</v>
      </c>
      <c r="C37" s="189">
        <f t="shared" si="2"/>
        <v>0.87</v>
      </c>
      <c r="D37" s="189">
        <f t="shared" si="2"/>
        <v>0.53</v>
      </c>
      <c r="E37" s="217">
        <f t="shared" si="2"/>
        <v>1</v>
      </c>
      <c r="F37" s="218" t="str">
        <f t="shared" si="2"/>
        <v>A-</v>
      </c>
      <c r="G37" s="218" t="str">
        <f t="shared" si="2"/>
        <v>A-</v>
      </c>
      <c r="H37" s="218" t="str">
        <f t="shared" si="2"/>
        <v>A3/Baa1</v>
      </c>
      <c r="I37" s="28"/>
      <c r="J37" s="28"/>
    </row>
    <row r="38" spans="1:10">
      <c r="A38" s="28" t="str">
        <f>+'DCP-9, P 1'!A38</f>
        <v>Great Plains Energy</v>
      </c>
      <c r="B38" s="216">
        <v>4100000</v>
      </c>
      <c r="C38" s="189">
        <v>1</v>
      </c>
      <c r="D38" s="189">
        <v>0.48499999999999999</v>
      </c>
      <c r="E38" s="217">
        <v>3</v>
      </c>
      <c r="F38" s="218" t="s">
        <v>65</v>
      </c>
      <c r="G38" s="218" t="s">
        <v>90</v>
      </c>
      <c r="H38" s="218" t="s">
        <v>112</v>
      </c>
      <c r="I38" s="28"/>
      <c r="J38" s="28"/>
    </row>
    <row r="39" spans="1:10">
      <c r="A39" s="28" t="str">
        <f>+'DCP-9, P 1'!A39</f>
        <v>IDACORP</v>
      </c>
      <c r="B39" s="216">
        <v>3400000</v>
      </c>
      <c r="C39" s="189">
        <v>1</v>
      </c>
      <c r="D39" s="189">
        <v>0.55000000000000004</v>
      </c>
      <c r="E39" s="217">
        <v>2</v>
      </c>
      <c r="F39" s="218" t="s">
        <v>281</v>
      </c>
      <c r="G39" s="218" t="s">
        <v>22</v>
      </c>
      <c r="H39" s="218" t="s">
        <v>121</v>
      </c>
      <c r="I39" s="28"/>
      <c r="J39" s="28"/>
    </row>
    <row r="40" spans="1:10">
      <c r="A40" s="28" t="str">
        <f>+'DCP-9, P 1'!A40</f>
        <v>NorthWestern Corp</v>
      </c>
      <c r="B40" s="216">
        <v>2600000</v>
      </c>
      <c r="C40" s="189">
        <v>0.72</v>
      </c>
      <c r="D40" s="189">
        <v>0.47</v>
      </c>
      <c r="E40" s="217">
        <v>3</v>
      </c>
      <c r="F40" s="218" t="s">
        <v>213</v>
      </c>
      <c r="G40" s="218" t="s">
        <v>243</v>
      </c>
      <c r="H40" s="218" t="s">
        <v>121</v>
      </c>
      <c r="I40" s="28"/>
      <c r="J40" s="28"/>
    </row>
    <row r="41" spans="1:10">
      <c r="A41" s="28" t="str">
        <f>+'DCP-9, P 1'!A41</f>
        <v>OGE Energy</v>
      </c>
      <c r="B41" s="214">
        <f t="shared" ref="B41:H42" si="3">+B20</f>
        <v>4900000</v>
      </c>
      <c r="C41" s="189">
        <f t="shared" si="3"/>
        <v>1</v>
      </c>
      <c r="D41" s="189">
        <f t="shared" si="3"/>
        <v>0.54500000000000004</v>
      </c>
      <c r="E41" s="217">
        <f t="shared" si="3"/>
        <v>2</v>
      </c>
      <c r="F41" s="218" t="str">
        <f t="shared" si="3"/>
        <v>A-</v>
      </c>
      <c r="G41" s="218" t="str">
        <f t="shared" si="3"/>
        <v>BBB+</v>
      </c>
      <c r="H41" s="218" t="str">
        <f t="shared" si="3"/>
        <v>A3</v>
      </c>
      <c r="I41" s="28"/>
      <c r="J41" s="28"/>
    </row>
    <row r="42" spans="1:10">
      <c r="A42" s="28" t="str">
        <f>+'DCP-9, P 1'!A42</f>
        <v>Pinnacle West Capital Corp.</v>
      </c>
      <c r="B42" s="214">
        <f t="shared" si="3"/>
        <v>7200000</v>
      </c>
      <c r="C42" s="189">
        <f t="shared" si="3"/>
        <v>1</v>
      </c>
      <c r="D42" s="189">
        <f t="shared" si="3"/>
        <v>0.55500000000000005</v>
      </c>
      <c r="E42" s="217">
        <f t="shared" si="3"/>
        <v>1</v>
      </c>
      <c r="F42" s="218" t="str">
        <f t="shared" si="3"/>
        <v>B+</v>
      </c>
      <c r="G42" s="218" t="str">
        <f t="shared" si="3"/>
        <v>BBB</v>
      </c>
      <c r="H42" s="218" t="str">
        <f t="shared" si="3"/>
        <v>A3/Baa1</v>
      </c>
      <c r="I42" s="28"/>
      <c r="J42" s="28"/>
    </row>
    <row r="43" spans="1:10">
      <c r="A43" s="28" t="str">
        <f>+'DCP-9, P 1'!A43</f>
        <v>Portland General Electric Co.</v>
      </c>
      <c r="B43" s="216">
        <v>3300000</v>
      </c>
      <c r="C43" s="189">
        <v>1</v>
      </c>
      <c r="D43" s="189">
        <v>0.505</v>
      </c>
      <c r="E43" s="217">
        <v>2</v>
      </c>
      <c r="F43" s="218" t="s">
        <v>243</v>
      </c>
      <c r="G43" s="218" t="s">
        <v>22</v>
      </c>
      <c r="H43" s="218" t="s">
        <v>121</v>
      </c>
      <c r="I43" s="28"/>
      <c r="J43" s="28"/>
    </row>
    <row r="44" spans="1:10">
      <c r="A44" s="28" t="str">
        <f>+'DCP-9, P 1'!A44</f>
        <v>Public Service Enterprise Group</v>
      </c>
      <c r="B44" s="216">
        <v>21000000</v>
      </c>
      <c r="C44" s="189">
        <v>0.43</v>
      </c>
      <c r="D44" s="189">
        <v>0.59499999999999997</v>
      </c>
      <c r="E44" s="217">
        <v>1</v>
      </c>
      <c r="F44" s="218" t="s">
        <v>127</v>
      </c>
      <c r="G44" s="218" t="s">
        <v>125</v>
      </c>
      <c r="H44" s="218" t="s">
        <v>126</v>
      </c>
      <c r="I44" s="28"/>
      <c r="J44" s="28"/>
    </row>
    <row r="45" spans="1:10">
      <c r="A45" s="28" t="str">
        <f>+'DCP-9, P 1'!A45</f>
        <v>SCANA Corporation</v>
      </c>
      <c r="B45" s="216">
        <v>9300000</v>
      </c>
      <c r="C45" s="189">
        <v>0.56000000000000005</v>
      </c>
      <c r="D45" s="189">
        <v>0.47499999999999998</v>
      </c>
      <c r="E45" s="217">
        <v>2</v>
      </c>
      <c r="F45" s="218" t="s">
        <v>66</v>
      </c>
      <c r="G45" s="218" t="s">
        <v>111</v>
      </c>
      <c r="H45" s="218" t="s">
        <v>224</v>
      </c>
      <c r="I45" s="28"/>
      <c r="J45" s="28"/>
    </row>
    <row r="46" spans="1:10">
      <c r="A46" s="28" t="str">
        <f>+'DCP-9, P 1'!A46</f>
        <v>Sempra Energy</v>
      </c>
      <c r="B46" s="216">
        <v>23000000</v>
      </c>
      <c r="C46" s="189">
        <v>0.36</v>
      </c>
      <c r="D46" s="189">
        <v>0.48</v>
      </c>
      <c r="E46" s="217">
        <v>3</v>
      </c>
      <c r="F46" s="218" t="s">
        <v>127</v>
      </c>
      <c r="G46" s="218" t="s">
        <v>285</v>
      </c>
      <c r="H46" s="218" t="s">
        <v>126</v>
      </c>
      <c r="I46" s="28"/>
      <c r="J46" s="28"/>
    </row>
    <row r="47" spans="1:10">
      <c r="A47" s="28" t="str">
        <f>+'DCP-9, P 1'!A47</f>
        <v>The Empire Distric Electric</v>
      </c>
      <c r="B47" s="216">
        <v>1000000</v>
      </c>
      <c r="C47" s="189">
        <v>0.91</v>
      </c>
      <c r="D47" s="189">
        <v>0.49</v>
      </c>
      <c r="E47" s="217">
        <v>2</v>
      </c>
      <c r="F47" s="218" t="s">
        <v>127</v>
      </c>
      <c r="G47" s="218" t="s">
        <v>22</v>
      </c>
      <c r="H47" s="218" t="s">
        <v>223</v>
      </c>
      <c r="I47" s="28"/>
      <c r="J47" s="28"/>
    </row>
    <row r="48" spans="1:10">
      <c r="A48" s="28" t="str">
        <f>+'DCP-9, P 1'!A48</f>
        <v>Vectren Corp</v>
      </c>
      <c r="B48" s="216">
        <v>3400000</v>
      </c>
      <c r="C48" s="189">
        <v>0.24</v>
      </c>
      <c r="D48" s="189">
        <v>0.52500000000000002</v>
      </c>
      <c r="E48" s="217">
        <v>2</v>
      </c>
      <c r="F48" s="218" t="s">
        <v>127</v>
      </c>
      <c r="G48" s="218" t="s">
        <v>285</v>
      </c>
      <c r="H48" s="218" t="s">
        <v>286</v>
      </c>
      <c r="I48" s="28"/>
      <c r="J48" s="28"/>
    </row>
    <row r="49" spans="1:10">
      <c r="A49" s="28" t="str">
        <f>+'DCP-9, P 1'!A49</f>
        <v>Westar Energy</v>
      </c>
      <c r="B49" s="214">
        <f t="shared" ref="B49:H49" si="4">+B22</f>
        <v>5900000</v>
      </c>
      <c r="C49" s="189">
        <f t="shared" si="4"/>
        <v>1</v>
      </c>
      <c r="D49" s="189">
        <f t="shared" si="4"/>
        <v>0.5</v>
      </c>
      <c r="E49" s="217">
        <f t="shared" si="4"/>
        <v>2</v>
      </c>
      <c r="F49" s="218" t="str">
        <f t="shared" si="4"/>
        <v>A-</v>
      </c>
      <c r="G49" s="218" t="str">
        <f t="shared" si="4"/>
        <v>A-</v>
      </c>
      <c r="H49" s="218" t="str">
        <f t="shared" si="4"/>
        <v>A3/Baa1</v>
      </c>
      <c r="I49" s="28"/>
      <c r="J49" s="28"/>
    </row>
    <row r="50" spans="1:10">
      <c r="A50" s="28" t="str">
        <f>+'DCP-9, P 1'!A50</f>
        <v>Xcel Energy Inc.</v>
      </c>
      <c r="B50" s="214">
        <v>19000000</v>
      </c>
      <c r="C50" s="189">
        <v>0.83</v>
      </c>
      <c r="D50" s="189">
        <v>0.46</v>
      </c>
      <c r="E50" s="217">
        <v>1</v>
      </c>
      <c r="F50" s="218" t="s">
        <v>22</v>
      </c>
      <c r="G50" s="218" t="s">
        <v>22</v>
      </c>
      <c r="H50" s="218" t="s">
        <v>121</v>
      </c>
      <c r="I50" s="28"/>
      <c r="J50" s="28"/>
    </row>
    <row r="51" spans="1:10" ht="15.75" thickBot="1">
      <c r="A51" s="83"/>
      <c r="B51" s="83"/>
      <c r="C51" s="219"/>
      <c r="D51" s="219"/>
      <c r="E51" s="219"/>
      <c r="F51" s="219"/>
      <c r="G51" s="83"/>
      <c r="H51" s="83"/>
      <c r="I51" s="28"/>
      <c r="J51" s="28"/>
    </row>
    <row r="52" spans="1:10" ht="15.75" thickTop="1">
      <c r="A52" s="28"/>
      <c r="B52" s="28"/>
      <c r="C52" s="99"/>
      <c r="D52" s="99"/>
      <c r="E52" s="99"/>
      <c r="F52" s="99"/>
      <c r="G52" s="28"/>
      <c r="H52" s="28"/>
      <c r="I52" s="28"/>
      <c r="J52" s="28"/>
    </row>
    <row r="53" spans="1:10">
      <c r="A53" t="s">
        <v>108</v>
      </c>
      <c r="C53" s="100"/>
      <c r="D53" s="100"/>
      <c r="E53" s="100"/>
      <c r="F53" s="100"/>
    </row>
  </sheetData>
  <mergeCells count="2">
    <mergeCell ref="A5:H5"/>
    <mergeCell ref="A4:H4"/>
  </mergeCells>
  <phoneticPr fontId="8" type="noConversion"/>
  <pageMargins left="0.75" right="0.75" top="1" bottom="1" header="0.5" footer="0.5"/>
  <pageSetup scale="74" orientation="portrait" r:id="rId1"/>
  <headerFooter alignWithMargins="0">
    <oddHeader>&amp;R&amp;"Times New Roman,Regular"&amp;10Exhibit No. DCP-8
Docket UE-152253
Page 1 of 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OutlineSymbols="0" view="pageLayout" zoomScaleNormal="100" workbookViewId="0">
      <selection activeCell="G2" sqref="G2"/>
    </sheetView>
  </sheetViews>
  <sheetFormatPr defaultColWidth="9.77734375" defaultRowHeight="15"/>
  <cols>
    <col min="1" max="1" width="25.21875" style="12" customWidth="1"/>
    <col min="2" max="2" width="2.77734375" style="12" customWidth="1"/>
    <col min="3" max="3" width="8.77734375" style="12" customWidth="1"/>
    <col min="4" max="7" width="9.77734375" style="12" customWidth="1"/>
    <col min="8" max="8" width="2.77734375" style="12" customWidth="1"/>
    <col min="9" max="16384" width="9.77734375" style="12"/>
  </cols>
  <sheetData>
    <row r="1" spans="1:9" ht="15.75">
      <c r="G1" s="1"/>
      <c r="H1" s="23"/>
    </row>
    <row r="2" spans="1:9" ht="15.75">
      <c r="G2" s="23"/>
    </row>
    <row r="3" spans="1:9" ht="15.75">
      <c r="H3" s="1"/>
      <c r="I3" s="1"/>
    </row>
    <row r="4" spans="1:9" ht="15.75">
      <c r="I4" s="1"/>
    </row>
    <row r="5" spans="1:9" ht="20.25">
      <c r="A5" s="2" t="s">
        <v>118</v>
      </c>
      <c r="B5" s="2"/>
      <c r="C5" s="2"/>
      <c r="D5" s="2"/>
      <c r="E5" s="2"/>
      <c r="F5" s="2"/>
      <c r="G5" s="2"/>
      <c r="H5" s="2"/>
      <c r="I5" s="2"/>
    </row>
    <row r="6" spans="1:9" ht="20.25">
      <c r="A6" s="2" t="s">
        <v>25</v>
      </c>
      <c r="B6" s="2"/>
      <c r="C6" s="2"/>
      <c r="D6" s="2"/>
      <c r="E6" s="2"/>
      <c r="F6" s="2"/>
      <c r="G6" s="2"/>
      <c r="H6" s="2"/>
      <c r="I6" s="2"/>
    </row>
    <row r="9" spans="1:9" ht="15.75" thickTop="1">
      <c r="A9" s="13"/>
      <c r="B9" s="13"/>
      <c r="C9" s="13"/>
      <c r="D9" s="13"/>
      <c r="E9" s="13"/>
      <c r="F9" s="13"/>
      <c r="G9" s="13"/>
      <c r="H9" s="13"/>
      <c r="I9" s="13"/>
    </row>
    <row r="10" spans="1:9" ht="15.75">
      <c r="A10" s="1"/>
      <c r="B10" s="1"/>
      <c r="C10" s="203" t="s">
        <v>120</v>
      </c>
      <c r="D10" s="288" t="s">
        <v>329</v>
      </c>
      <c r="E10" s="288"/>
      <c r="F10" s="288"/>
      <c r="G10" s="288"/>
      <c r="H10" s="1"/>
      <c r="I10" s="1"/>
    </row>
    <row r="11" spans="1:9" ht="15.75">
      <c r="A11" s="203" t="s">
        <v>20</v>
      </c>
      <c r="B11" s="1"/>
      <c r="C11" s="203" t="s">
        <v>27</v>
      </c>
      <c r="D11" s="203" t="s">
        <v>27</v>
      </c>
      <c r="E11" s="206" t="s">
        <v>28</v>
      </c>
      <c r="F11" s="206" t="s">
        <v>29</v>
      </c>
      <c r="G11" s="206" t="s">
        <v>26</v>
      </c>
      <c r="H11" s="203"/>
      <c r="I11" s="203" t="s">
        <v>30</v>
      </c>
    </row>
    <row r="12" spans="1:9" ht="15.75" thickBot="1"/>
    <row r="13" spans="1:9" ht="15.75" thickTop="1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15.75">
      <c r="A14" s="23" t="s">
        <v>110</v>
      </c>
    </row>
    <row r="16" spans="1:9">
      <c r="A16" s="3" t="str">
        <f>+'DCP-8'!A17</f>
        <v>Alliant Energy</v>
      </c>
      <c r="C16" s="198">
        <v>0.58799999999999997</v>
      </c>
      <c r="D16" s="11">
        <f>+C16*4</f>
        <v>2.3519999999999999</v>
      </c>
      <c r="E16" s="11">
        <v>70.25</v>
      </c>
      <c r="F16" s="11">
        <v>58.13</v>
      </c>
      <c r="G16" s="11">
        <f>AVERAGE(E16:F16)</f>
        <v>64.19</v>
      </c>
      <c r="I16" s="5">
        <f>+D16/G16</f>
        <v>3.6641221374045803E-2</v>
      </c>
    </row>
    <row r="17" spans="1:9">
      <c r="A17" s="3" t="str">
        <f>+'DCP-8'!A18</f>
        <v>DTE Energy</v>
      </c>
      <c r="C17" s="198">
        <v>0.73</v>
      </c>
      <c r="D17" s="11">
        <f t="shared" ref="D17:D22" si="0">+C17*4</f>
        <v>2.92</v>
      </c>
      <c r="E17" s="11">
        <v>87.84</v>
      </c>
      <c r="F17" s="11">
        <v>77.349999999999994</v>
      </c>
      <c r="G17" s="11">
        <f t="shared" ref="G17:G22" si="1">AVERAGE(E17:F17)</f>
        <v>82.594999999999999</v>
      </c>
      <c r="I17" s="5">
        <f t="shared" ref="I17:I22" si="2">+D17/G17</f>
        <v>3.535322961438344E-2</v>
      </c>
    </row>
    <row r="18" spans="1:9">
      <c r="A18" s="3" t="str">
        <f>+'DCP-8'!A19</f>
        <v>Eversource Energy</v>
      </c>
      <c r="C18" s="198">
        <v>0.41799999999999998</v>
      </c>
      <c r="D18" s="11">
        <f t="shared" si="0"/>
        <v>1.6719999999999999</v>
      </c>
      <c r="E18" s="11">
        <v>56.92</v>
      </c>
      <c r="F18" s="11">
        <v>48.18</v>
      </c>
      <c r="G18" s="11">
        <f t="shared" si="1"/>
        <v>52.55</v>
      </c>
      <c r="I18" s="5">
        <f t="shared" si="2"/>
        <v>3.1817316841103713E-2</v>
      </c>
    </row>
    <row r="19" spans="1:9">
      <c r="A19" s="3" t="str">
        <f>+'DCP-8'!A20</f>
        <v>OGE Energy</v>
      </c>
      <c r="C19" s="198">
        <v>0.27500000000000002</v>
      </c>
      <c r="D19" s="11">
        <f t="shared" si="0"/>
        <v>1.1000000000000001</v>
      </c>
      <c r="E19" s="11">
        <v>27.81</v>
      </c>
      <c r="F19" s="11">
        <v>23.37</v>
      </c>
      <c r="G19" s="11">
        <f t="shared" si="1"/>
        <v>25.59</v>
      </c>
      <c r="I19" s="5">
        <f t="shared" si="2"/>
        <v>4.2985541227041818E-2</v>
      </c>
    </row>
    <row r="20" spans="1:9">
      <c r="A20" s="3" t="str">
        <f>+'DCP-8'!A21</f>
        <v>Pinnacle West Capital</v>
      </c>
      <c r="C20" s="198">
        <v>0.625</v>
      </c>
      <c r="D20" s="11">
        <f t="shared" si="0"/>
        <v>2.5</v>
      </c>
      <c r="E20" s="11">
        <v>71.400000000000006</v>
      </c>
      <c r="F20" s="11">
        <v>60.7</v>
      </c>
      <c r="G20" s="11">
        <f t="shared" si="1"/>
        <v>66.050000000000011</v>
      </c>
      <c r="I20" s="5">
        <f t="shared" si="2"/>
        <v>3.7850113550340646E-2</v>
      </c>
    </row>
    <row r="21" spans="1:9">
      <c r="A21" s="3" t="str">
        <f>+'DCP-8'!A22</f>
        <v>Westar Energy</v>
      </c>
      <c r="C21" s="198">
        <v>0.36</v>
      </c>
      <c r="D21" s="11">
        <f t="shared" si="0"/>
        <v>1.44</v>
      </c>
      <c r="E21" s="11">
        <v>46.67</v>
      </c>
      <c r="F21" s="11">
        <v>40</v>
      </c>
      <c r="G21" s="11">
        <f t="shared" si="1"/>
        <v>43.335000000000001</v>
      </c>
      <c r="I21" s="5">
        <f t="shared" si="2"/>
        <v>3.3229491173416406E-2</v>
      </c>
    </row>
    <row r="22" spans="1:9">
      <c r="A22" s="3" t="str">
        <f>+'DCP-8'!A23</f>
        <v>WEC Energy</v>
      </c>
      <c r="C22" s="198">
        <v>0.495</v>
      </c>
      <c r="D22" s="11">
        <f t="shared" si="0"/>
        <v>1.98</v>
      </c>
      <c r="E22" s="11">
        <v>58.15</v>
      </c>
      <c r="F22" s="11">
        <v>47.98</v>
      </c>
      <c r="G22" s="11">
        <f t="shared" si="1"/>
        <v>53.064999999999998</v>
      </c>
      <c r="I22" s="5">
        <f t="shared" si="2"/>
        <v>3.7312729671158014E-2</v>
      </c>
    </row>
    <row r="23" spans="1:9">
      <c r="C23" s="199"/>
      <c r="D23" s="11"/>
      <c r="E23" s="11"/>
      <c r="F23" s="11"/>
      <c r="G23" s="11"/>
      <c r="I23" s="5"/>
    </row>
    <row r="24" spans="1:9" ht="15.75">
      <c r="A24" s="3" t="s">
        <v>33</v>
      </c>
      <c r="C24" s="199"/>
      <c r="D24" s="11"/>
      <c r="E24" s="11"/>
      <c r="F24" s="11"/>
      <c r="G24" s="11"/>
      <c r="I24" s="14">
        <f>+AVERAGE(I16:I22)</f>
        <v>3.6455663350212837E-2</v>
      </c>
    </row>
    <row r="25" spans="1:9" ht="15.75" thickBot="1">
      <c r="A25" s="197"/>
      <c r="B25" s="35"/>
      <c r="C25" s="200"/>
      <c r="D25" s="36"/>
      <c r="E25" s="36"/>
      <c r="F25" s="36"/>
      <c r="G25" s="36"/>
      <c r="H25" s="35"/>
      <c r="I25" s="37"/>
    </row>
    <row r="26" spans="1:9" ht="29.25" customHeight="1" thickTop="1">
      <c r="A26" s="1" t="s">
        <v>257</v>
      </c>
      <c r="C26" s="199"/>
      <c r="D26" s="11"/>
      <c r="E26" s="11"/>
      <c r="F26" s="11"/>
      <c r="G26" s="11"/>
      <c r="I26" s="5"/>
    </row>
    <row r="27" spans="1:9">
      <c r="C27" s="199"/>
      <c r="D27" s="11"/>
      <c r="E27" s="11"/>
      <c r="F27" s="11"/>
      <c r="G27" s="11"/>
      <c r="I27" s="5"/>
    </row>
    <row r="28" spans="1:9">
      <c r="A28" s="3" t="s">
        <v>237</v>
      </c>
      <c r="C28" s="198">
        <v>0.42499999999999999</v>
      </c>
      <c r="D28" s="11">
        <f t="shared" ref="D28:D50" si="3">+C28*4</f>
        <v>1.7</v>
      </c>
      <c r="E28" s="11">
        <v>48.22</v>
      </c>
      <c r="F28" s="11">
        <v>41.33</v>
      </c>
      <c r="G28" s="11">
        <f t="shared" ref="G28" si="4">AVERAGE(E28:F28)</f>
        <v>44.774999999999999</v>
      </c>
      <c r="I28" s="5">
        <f t="shared" ref="I28" si="5">+D28/G28</f>
        <v>3.796761585706309E-2</v>
      </c>
    </row>
    <row r="29" spans="1:9">
      <c r="A29" s="3" t="s">
        <v>253</v>
      </c>
      <c r="C29" s="198">
        <v>0.56000000000000005</v>
      </c>
      <c r="D29" s="11">
        <f t="shared" si="3"/>
        <v>2.2400000000000002</v>
      </c>
      <c r="E29" s="18">
        <v>63.9</v>
      </c>
      <c r="F29" s="18">
        <v>54.08</v>
      </c>
      <c r="G29" s="11">
        <f t="shared" ref="G29:G50" si="6">AVERAGE(E29:F29)</f>
        <v>58.989999999999995</v>
      </c>
      <c r="I29" s="5">
        <f t="shared" ref="I29:I50" si="7">+D29/G29</f>
        <v>3.7972537718257336E-2</v>
      </c>
    </row>
    <row r="30" spans="1:9">
      <c r="A30" s="3" t="s">
        <v>238</v>
      </c>
      <c r="C30" s="198">
        <v>0.34300000000000003</v>
      </c>
      <c r="D30" s="11">
        <f t="shared" si="3"/>
        <v>1.3720000000000001</v>
      </c>
      <c r="E30" s="11">
        <v>39.299999999999997</v>
      </c>
      <c r="F30" s="11">
        <v>33</v>
      </c>
      <c r="G30" s="11">
        <f t="shared" si="6"/>
        <v>36.15</v>
      </c>
      <c r="I30" s="5">
        <f t="shared" si="7"/>
        <v>3.7952973720608581E-2</v>
      </c>
    </row>
    <row r="31" spans="1:9">
      <c r="A31" s="3" t="s">
        <v>258</v>
      </c>
      <c r="C31" s="198">
        <v>0.25800000000000001</v>
      </c>
      <c r="D31" s="11">
        <f t="shared" si="3"/>
        <v>1.032</v>
      </c>
      <c r="E31" s="11">
        <v>19.27</v>
      </c>
      <c r="F31" s="11">
        <v>16.05</v>
      </c>
      <c r="G31" s="11">
        <f t="shared" si="6"/>
        <v>17.66</v>
      </c>
      <c r="I31" s="5">
        <f t="shared" si="7"/>
        <v>5.8437146092865232E-2</v>
      </c>
    </row>
    <row r="32" spans="1:9">
      <c r="A32" s="3" t="s">
        <v>259</v>
      </c>
      <c r="C32" s="198">
        <v>0.67</v>
      </c>
      <c r="D32" s="11">
        <f t="shared" si="3"/>
        <v>2.68</v>
      </c>
      <c r="E32" s="11">
        <v>73.900000000000006</v>
      </c>
      <c r="F32" s="11">
        <v>60.3</v>
      </c>
      <c r="G32" s="11">
        <f t="shared" si="6"/>
        <v>67.099999999999994</v>
      </c>
      <c r="I32" s="5">
        <f t="shared" si="7"/>
        <v>3.9940387481371097E-2</v>
      </c>
    </row>
    <row r="33" spans="1:9">
      <c r="A33" s="3" t="s">
        <v>260</v>
      </c>
      <c r="C33" s="198">
        <v>0.7</v>
      </c>
      <c r="D33" s="11">
        <f t="shared" si="3"/>
        <v>2.8</v>
      </c>
      <c r="E33" s="11">
        <v>72.2</v>
      </c>
      <c r="F33" s="11">
        <v>64.540000000000006</v>
      </c>
      <c r="G33" s="11">
        <f t="shared" si="6"/>
        <v>68.37</v>
      </c>
      <c r="I33" s="5">
        <f t="shared" si="7"/>
        <v>4.0953634635073857E-2</v>
      </c>
    </row>
    <row r="34" spans="1:9">
      <c r="A34" s="3" t="s">
        <v>239</v>
      </c>
      <c r="C34" s="198">
        <f>+C17</f>
        <v>0.73</v>
      </c>
      <c r="D34" s="11">
        <f t="shared" si="3"/>
        <v>2.92</v>
      </c>
      <c r="E34" s="11">
        <f>+E17</f>
        <v>87.84</v>
      </c>
      <c r="F34" s="11">
        <f>+F17</f>
        <v>77.349999999999994</v>
      </c>
      <c r="G34" s="11">
        <f t="shared" si="6"/>
        <v>82.594999999999999</v>
      </c>
      <c r="I34" s="5">
        <f t="shared" si="7"/>
        <v>3.535322961438344E-2</v>
      </c>
    </row>
    <row r="35" spans="1:9">
      <c r="A35" s="3" t="s">
        <v>211</v>
      </c>
      <c r="C35" s="198">
        <v>0.48</v>
      </c>
      <c r="D35" s="11">
        <f t="shared" si="3"/>
        <v>1.92</v>
      </c>
      <c r="E35" s="11">
        <v>69.239999999999995</v>
      </c>
      <c r="F35" s="11">
        <v>57.85</v>
      </c>
      <c r="G35" s="11">
        <f t="shared" si="6"/>
        <v>63.545000000000002</v>
      </c>
      <c r="I35" s="5">
        <f t="shared" si="7"/>
        <v>3.0214808403493585E-2</v>
      </c>
    </row>
    <row r="36" spans="1:9">
      <c r="A36" s="3" t="s">
        <v>261</v>
      </c>
      <c r="C36" s="198">
        <v>0.29499999999999998</v>
      </c>
      <c r="D36" s="11">
        <f t="shared" si="3"/>
        <v>1.18</v>
      </c>
      <c r="E36" s="11">
        <v>43.4</v>
      </c>
      <c r="F36" s="11">
        <v>35.32</v>
      </c>
      <c r="G36" s="11">
        <f t="shared" si="6"/>
        <v>39.36</v>
      </c>
      <c r="I36" s="5">
        <f t="shared" si="7"/>
        <v>2.9979674796747968E-2</v>
      </c>
    </row>
    <row r="37" spans="1:9">
      <c r="A37" s="3" t="s">
        <v>233</v>
      </c>
      <c r="C37" s="198">
        <f>+C18</f>
        <v>0.41799999999999998</v>
      </c>
      <c r="D37" s="11">
        <f t="shared" si="3"/>
        <v>1.6719999999999999</v>
      </c>
      <c r="E37" s="11">
        <f>+E18</f>
        <v>56.92</v>
      </c>
      <c r="F37" s="11">
        <f>+F18</f>
        <v>48.18</v>
      </c>
      <c r="G37" s="11">
        <f t="shared" si="6"/>
        <v>52.55</v>
      </c>
      <c r="I37" s="5">
        <f t="shared" si="7"/>
        <v>3.1817316841103713E-2</v>
      </c>
    </row>
    <row r="38" spans="1:9">
      <c r="A38" s="3" t="s">
        <v>262</v>
      </c>
      <c r="C38" s="198">
        <v>0.26250000000000001</v>
      </c>
      <c r="D38" s="11">
        <f t="shared" si="3"/>
        <v>1.05</v>
      </c>
      <c r="E38" s="11">
        <v>29.88</v>
      </c>
      <c r="F38" s="11">
        <v>25.57</v>
      </c>
      <c r="G38" s="11">
        <f t="shared" si="6"/>
        <v>27.725000000000001</v>
      </c>
      <c r="I38" s="5">
        <f t="shared" si="7"/>
        <v>3.787195671776375E-2</v>
      </c>
    </row>
    <row r="39" spans="1:9">
      <c r="A39" s="3" t="s">
        <v>263</v>
      </c>
      <c r="C39" s="198">
        <v>0.51</v>
      </c>
      <c r="D39" s="11">
        <f t="shared" si="3"/>
        <v>2.04</v>
      </c>
      <c r="E39" s="18">
        <v>73.819999999999993</v>
      </c>
      <c r="F39" s="18">
        <v>65.03</v>
      </c>
      <c r="G39" s="11">
        <f t="shared" si="6"/>
        <v>69.424999999999997</v>
      </c>
      <c r="I39" s="5">
        <f t="shared" si="7"/>
        <v>2.9384227583723443E-2</v>
      </c>
    </row>
    <row r="40" spans="1:9">
      <c r="A40" s="3" t="s">
        <v>264</v>
      </c>
      <c r="C40" s="198">
        <v>0.48</v>
      </c>
      <c r="D40" s="11">
        <f t="shared" si="3"/>
        <v>1.92</v>
      </c>
      <c r="E40" s="18">
        <v>60.76</v>
      </c>
      <c r="F40" s="18">
        <v>51.95</v>
      </c>
      <c r="G40" s="11">
        <f t="shared" si="6"/>
        <v>56.355000000000004</v>
      </c>
      <c r="I40" s="5">
        <f t="shared" si="7"/>
        <v>3.4069736491881816E-2</v>
      </c>
    </row>
    <row r="41" spans="1:9">
      <c r="A41" s="3" t="s">
        <v>270</v>
      </c>
      <c r="C41" s="198">
        <f>+C19</f>
        <v>0.27500000000000002</v>
      </c>
      <c r="D41" s="11">
        <f t="shared" si="3"/>
        <v>1.1000000000000001</v>
      </c>
      <c r="E41" s="18">
        <f>+E19</f>
        <v>27.81</v>
      </c>
      <c r="F41" s="18">
        <f>+F19</f>
        <v>23.37</v>
      </c>
      <c r="G41" s="11">
        <f t="shared" si="6"/>
        <v>25.59</v>
      </c>
      <c r="I41" s="5">
        <f t="shared" si="7"/>
        <v>4.2985541227041818E-2</v>
      </c>
    </row>
    <row r="42" spans="1:9">
      <c r="A42" s="3" t="s">
        <v>240</v>
      </c>
      <c r="C42" s="198">
        <f>+C20</f>
        <v>0.625</v>
      </c>
      <c r="D42" s="11">
        <f t="shared" si="3"/>
        <v>2.5</v>
      </c>
      <c r="E42" s="18">
        <f>+E20</f>
        <v>71.400000000000006</v>
      </c>
      <c r="F42" s="18">
        <f>+F20</f>
        <v>60.7</v>
      </c>
      <c r="G42" s="11">
        <f t="shared" si="6"/>
        <v>66.050000000000011</v>
      </c>
      <c r="I42" s="5">
        <f t="shared" si="7"/>
        <v>3.7850113550340646E-2</v>
      </c>
    </row>
    <row r="43" spans="1:9">
      <c r="A43" s="3" t="s">
        <v>241</v>
      </c>
      <c r="C43" s="198">
        <v>0.3</v>
      </c>
      <c r="D43" s="11">
        <f t="shared" si="3"/>
        <v>1.2</v>
      </c>
      <c r="E43" s="18">
        <v>40.479999999999997</v>
      </c>
      <c r="F43" s="18">
        <v>35.04</v>
      </c>
      <c r="G43" s="11">
        <f t="shared" si="6"/>
        <v>37.76</v>
      </c>
      <c r="I43" s="5">
        <f t="shared" si="7"/>
        <v>3.1779661016949151E-2</v>
      </c>
    </row>
    <row r="44" spans="1:9">
      <c r="A44" s="3" t="s">
        <v>265</v>
      </c>
      <c r="C44" s="198">
        <v>0.39</v>
      </c>
      <c r="D44" s="11">
        <f t="shared" si="3"/>
        <v>1.56</v>
      </c>
      <c r="E44" s="18">
        <v>44.04</v>
      </c>
      <c r="F44" s="18">
        <v>36.799999999999997</v>
      </c>
      <c r="G44" s="11">
        <f t="shared" si="6"/>
        <v>40.42</v>
      </c>
      <c r="I44" s="5">
        <f t="shared" si="7"/>
        <v>3.8594755071746659E-2</v>
      </c>
    </row>
    <row r="45" spans="1:9">
      <c r="A45" s="3" t="s">
        <v>242</v>
      </c>
      <c r="C45" s="198">
        <v>0.54500000000000004</v>
      </c>
      <c r="D45" s="11">
        <f t="shared" si="3"/>
        <v>2.1800000000000002</v>
      </c>
      <c r="E45" s="18">
        <v>66.900000000000006</v>
      </c>
      <c r="F45" s="18">
        <v>56.5</v>
      </c>
      <c r="G45" s="11">
        <f t="shared" si="6"/>
        <v>61.7</v>
      </c>
      <c r="I45" s="5">
        <f t="shared" si="7"/>
        <v>3.5332252836304701E-2</v>
      </c>
    </row>
    <row r="46" spans="1:9">
      <c r="A46" s="3" t="s">
        <v>266</v>
      </c>
      <c r="C46" s="198">
        <v>0.7</v>
      </c>
      <c r="D46" s="11">
        <f t="shared" si="3"/>
        <v>2.8</v>
      </c>
      <c r="E46" s="18">
        <v>100.14</v>
      </c>
      <c r="F46" s="18">
        <v>86.72</v>
      </c>
      <c r="G46" s="11">
        <f t="shared" si="6"/>
        <v>93.43</v>
      </c>
      <c r="I46" s="5">
        <f t="shared" si="7"/>
        <v>2.9968960719255054E-2</v>
      </c>
    </row>
    <row r="47" spans="1:9">
      <c r="A47" s="3" t="s">
        <v>267</v>
      </c>
      <c r="C47" s="198">
        <v>0.26</v>
      </c>
      <c r="D47" s="11">
        <f t="shared" si="3"/>
        <v>1.04</v>
      </c>
      <c r="E47" s="18">
        <v>33.75</v>
      </c>
      <c r="F47" s="18">
        <v>22.18</v>
      </c>
      <c r="G47" s="11">
        <f t="shared" si="6"/>
        <v>27.965</v>
      </c>
      <c r="I47" s="5">
        <f t="shared" si="7"/>
        <v>3.7189343822635439E-2</v>
      </c>
    </row>
    <row r="48" spans="1:9">
      <c r="A48" s="3" t="s">
        <v>268</v>
      </c>
      <c r="C48" s="198">
        <v>0.4</v>
      </c>
      <c r="D48" s="11">
        <f t="shared" si="3"/>
        <v>1.6</v>
      </c>
      <c r="E48" s="18">
        <v>46.99</v>
      </c>
      <c r="F48" s="18">
        <v>39.43</v>
      </c>
      <c r="G48" s="11">
        <f t="shared" si="6"/>
        <v>43.21</v>
      </c>
      <c r="I48" s="5">
        <f t="shared" si="7"/>
        <v>3.7028465632955337E-2</v>
      </c>
    </row>
    <row r="49" spans="1:9">
      <c r="A49" s="3" t="s">
        <v>269</v>
      </c>
      <c r="C49" s="198">
        <f>+C21</f>
        <v>0.36</v>
      </c>
      <c r="D49" s="11">
        <f t="shared" si="3"/>
        <v>1.44</v>
      </c>
      <c r="E49" s="18">
        <f>+E21</f>
        <v>46.67</v>
      </c>
      <c r="F49" s="18">
        <f>+F21</f>
        <v>40</v>
      </c>
      <c r="G49" s="11">
        <f t="shared" si="6"/>
        <v>43.335000000000001</v>
      </c>
      <c r="I49" s="5">
        <f t="shared" si="7"/>
        <v>3.3229491173416406E-2</v>
      </c>
    </row>
    <row r="50" spans="1:9">
      <c r="A50" s="3" t="s">
        <v>212</v>
      </c>
      <c r="C50" s="198">
        <v>0.32</v>
      </c>
      <c r="D50" s="11">
        <f t="shared" si="3"/>
        <v>1.28</v>
      </c>
      <c r="E50" s="11">
        <v>40.42</v>
      </c>
      <c r="F50" s="11">
        <v>34.33</v>
      </c>
      <c r="G50" s="11">
        <f t="shared" si="6"/>
        <v>37.375</v>
      </c>
      <c r="I50" s="5">
        <f t="shared" si="7"/>
        <v>3.4247491638795986E-2</v>
      </c>
    </row>
    <row r="51" spans="1:9">
      <c r="A51" s="26"/>
      <c r="B51" s="26"/>
      <c r="C51" s="201"/>
      <c r="D51" s="30"/>
      <c r="E51" s="30"/>
      <c r="F51" s="30"/>
      <c r="G51" s="30"/>
      <c r="H51" s="26"/>
      <c r="I51" s="31"/>
    </row>
    <row r="52" spans="1:9" ht="15.75">
      <c r="A52" s="12" t="s">
        <v>33</v>
      </c>
      <c r="C52" s="199"/>
      <c r="D52" s="11"/>
      <c r="E52" s="11"/>
      <c r="F52" s="11"/>
      <c r="G52" s="11"/>
      <c r="I52" s="22">
        <f>AVERAGE(I28:I50)</f>
        <v>3.6527014027990357E-2</v>
      </c>
    </row>
    <row r="53" spans="1:9" ht="15.75" thickBot="1">
      <c r="A53" s="35"/>
      <c r="B53" s="35"/>
      <c r="C53" s="200"/>
      <c r="D53" s="36"/>
      <c r="E53" s="36"/>
      <c r="F53" s="36"/>
      <c r="G53" s="36"/>
      <c r="H53" s="35"/>
      <c r="I53" s="37"/>
    </row>
    <row r="54" spans="1:9" ht="15.75" thickTop="1">
      <c r="D54" s="11"/>
      <c r="E54" s="11"/>
      <c r="F54" s="11"/>
      <c r="G54" s="11"/>
      <c r="I54" s="5"/>
    </row>
    <row r="55" spans="1:9">
      <c r="A55" s="12" t="s">
        <v>88</v>
      </c>
      <c r="B55" s="25"/>
      <c r="C55" s="25"/>
      <c r="D55" s="30"/>
      <c r="E55" s="30"/>
      <c r="F55" s="30"/>
      <c r="G55" s="30"/>
      <c r="H55" s="25"/>
      <c r="I55" s="31"/>
    </row>
    <row r="56" spans="1:9" ht="15.75">
      <c r="D56" s="11"/>
      <c r="E56" s="11"/>
      <c r="F56" s="11"/>
      <c r="G56" s="11"/>
      <c r="I56" s="14"/>
    </row>
    <row r="57" spans="1:9">
      <c r="A57" s="26"/>
      <c r="B57" s="26"/>
      <c r="C57" s="26"/>
      <c r="D57" s="30"/>
      <c r="E57" s="30"/>
      <c r="F57" s="30"/>
      <c r="G57" s="30"/>
      <c r="H57" s="26"/>
      <c r="I57" s="31"/>
    </row>
    <row r="58" spans="1:9">
      <c r="A58" s="25"/>
      <c r="B58" s="25"/>
      <c r="C58" s="25"/>
      <c r="D58" s="30"/>
      <c r="E58" s="30"/>
      <c r="F58" s="30"/>
      <c r="G58" s="30"/>
      <c r="H58" s="25"/>
      <c r="I58" s="31"/>
    </row>
    <row r="63" spans="1:9">
      <c r="D63" s="11"/>
      <c r="E63" s="11"/>
      <c r="F63" s="11"/>
      <c r="G63" s="11"/>
      <c r="H63" s="11"/>
      <c r="I63" s="5"/>
    </row>
    <row r="64" spans="1:9">
      <c r="D64" s="11"/>
      <c r="E64" s="11"/>
      <c r="F64" s="11"/>
      <c r="G64" s="11"/>
      <c r="I64" s="5"/>
    </row>
    <row r="65" spans="1:9">
      <c r="D65" s="11"/>
      <c r="E65" s="11"/>
      <c r="F65" s="11"/>
      <c r="G65" s="11"/>
      <c r="H65" s="11"/>
      <c r="I65" s="5"/>
    </row>
    <row r="66" spans="1:9">
      <c r="D66" s="11"/>
      <c r="E66" s="11"/>
      <c r="F66" s="11"/>
      <c r="G66" s="11"/>
      <c r="H66" s="11"/>
      <c r="I66" s="5"/>
    </row>
    <row r="67" spans="1:9">
      <c r="D67" s="11"/>
      <c r="E67" s="11"/>
      <c r="F67" s="11"/>
      <c r="G67" s="11"/>
      <c r="H67" s="11"/>
      <c r="I67" s="5"/>
    </row>
    <row r="68" spans="1:9">
      <c r="D68" s="11"/>
      <c r="E68" s="11"/>
      <c r="F68" s="11"/>
      <c r="G68" s="11"/>
      <c r="H68" s="11"/>
      <c r="I68" s="5"/>
    </row>
    <row r="69" spans="1:9">
      <c r="D69" s="11"/>
      <c r="E69" s="11"/>
      <c r="F69" s="11"/>
      <c r="G69" s="11"/>
      <c r="H69" s="11"/>
      <c r="I69" s="5"/>
    </row>
    <row r="70" spans="1:9">
      <c r="D70" s="11"/>
      <c r="E70" s="11"/>
      <c r="F70" s="11"/>
      <c r="G70" s="11"/>
      <c r="H70" s="11"/>
      <c r="I70" s="5"/>
    </row>
    <row r="71" spans="1:9">
      <c r="D71" s="11"/>
      <c r="E71" s="11"/>
      <c r="F71" s="11"/>
      <c r="G71" s="11"/>
      <c r="H71" s="11"/>
      <c r="I71" s="5"/>
    </row>
    <row r="72" spans="1:9">
      <c r="D72" s="11"/>
      <c r="E72" s="11"/>
      <c r="F72" s="11"/>
      <c r="G72" s="11"/>
      <c r="H72" s="11"/>
      <c r="I72" s="5"/>
    </row>
    <row r="73" spans="1:9">
      <c r="D73" s="11"/>
      <c r="E73" s="11"/>
      <c r="F73" s="11"/>
      <c r="G73" s="11"/>
      <c r="H73" s="11"/>
      <c r="I73" s="5"/>
    </row>
    <row r="74" spans="1:9">
      <c r="A74" s="26"/>
      <c r="B74" s="26"/>
      <c r="C74" s="26"/>
      <c r="D74" s="32"/>
      <c r="E74" s="32"/>
      <c r="F74" s="32"/>
      <c r="G74" s="32"/>
      <c r="H74" s="32"/>
      <c r="I74" s="31"/>
    </row>
    <row r="75" spans="1:9">
      <c r="A75" s="25"/>
      <c r="B75" s="25"/>
      <c r="C75" s="25"/>
      <c r="D75" s="32"/>
      <c r="E75" s="32"/>
      <c r="F75" s="32"/>
      <c r="G75" s="32"/>
      <c r="H75" s="32"/>
      <c r="I75" s="31"/>
    </row>
    <row r="76" spans="1:9" ht="15.75">
      <c r="D76" s="4"/>
      <c r="E76" s="4"/>
      <c r="F76" s="4"/>
      <c r="G76" s="4"/>
      <c r="H76" s="4"/>
      <c r="I76" s="14"/>
    </row>
    <row r="77" spans="1:9">
      <c r="A77" s="26"/>
      <c r="B77" s="26"/>
      <c r="C77" s="26"/>
      <c r="D77" s="26"/>
      <c r="E77" s="26"/>
      <c r="F77" s="26"/>
      <c r="G77" s="26"/>
      <c r="H77" s="26"/>
      <c r="I77" s="26"/>
    </row>
    <row r="78" spans="1:9">
      <c r="A78" s="25"/>
      <c r="B78" s="25"/>
      <c r="C78" s="25"/>
      <c r="D78" s="25"/>
      <c r="E78" s="25"/>
      <c r="F78" s="25"/>
      <c r="G78" s="25"/>
      <c r="H78" s="25"/>
      <c r="I78" s="25"/>
    </row>
    <row r="79" spans="1:9" ht="15.75">
      <c r="D79" s="11"/>
      <c r="E79" s="11"/>
      <c r="F79" s="11"/>
      <c r="G79" s="11"/>
      <c r="H79" s="11"/>
      <c r="I79" s="14"/>
    </row>
    <row r="80" spans="1:9">
      <c r="A80" s="26"/>
      <c r="B80" s="26"/>
      <c r="C80" s="26"/>
      <c r="D80" s="26"/>
      <c r="E80" s="26"/>
      <c r="F80" s="26"/>
      <c r="G80" s="26"/>
      <c r="H80" s="26"/>
      <c r="I80" s="26"/>
    </row>
    <row r="81" spans="1:9">
      <c r="A81" s="25"/>
      <c r="B81" s="25"/>
      <c r="C81" s="25"/>
      <c r="D81" s="25"/>
      <c r="E81" s="25"/>
      <c r="F81" s="25"/>
      <c r="G81" s="25"/>
      <c r="H81" s="25"/>
      <c r="I81" s="25"/>
    </row>
  </sheetData>
  <mergeCells count="1">
    <mergeCell ref="D10:G10"/>
  </mergeCells>
  <phoneticPr fontId="0" type="noConversion"/>
  <printOptions horizontalCentered="1"/>
  <pageMargins left="0.5" right="0.5" top="0.5" bottom="0.55000000000000004" header="0" footer="0"/>
  <pageSetup scale="84" orientation="portrait" r:id="rId1"/>
  <headerFooter alignWithMargins="0">
    <oddHeader>&amp;R&amp;"Times New Roman,Regular"&amp;10Exhibit No. DCP-9
Docket UE-152253
Page 1 of 4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OutlineSymbols="0" view="pageLayout" zoomScaleNormal="100" workbookViewId="0">
      <selection activeCell="K2" sqref="K2"/>
    </sheetView>
  </sheetViews>
  <sheetFormatPr defaultColWidth="9.77734375" defaultRowHeight="15"/>
  <cols>
    <col min="1" max="1" width="26.5546875" style="12" customWidth="1"/>
    <col min="2" max="2" width="1.5546875" style="12" customWidth="1"/>
    <col min="3" max="16384" width="9.77734375" style="12"/>
  </cols>
  <sheetData>
    <row r="1" spans="1:12" ht="15.75">
      <c r="K1" s="1"/>
    </row>
    <row r="2" spans="1:12" ht="15.75">
      <c r="K2" s="1"/>
    </row>
    <row r="3" spans="1:12" ht="15.75">
      <c r="K3" s="1"/>
    </row>
    <row r="4" spans="1:12" ht="15.75">
      <c r="K4" s="1"/>
    </row>
    <row r="5" spans="1:12" ht="20.25">
      <c r="A5" s="289" t="str">
        <f>'DCP-9, P 1'!A5</f>
        <v>PROXY COMPANIES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</row>
    <row r="6" spans="1:12" ht="20.25">
      <c r="A6" s="289" t="s">
        <v>31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</row>
    <row r="8" spans="1:12" ht="15.75" thickBot="1"/>
    <row r="9" spans="1:12" ht="15.75" thickTop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5.75">
      <c r="A10" s="203" t="str">
        <f>'DCP-9, P 1'!A11</f>
        <v>COMPANY</v>
      </c>
      <c r="B10" s="1"/>
      <c r="C10" s="203">
        <v>2011</v>
      </c>
      <c r="D10" s="203">
        <v>2012</v>
      </c>
      <c r="E10" s="203">
        <v>2013</v>
      </c>
      <c r="F10" s="203">
        <v>2014</v>
      </c>
      <c r="G10" s="203">
        <v>2015</v>
      </c>
      <c r="H10" s="203" t="s">
        <v>33</v>
      </c>
      <c r="I10" s="203">
        <v>2016</v>
      </c>
      <c r="J10" s="203">
        <v>2017</v>
      </c>
      <c r="K10" s="203" t="s">
        <v>229</v>
      </c>
      <c r="L10" s="203" t="s">
        <v>33</v>
      </c>
    </row>
    <row r="12" spans="1:12" ht="15.75" thickTop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4" spans="1:12" ht="15.75">
      <c r="A14" s="23" t="str">
        <f>'DCP-9, P 1'!A14</f>
        <v>Parcell Proxy Group</v>
      </c>
    </row>
    <row r="16" spans="1:12">
      <c r="A16" s="6" t="str">
        <f>+'DCP-9, P 1'!A16</f>
        <v>Alliant Energy</v>
      </c>
      <c r="B16" s="6"/>
      <c r="C16" s="5">
        <v>3.3000000000000002E-2</v>
      </c>
      <c r="D16" s="5">
        <v>3.9E-2</v>
      </c>
      <c r="E16" s="5">
        <v>4.9000000000000002E-2</v>
      </c>
      <c r="F16" s="5">
        <v>4.2999999999999997E-2</v>
      </c>
      <c r="G16" s="5">
        <v>4.4999999999999998E-2</v>
      </c>
      <c r="H16" s="5">
        <f>AVERAGE(C16:G16)</f>
        <v>4.1800000000000004E-2</v>
      </c>
      <c r="I16" s="5">
        <v>4.4999999999999998E-2</v>
      </c>
      <c r="J16" s="5"/>
      <c r="K16" s="5">
        <v>4.4999999999999998E-2</v>
      </c>
      <c r="L16" s="5">
        <f>AVERAGE(I16:K16)</f>
        <v>4.4999999999999998E-2</v>
      </c>
    </row>
    <row r="17" spans="1:12">
      <c r="A17" s="6" t="str">
        <f>+'DCP-9, P 1'!A17</f>
        <v>DTE Energy</v>
      </c>
      <c r="B17" s="6"/>
      <c r="C17" s="5">
        <v>3.4000000000000002E-2</v>
      </c>
      <c r="D17" s="5">
        <v>3.5000000000000003E-2</v>
      </c>
      <c r="E17" s="5">
        <v>2.7E-2</v>
      </c>
      <c r="F17" s="5">
        <v>5.1999999999999998E-2</v>
      </c>
      <c r="G17" s="5">
        <v>3.5000000000000003E-2</v>
      </c>
      <c r="H17" s="5">
        <f t="shared" ref="H17:H22" si="0">AVERAGE(C17:G17)</f>
        <v>3.6600000000000001E-2</v>
      </c>
      <c r="I17" s="5">
        <v>3.5000000000000003E-2</v>
      </c>
      <c r="J17" s="5"/>
      <c r="K17" s="5">
        <v>0.04</v>
      </c>
      <c r="L17" s="5">
        <f t="shared" ref="L17:L22" si="1">AVERAGE(I17:K17)</f>
        <v>3.7500000000000006E-2</v>
      </c>
    </row>
    <row r="18" spans="1:12">
      <c r="A18" s="6" t="str">
        <f>+'DCP-9, P 1'!A18</f>
        <v>Eversource Energy</v>
      </c>
      <c r="B18" s="6"/>
      <c r="C18" s="5">
        <v>0.05</v>
      </c>
      <c r="D18" s="5">
        <v>1.6E-2</v>
      </c>
      <c r="E18" s="5">
        <v>3.4000000000000002E-2</v>
      </c>
      <c r="F18" s="5">
        <v>3.5000000000000003E-2</v>
      </c>
      <c r="G18" s="5">
        <v>3.5000000000000003E-2</v>
      </c>
      <c r="H18" s="5">
        <f t="shared" si="0"/>
        <v>3.4000000000000002E-2</v>
      </c>
      <c r="I18" s="5">
        <v>3.5000000000000003E-2</v>
      </c>
      <c r="J18" s="5">
        <v>3.5000000000000003E-2</v>
      </c>
      <c r="K18" s="5">
        <v>0.04</v>
      </c>
      <c r="L18" s="5">
        <f t="shared" si="1"/>
        <v>3.6666666666666674E-2</v>
      </c>
    </row>
    <row r="19" spans="1:12">
      <c r="A19" s="6" t="str">
        <f>+'DCP-9, P 1'!A19</f>
        <v>OGE Energy</v>
      </c>
      <c r="B19" s="6"/>
      <c r="C19" s="5">
        <v>7.6999999999999999E-2</v>
      </c>
      <c r="D19" s="5">
        <v>7.1999999999999995E-2</v>
      </c>
      <c r="E19" s="61">
        <v>7.2999999999999995E-2</v>
      </c>
      <c r="F19" s="61">
        <v>6.5000000000000002E-2</v>
      </c>
      <c r="G19" s="61">
        <v>0.04</v>
      </c>
      <c r="H19" s="5">
        <f t="shared" si="0"/>
        <v>6.5399999999999986E-2</v>
      </c>
      <c r="I19" s="5">
        <v>0.04</v>
      </c>
      <c r="J19" s="5"/>
      <c r="K19" s="5">
        <v>0.03</v>
      </c>
      <c r="L19" s="5">
        <f t="shared" si="1"/>
        <v>3.5000000000000003E-2</v>
      </c>
    </row>
    <row r="20" spans="1:12">
      <c r="A20" s="6" t="str">
        <f>+'DCP-9, P 1'!A20</f>
        <v>Pinnacle West Capital</v>
      </c>
      <c r="B20" s="6"/>
      <c r="C20" s="5">
        <v>2.8000000000000001E-2</v>
      </c>
      <c r="D20" s="5">
        <v>4.1000000000000002E-2</v>
      </c>
      <c r="E20" s="5">
        <v>4.1000000000000002E-2</v>
      </c>
      <c r="F20" s="5">
        <v>3.5000000000000003E-2</v>
      </c>
      <c r="G20" s="5">
        <v>3.5000000000000003E-2</v>
      </c>
      <c r="H20" s="5">
        <f t="shared" si="0"/>
        <v>3.6000000000000004E-2</v>
      </c>
      <c r="I20" s="5">
        <v>3.5000000000000003E-2</v>
      </c>
      <c r="J20" s="5"/>
      <c r="K20" s="5">
        <v>3.5000000000000003E-2</v>
      </c>
      <c r="L20" s="5">
        <f t="shared" si="1"/>
        <v>3.5000000000000003E-2</v>
      </c>
    </row>
    <row r="21" spans="1:12">
      <c r="A21" s="6" t="str">
        <f>+'DCP-9, P 1'!A21</f>
        <v>Westar Energy</v>
      </c>
      <c r="B21" s="6"/>
      <c r="C21" s="5">
        <v>2.7E-2</v>
      </c>
      <c r="D21" s="5">
        <v>0.04</v>
      </c>
      <c r="E21" s="5">
        <v>4.2000000000000003E-2</v>
      </c>
      <c r="F21" s="5">
        <v>4.2999999999999997E-2</v>
      </c>
      <c r="G21" s="5">
        <v>4.4999999999999998E-2</v>
      </c>
      <c r="H21" s="5">
        <f t="shared" si="0"/>
        <v>3.9400000000000004E-2</v>
      </c>
      <c r="I21" s="5">
        <v>4.4999999999999998E-2</v>
      </c>
      <c r="J21" s="5"/>
      <c r="K21" s="5">
        <v>0.05</v>
      </c>
      <c r="L21" s="5">
        <f t="shared" si="1"/>
        <v>4.7500000000000001E-2</v>
      </c>
    </row>
    <row r="22" spans="1:12">
      <c r="A22" s="6" t="str">
        <f>+'DCP-9, P 1'!A22</f>
        <v>WEC Energy</v>
      </c>
      <c r="B22" s="6"/>
      <c r="C22" s="5">
        <v>6.8000000000000005E-2</v>
      </c>
      <c r="D22" s="5">
        <v>6.5000000000000002E-2</v>
      </c>
      <c r="E22" s="5">
        <v>5.8999999999999997E-2</v>
      </c>
      <c r="F22" s="5">
        <v>5.2999999999999999E-2</v>
      </c>
      <c r="G22" s="5">
        <v>0.02</v>
      </c>
      <c r="H22" s="5">
        <f t="shared" si="0"/>
        <v>5.3000000000000005E-2</v>
      </c>
      <c r="I22" s="5">
        <v>0.03</v>
      </c>
      <c r="J22" s="5"/>
      <c r="K22" s="5">
        <v>0.04</v>
      </c>
      <c r="L22" s="5">
        <f t="shared" si="1"/>
        <v>3.5000000000000003E-2</v>
      </c>
    </row>
    <row r="23" spans="1:12">
      <c r="A23" s="6"/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15.75">
      <c r="A24" s="110" t="s">
        <v>33</v>
      </c>
      <c r="B24" s="6"/>
      <c r="C24" s="5"/>
      <c r="D24" s="5"/>
      <c r="E24" s="5"/>
      <c r="F24" s="5"/>
      <c r="G24" s="5"/>
      <c r="H24" s="14">
        <f>+AVERAGE(H16:H22)</f>
        <v>4.3742857142857139E-2</v>
      </c>
      <c r="I24" s="14"/>
      <c r="J24" s="14"/>
      <c r="K24" s="14"/>
      <c r="L24" s="14">
        <f>+AVERAGE(L16:L22)</f>
        <v>3.8809523809523815E-2</v>
      </c>
    </row>
    <row r="25" spans="1:12">
      <c r="A25" s="39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ht="31.5" customHeight="1">
      <c r="A26" s="104" t="str">
        <f>+'DCP-9, P 1'!A26</f>
        <v>Strunk Proxy Group</v>
      </c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>
      <c r="A28" s="6" t="str">
        <f>+'DCP-9, P 1'!A28</f>
        <v>Ameren Corporation</v>
      </c>
      <c r="B28" s="6"/>
      <c r="C28" s="5">
        <v>2.8000000000000001E-2</v>
      </c>
      <c r="D28" s="5">
        <v>0.03</v>
      </c>
      <c r="E28" s="5">
        <v>1.9E-2</v>
      </c>
      <c r="F28" s="5">
        <v>2.9000000000000001E-2</v>
      </c>
      <c r="G28" s="5">
        <v>0.03</v>
      </c>
      <c r="H28" s="5">
        <f t="shared" ref="H28:H50" si="2">AVERAGE(C28:G28)</f>
        <v>2.7200000000000002E-2</v>
      </c>
      <c r="I28" s="5">
        <v>3.5000000000000003E-2</v>
      </c>
      <c r="J28" s="5"/>
      <c r="K28" s="5">
        <v>4.4999999999999998E-2</v>
      </c>
      <c r="L28" s="5">
        <f t="shared" ref="L28:L50" si="3">AVERAGE(I28:K28)</f>
        <v>0.04</v>
      </c>
    </row>
    <row r="29" spans="1:12">
      <c r="A29" s="6" t="str">
        <f>+'DCP-9, P 1'!A29</f>
        <v>American Electric Power</v>
      </c>
      <c r="B29" s="6"/>
      <c r="C29" s="5">
        <v>4.2000000000000003E-2</v>
      </c>
      <c r="D29" s="5">
        <v>3.5000000000000003E-2</v>
      </c>
      <c r="E29" s="5">
        <v>3.6999999999999998E-2</v>
      </c>
      <c r="F29" s="5">
        <v>3.7999999999999999E-2</v>
      </c>
      <c r="G29" s="5">
        <v>4.4999999999999998E-2</v>
      </c>
      <c r="H29" s="5">
        <f t="shared" si="2"/>
        <v>3.9400000000000004E-2</v>
      </c>
      <c r="I29" s="5">
        <v>0.04</v>
      </c>
      <c r="J29" s="5"/>
      <c r="K29" s="5">
        <v>0.04</v>
      </c>
      <c r="L29" s="5">
        <f t="shared" si="3"/>
        <v>0.04</v>
      </c>
    </row>
    <row r="30" spans="1:12">
      <c r="A30" s="6" t="str">
        <f>+'DCP-9, P 1'!A30</f>
        <v>Avista Corporation</v>
      </c>
      <c r="B30" s="6"/>
      <c r="C30" s="5">
        <v>3.1E-2</v>
      </c>
      <c r="D30" s="5">
        <v>8.0000000000000002E-3</v>
      </c>
      <c r="E30" s="5">
        <v>2.9000000000000001E-2</v>
      </c>
      <c r="F30" s="5">
        <v>2.4E-2</v>
      </c>
      <c r="G30" s="5">
        <v>2.5000000000000001E-2</v>
      </c>
      <c r="H30" s="5">
        <f t="shared" si="2"/>
        <v>2.3399999999999997E-2</v>
      </c>
      <c r="I30" s="5">
        <v>2.5000000000000001E-2</v>
      </c>
      <c r="J30" s="5"/>
      <c r="K30" s="5">
        <v>2.5000000000000001E-2</v>
      </c>
      <c r="L30" s="5">
        <f t="shared" si="3"/>
        <v>2.5000000000000001E-2</v>
      </c>
    </row>
    <row r="31" spans="1:12">
      <c r="A31" s="6" t="str">
        <f>+'DCP-9, P 1'!A31</f>
        <v>CenterPoint Energy</v>
      </c>
      <c r="B31" s="6"/>
      <c r="C31" s="5">
        <v>0.05</v>
      </c>
      <c r="D31" s="5">
        <v>5.5E-2</v>
      </c>
      <c r="E31" s="5">
        <v>4.2000000000000003E-2</v>
      </c>
      <c r="F31" s="5">
        <v>4.4999999999999998E-2</v>
      </c>
      <c r="G31" s="5">
        <v>0.01</v>
      </c>
      <c r="H31" s="5">
        <f t="shared" si="2"/>
        <v>4.0400000000000005E-2</v>
      </c>
      <c r="I31" s="5">
        <v>0.01</v>
      </c>
      <c r="J31" s="5"/>
      <c r="K31" s="5">
        <v>0.02</v>
      </c>
      <c r="L31" s="5">
        <f t="shared" si="3"/>
        <v>1.4999999999999999E-2</v>
      </c>
    </row>
    <row r="32" spans="1:12">
      <c r="A32" s="6" t="str">
        <f>+'DCP-9, P 1'!A32</f>
        <v>Consolidated Edison</v>
      </c>
      <c r="B32" s="6"/>
      <c r="C32" s="5">
        <v>3.1E-2</v>
      </c>
      <c r="D32" s="5">
        <v>3.5999999999999997E-2</v>
      </c>
      <c r="E32" s="5">
        <v>3.5999999999999997E-2</v>
      </c>
      <c r="F32" s="5">
        <v>2.5999999999999999E-2</v>
      </c>
      <c r="G32" s="5">
        <v>0.03</v>
      </c>
      <c r="H32" s="5">
        <f t="shared" si="2"/>
        <v>3.1800000000000002E-2</v>
      </c>
      <c r="I32" s="5">
        <v>0.03</v>
      </c>
      <c r="J32" s="5">
        <v>3.5000000000000003E-2</v>
      </c>
      <c r="K32" s="5">
        <v>0.03</v>
      </c>
      <c r="L32" s="5">
        <f t="shared" si="3"/>
        <v>3.1666666666666669E-2</v>
      </c>
    </row>
    <row r="33" spans="1:12">
      <c r="A33" s="6" t="str">
        <f>+'DCP-9, P 1'!A33</f>
        <v>Dominion Resources</v>
      </c>
      <c r="B33" s="6"/>
      <c r="C33" s="5">
        <v>0.04</v>
      </c>
      <c r="D33" s="5">
        <v>3.5000000000000003E-2</v>
      </c>
      <c r="E33" s="5">
        <v>4.2000000000000003E-2</v>
      </c>
      <c r="F33" s="5">
        <v>3.3000000000000002E-2</v>
      </c>
      <c r="G33" s="5">
        <v>2.9000000000000001E-2</v>
      </c>
      <c r="H33" s="5">
        <f t="shared" si="2"/>
        <v>3.5800000000000005E-2</v>
      </c>
      <c r="I33" s="5">
        <v>3.5000000000000003E-2</v>
      </c>
      <c r="J33" s="5">
        <v>0.03</v>
      </c>
      <c r="K33" s="5">
        <v>0.05</v>
      </c>
      <c r="L33" s="5">
        <f t="shared" si="3"/>
        <v>3.8333333333333337E-2</v>
      </c>
    </row>
    <row r="34" spans="1:12">
      <c r="A34" s="6" t="str">
        <f>+'DCP-9, P 1'!A34</f>
        <v>DTE Energy Corporation</v>
      </c>
      <c r="B34" s="6"/>
      <c r="C34" s="5">
        <f>+C17</f>
        <v>3.4000000000000002E-2</v>
      </c>
      <c r="D34" s="5">
        <f t="shared" ref="D34:K34" si="4">+D17</f>
        <v>3.5000000000000003E-2</v>
      </c>
      <c r="E34" s="5">
        <f t="shared" si="4"/>
        <v>2.7E-2</v>
      </c>
      <c r="F34" s="5">
        <f t="shared" si="4"/>
        <v>5.1999999999999998E-2</v>
      </c>
      <c r="G34" s="5">
        <f t="shared" si="4"/>
        <v>3.5000000000000003E-2</v>
      </c>
      <c r="H34" s="5">
        <f t="shared" si="2"/>
        <v>3.6600000000000001E-2</v>
      </c>
      <c r="I34" s="5">
        <f t="shared" si="4"/>
        <v>3.5000000000000003E-2</v>
      </c>
      <c r="J34" s="5"/>
      <c r="K34" s="5">
        <f t="shared" si="4"/>
        <v>0.04</v>
      </c>
      <c r="L34" s="5">
        <f t="shared" si="3"/>
        <v>3.7500000000000006E-2</v>
      </c>
    </row>
    <row r="35" spans="1:12">
      <c r="A35" s="6" t="str">
        <f>+'DCP-9, P 1'!A35</f>
        <v>Edison International</v>
      </c>
      <c r="B35" s="6"/>
      <c r="C35" s="5">
        <v>6.3E-2</v>
      </c>
      <c r="D35" s="5">
        <v>0.114</v>
      </c>
      <c r="E35" s="5">
        <v>8.1000000000000003E-2</v>
      </c>
      <c r="F35" s="5">
        <v>8.7999999999999995E-2</v>
      </c>
      <c r="G35" s="5">
        <v>0.06</v>
      </c>
      <c r="H35" s="5">
        <f t="shared" si="2"/>
        <v>8.1199999999999994E-2</v>
      </c>
      <c r="I35" s="5">
        <v>0.06</v>
      </c>
      <c r="J35" s="5"/>
      <c r="K35" s="5">
        <v>6.5000000000000002E-2</v>
      </c>
      <c r="L35" s="5">
        <f t="shared" si="3"/>
        <v>6.25E-2</v>
      </c>
    </row>
    <row r="36" spans="1:12">
      <c r="A36" s="6" t="str">
        <f>+'DCP-9, P 1'!A36</f>
        <v>El Paso Electric Company</v>
      </c>
      <c r="B36" s="6"/>
      <c r="C36" s="5">
        <v>0.1</v>
      </c>
      <c r="D36" s="5">
        <v>6.3E-2</v>
      </c>
      <c r="E36" s="5">
        <v>4.9000000000000002E-2</v>
      </c>
      <c r="F36" s="5">
        <v>4.8000000000000001E-2</v>
      </c>
      <c r="G36" s="5">
        <v>3.5000000000000003E-2</v>
      </c>
      <c r="H36" s="5">
        <f t="shared" si="2"/>
        <v>5.9000000000000011E-2</v>
      </c>
      <c r="I36" s="5">
        <v>3.5000000000000003E-2</v>
      </c>
      <c r="J36" s="5"/>
      <c r="K36" s="5">
        <v>0.05</v>
      </c>
      <c r="L36" s="5">
        <f t="shared" si="3"/>
        <v>4.2500000000000003E-2</v>
      </c>
    </row>
    <row r="37" spans="1:12">
      <c r="A37" s="6" t="str">
        <f>+'DCP-9, P 1'!A37</f>
        <v>Eversource Energy</v>
      </c>
      <c r="B37" s="6"/>
      <c r="C37" s="5">
        <f>+C18</f>
        <v>0.05</v>
      </c>
      <c r="D37" s="5">
        <f t="shared" ref="D37:G37" si="5">+D18</f>
        <v>1.6E-2</v>
      </c>
      <c r="E37" s="5">
        <f t="shared" si="5"/>
        <v>3.4000000000000002E-2</v>
      </c>
      <c r="F37" s="5">
        <f t="shared" si="5"/>
        <v>3.5000000000000003E-2</v>
      </c>
      <c r="G37" s="5">
        <f t="shared" si="5"/>
        <v>3.5000000000000003E-2</v>
      </c>
      <c r="H37" s="5">
        <f t="shared" si="2"/>
        <v>3.4000000000000002E-2</v>
      </c>
      <c r="I37" s="5">
        <v>0.02</v>
      </c>
      <c r="J37" s="5"/>
      <c r="K37" s="5">
        <v>0.03</v>
      </c>
      <c r="L37" s="5">
        <f t="shared" si="3"/>
        <v>2.5000000000000001E-2</v>
      </c>
    </row>
    <row r="38" spans="1:12">
      <c r="A38" s="6" t="str">
        <f>+'DCP-9, P 1'!A38</f>
        <v>Great Plains Energy</v>
      </c>
      <c r="B38" s="6"/>
      <c r="C38" s="5">
        <v>0.02</v>
      </c>
      <c r="D38" s="5">
        <v>2.1999999999999999E-2</v>
      </c>
      <c r="E38" s="5">
        <v>3.2000000000000001E-2</v>
      </c>
      <c r="F38" s="5">
        <v>2.7E-2</v>
      </c>
      <c r="G38" s="5">
        <v>1.4999999999999999E-2</v>
      </c>
      <c r="H38" s="5">
        <f t="shared" si="2"/>
        <v>2.3199999999999998E-2</v>
      </c>
      <c r="I38" s="5">
        <v>0.03</v>
      </c>
      <c r="J38" s="5"/>
      <c r="K38" s="5">
        <v>0.03</v>
      </c>
      <c r="L38" s="5">
        <f t="shared" si="3"/>
        <v>0.03</v>
      </c>
    </row>
    <row r="39" spans="1:12">
      <c r="A39" s="6" t="str">
        <f>+'DCP-9, P 1'!A39</f>
        <v>IDACORP</v>
      </c>
      <c r="B39" s="6"/>
      <c r="C39" s="5">
        <v>6.5000000000000002E-2</v>
      </c>
      <c r="D39" s="5">
        <v>5.7000000000000002E-2</v>
      </c>
      <c r="E39" s="5">
        <v>5.6000000000000001E-2</v>
      </c>
      <c r="F39" s="5">
        <v>5.3999999999999999E-2</v>
      </c>
      <c r="G39" s="5">
        <v>4.4999999999999998E-2</v>
      </c>
      <c r="H39" s="5">
        <f t="shared" si="2"/>
        <v>5.5399999999999991E-2</v>
      </c>
      <c r="I39" s="5">
        <v>0.04</v>
      </c>
      <c r="J39" s="5"/>
      <c r="K39" s="5">
        <v>3.5000000000000003E-2</v>
      </c>
      <c r="L39" s="5">
        <f t="shared" si="3"/>
        <v>3.7500000000000006E-2</v>
      </c>
    </row>
    <row r="40" spans="1:12">
      <c r="A40" s="6" t="str">
        <f>+'DCP-9, P 1'!A40</f>
        <v>NorthWestern Corp</v>
      </c>
      <c r="B40" s="6"/>
      <c r="C40" s="5">
        <v>4.7E-2</v>
      </c>
      <c r="D40" s="5">
        <v>3.2000000000000001E-2</v>
      </c>
      <c r="E40" s="5">
        <v>3.5000000000000003E-2</v>
      </c>
      <c r="F40" s="5">
        <v>3.7999999999999999E-2</v>
      </c>
      <c r="G40" s="5">
        <v>0.03</v>
      </c>
      <c r="H40" s="5">
        <f t="shared" si="2"/>
        <v>3.6400000000000002E-2</v>
      </c>
      <c r="I40" s="5">
        <v>0.04</v>
      </c>
      <c r="J40" s="5"/>
      <c r="K40" s="5">
        <v>0.04</v>
      </c>
      <c r="L40" s="5">
        <f t="shared" si="3"/>
        <v>0.04</v>
      </c>
    </row>
    <row r="41" spans="1:12">
      <c r="A41" s="6" t="str">
        <f>+'DCP-9, P 1'!A41</f>
        <v>OGE Energy</v>
      </c>
      <c r="B41" s="6"/>
      <c r="C41" s="5">
        <f>+C19</f>
        <v>7.6999999999999999E-2</v>
      </c>
      <c r="D41" s="5">
        <f t="shared" ref="D41:G41" si="6">+D19</f>
        <v>7.1999999999999995E-2</v>
      </c>
      <c r="E41" s="5">
        <f t="shared" si="6"/>
        <v>7.2999999999999995E-2</v>
      </c>
      <c r="F41" s="5">
        <f t="shared" si="6"/>
        <v>6.5000000000000002E-2</v>
      </c>
      <c r="G41" s="5">
        <f t="shared" si="6"/>
        <v>0.04</v>
      </c>
      <c r="H41" s="5">
        <f t="shared" si="2"/>
        <v>6.5399999999999986E-2</v>
      </c>
      <c r="I41" s="5">
        <f t="shared" ref="I41:K41" si="7">+I19</f>
        <v>0.04</v>
      </c>
      <c r="J41" s="5"/>
      <c r="K41" s="5">
        <f t="shared" si="7"/>
        <v>0.03</v>
      </c>
      <c r="L41" s="5">
        <f t="shared" si="3"/>
        <v>3.5000000000000003E-2</v>
      </c>
    </row>
    <row r="42" spans="1:12">
      <c r="A42" s="6" t="str">
        <f>+'DCP-9, P 1'!A42</f>
        <v>Pinnacle West Capital Corp.</v>
      </c>
      <c r="B42" s="6"/>
      <c r="C42" s="5">
        <f t="shared" ref="C42:G42" si="8">+C20</f>
        <v>2.8000000000000001E-2</v>
      </c>
      <c r="D42" s="5">
        <f t="shared" si="8"/>
        <v>4.1000000000000002E-2</v>
      </c>
      <c r="E42" s="5">
        <f t="shared" si="8"/>
        <v>4.1000000000000002E-2</v>
      </c>
      <c r="F42" s="5">
        <f t="shared" si="8"/>
        <v>3.5000000000000003E-2</v>
      </c>
      <c r="G42" s="5">
        <f t="shared" si="8"/>
        <v>3.5000000000000003E-2</v>
      </c>
      <c r="H42" s="5">
        <f t="shared" si="2"/>
        <v>3.6000000000000004E-2</v>
      </c>
      <c r="I42" s="5">
        <f t="shared" ref="I42:K42" si="9">+I20</f>
        <v>3.5000000000000003E-2</v>
      </c>
      <c r="J42" s="5"/>
      <c r="K42" s="5">
        <f t="shared" si="9"/>
        <v>3.5000000000000003E-2</v>
      </c>
      <c r="L42" s="5">
        <f t="shared" si="3"/>
        <v>3.5000000000000003E-2</v>
      </c>
    </row>
    <row r="43" spans="1:12">
      <c r="A43" s="6" t="str">
        <f>+'DCP-9, P 1'!A43</f>
        <v>Portland General Electric Co.</v>
      </c>
      <c r="B43" s="6"/>
      <c r="C43" s="5">
        <v>4.1000000000000002E-2</v>
      </c>
      <c r="D43" s="5">
        <v>3.5000000000000003E-2</v>
      </c>
      <c r="E43" s="5">
        <v>2.9000000000000001E-2</v>
      </c>
      <c r="F43" s="5">
        <v>4.5999999999999999E-2</v>
      </c>
      <c r="G43" s="5">
        <v>3.5000000000000003E-2</v>
      </c>
      <c r="H43" s="5">
        <f t="shared" si="2"/>
        <v>3.7200000000000004E-2</v>
      </c>
      <c r="I43" s="5">
        <v>4.4999999999999998E-2</v>
      </c>
      <c r="J43" s="5"/>
      <c r="K43" s="5">
        <v>0.04</v>
      </c>
      <c r="L43" s="5">
        <f t="shared" si="3"/>
        <v>4.2499999999999996E-2</v>
      </c>
    </row>
    <row r="44" spans="1:12">
      <c r="A44" s="6" t="str">
        <f>+'DCP-9, P 1'!A44</f>
        <v>Public Service Enterprise Group</v>
      </c>
      <c r="B44" s="6"/>
      <c r="C44" s="5">
        <v>8.5999999999999993E-2</v>
      </c>
      <c r="D44" s="5">
        <v>4.8000000000000001E-2</v>
      </c>
      <c r="E44" s="5">
        <v>4.3999999999999997E-2</v>
      </c>
      <c r="F44" s="5">
        <v>6.3E-2</v>
      </c>
      <c r="G44" s="5">
        <v>6.5000000000000002E-2</v>
      </c>
      <c r="H44" s="5">
        <f t="shared" si="2"/>
        <v>6.1199999999999997E-2</v>
      </c>
      <c r="I44" s="5">
        <v>0.05</v>
      </c>
      <c r="J44" s="5">
        <v>4.4999999999999998E-2</v>
      </c>
      <c r="K44" s="5">
        <v>0.05</v>
      </c>
      <c r="L44" s="5">
        <f t="shared" si="3"/>
        <v>4.8333333333333339E-2</v>
      </c>
    </row>
    <row r="45" spans="1:12">
      <c r="A45" s="6" t="str">
        <f>+'DCP-9, P 1'!A45</f>
        <v>SCANA Corporation</v>
      </c>
      <c r="B45" s="6"/>
      <c r="C45" s="5">
        <v>3.5999999999999997E-2</v>
      </c>
      <c r="D45" s="5">
        <v>3.9E-2</v>
      </c>
      <c r="E45" s="5">
        <v>4.1000000000000002E-2</v>
      </c>
      <c r="F45" s="5">
        <v>4.9000000000000002E-2</v>
      </c>
      <c r="G45" s="5">
        <v>4.4999999999999998E-2</v>
      </c>
      <c r="H45" s="5">
        <f t="shared" si="2"/>
        <v>4.1999999999999996E-2</v>
      </c>
      <c r="I45" s="5">
        <v>4.4999999999999998E-2</v>
      </c>
      <c r="J45" s="5">
        <v>4.4999999999999998E-2</v>
      </c>
      <c r="K45" s="5">
        <v>0.05</v>
      </c>
      <c r="L45" s="5">
        <f t="shared" si="3"/>
        <v>4.6666666666666669E-2</v>
      </c>
    </row>
    <row r="46" spans="1:12">
      <c r="A46" s="6" t="str">
        <f>+'DCP-9, P 1'!A46</f>
        <v>Sempra Energy</v>
      </c>
      <c r="B46" s="6"/>
      <c r="C46" s="5">
        <v>6.5000000000000002E-2</v>
      </c>
      <c r="D46" s="5">
        <v>5.0999999999999997E-2</v>
      </c>
      <c r="E46" s="5">
        <v>4.1000000000000002E-2</v>
      </c>
      <c r="F46" s="5">
        <v>0.05</v>
      </c>
      <c r="G46" s="5">
        <v>0.05</v>
      </c>
      <c r="H46" s="5">
        <f t="shared" si="2"/>
        <v>5.1400000000000001E-2</v>
      </c>
      <c r="I46" s="5">
        <v>0.05</v>
      </c>
      <c r="J46" s="5"/>
      <c r="K46" s="5">
        <v>7.0000000000000007E-2</v>
      </c>
      <c r="L46" s="5">
        <f t="shared" si="3"/>
        <v>6.0000000000000005E-2</v>
      </c>
    </row>
    <row r="47" spans="1:12">
      <c r="A47" s="6" t="str">
        <f>+'DCP-9, P 1'!A47</f>
        <v>The Empire Distric Electric</v>
      </c>
      <c r="B47" s="6"/>
      <c r="C47" s="5">
        <v>4.1000000000000002E-2</v>
      </c>
      <c r="D47" s="5">
        <v>1.9E-2</v>
      </c>
      <c r="E47" s="5">
        <v>2.7E-2</v>
      </c>
      <c r="F47" s="5">
        <v>2.9000000000000001E-2</v>
      </c>
      <c r="G47" s="5">
        <v>0.02</v>
      </c>
      <c r="H47" s="5">
        <f t="shared" si="2"/>
        <v>2.7199999999999995E-2</v>
      </c>
      <c r="I47" s="5">
        <v>0.02</v>
      </c>
      <c r="J47" s="5"/>
      <c r="K47" s="5">
        <v>0.03</v>
      </c>
      <c r="L47" s="5">
        <f t="shared" si="3"/>
        <v>2.5000000000000001E-2</v>
      </c>
    </row>
    <row r="48" spans="1:12">
      <c r="A48" s="6" t="str">
        <f>+'DCP-9, P 1'!A48</f>
        <v>Vectren Corp</v>
      </c>
      <c r="B48" s="6"/>
      <c r="C48" s="5">
        <v>1.9E-2</v>
      </c>
      <c r="D48" s="5">
        <v>2.9000000000000001E-2</v>
      </c>
      <c r="E48" s="5">
        <v>1.2E-2</v>
      </c>
      <c r="F48" s="5">
        <v>2.9000000000000001E-2</v>
      </c>
      <c r="G48" s="5">
        <v>0.04</v>
      </c>
      <c r="H48" s="5">
        <f t="shared" si="2"/>
        <v>2.58E-2</v>
      </c>
      <c r="I48" s="5">
        <v>4.4999999999999998E-2</v>
      </c>
      <c r="J48" s="5"/>
      <c r="K48" s="5">
        <v>7.0000000000000007E-2</v>
      </c>
      <c r="L48" s="5">
        <f t="shared" si="3"/>
        <v>5.7500000000000002E-2</v>
      </c>
    </row>
    <row r="49" spans="1:12">
      <c r="A49" s="6" t="str">
        <f>+'DCP-9, P 1'!A49</f>
        <v>Westar Energy</v>
      </c>
      <c r="B49" s="6"/>
      <c r="C49" s="5">
        <f>+C21</f>
        <v>2.7E-2</v>
      </c>
      <c r="D49" s="5">
        <f t="shared" ref="D49:K49" si="10">+D21</f>
        <v>0.04</v>
      </c>
      <c r="E49" s="5">
        <f t="shared" si="10"/>
        <v>4.2000000000000003E-2</v>
      </c>
      <c r="F49" s="5">
        <f t="shared" si="10"/>
        <v>4.2999999999999997E-2</v>
      </c>
      <c r="G49" s="5">
        <f t="shared" si="10"/>
        <v>4.4999999999999998E-2</v>
      </c>
      <c r="H49" s="5">
        <f t="shared" si="2"/>
        <v>3.9400000000000004E-2</v>
      </c>
      <c r="I49" s="5">
        <f t="shared" si="10"/>
        <v>4.4999999999999998E-2</v>
      </c>
      <c r="J49" s="5"/>
      <c r="K49" s="5">
        <f t="shared" si="10"/>
        <v>0.05</v>
      </c>
      <c r="L49" s="5">
        <f t="shared" si="3"/>
        <v>4.7500000000000001E-2</v>
      </c>
    </row>
    <row r="50" spans="1:12">
      <c r="A50" s="6" t="str">
        <f>+'DCP-9, P 1'!A50</f>
        <v>Xcel Energy Inc.</v>
      </c>
      <c r="B50" s="6"/>
      <c r="C50" s="5">
        <v>4.2999999999999997E-2</v>
      </c>
      <c r="D50" s="5">
        <v>4.7E-2</v>
      </c>
      <c r="E50" s="5">
        <v>4.4999999999999998E-2</v>
      </c>
      <c r="F50" s="5">
        <v>4.4999999999999998E-2</v>
      </c>
      <c r="G50" s="5">
        <v>0.04</v>
      </c>
      <c r="H50" s="5">
        <f t="shared" si="2"/>
        <v>4.3999999999999997E-2</v>
      </c>
      <c r="I50" s="5">
        <v>0.04</v>
      </c>
      <c r="J50" s="5"/>
      <c r="K50" s="5">
        <v>0.04</v>
      </c>
      <c r="L50" s="5">
        <f t="shared" si="3"/>
        <v>0.04</v>
      </c>
    </row>
    <row r="51" spans="1:12">
      <c r="A51" s="6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15.75">
      <c r="A52" s="6" t="s">
        <v>33</v>
      </c>
      <c r="B52" s="6"/>
      <c r="C52" s="5"/>
      <c r="D52" s="5"/>
      <c r="E52" s="5"/>
      <c r="F52" s="5"/>
      <c r="G52" s="5"/>
      <c r="H52" s="22">
        <f>AVERAGE(H28:H50)</f>
        <v>4.1452173913043483E-2</v>
      </c>
      <c r="I52" s="22"/>
      <c r="J52" s="5"/>
      <c r="K52" s="5"/>
      <c r="L52" s="22">
        <f>AVERAGE(L28:L50)</f>
        <v>3.923913043478261E-2</v>
      </c>
    </row>
    <row r="53" spans="1:12" ht="15.75" thickBot="1">
      <c r="A53" s="42"/>
      <c r="B53" s="42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spans="1:12" ht="15.75" thickTop="1">
      <c r="A54" s="40"/>
      <c r="B54" s="40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>
      <c r="A55" s="6" t="s">
        <v>32</v>
      </c>
    </row>
    <row r="61" spans="1:12">
      <c r="H61" s="17"/>
    </row>
    <row r="62" spans="1:12">
      <c r="C62" s="20"/>
      <c r="D62" s="20"/>
      <c r="E62" s="20"/>
      <c r="F62" s="20"/>
      <c r="G62" s="20"/>
      <c r="H62" s="17"/>
    </row>
    <row r="63" spans="1:12">
      <c r="C63" s="20"/>
      <c r="D63" s="20"/>
      <c r="E63" s="20"/>
      <c r="F63" s="20"/>
      <c r="G63" s="20"/>
      <c r="H63" s="20"/>
    </row>
    <row r="64" spans="1:12">
      <c r="C64" s="20"/>
      <c r="D64" s="20"/>
      <c r="E64" s="20"/>
      <c r="F64" s="20"/>
      <c r="G64" s="20"/>
      <c r="H64" s="20"/>
    </row>
    <row r="65" spans="3:8">
      <c r="C65" s="20"/>
      <c r="D65" s="20"/>
      <c r="E65" s="20"/>
      <c r="F65" s="20"/>
      <c r="G65" s="20"/>
      <c r="H65" s="20"/>
    </row>
    <row r="66" spans="3:8">
      <c r="C66" s="20"/>
      <c r="D66" s="20"/>
      <c r="E66" s="20"/>
      <c r="F66" s="20"/>
      <c r="G66" s="20"/>
      <c r="H66" s="20"/>
    </row>
    <row r="67" spans="3:8">
      <c r="C67" s="20"/>
      <c r="D67" s="20"/>
      <c r="E67" s="20"/>
      <c r="F67" s="20"/>
      <c r="G67" s="20"/>
      <c r="H67" s="20"/>
    </row>
  </sheetData>
  <mergeCells count="2">
    <mergeCell ref="A5:L5"/>
    <mergeCell ref="A6:L6"/>
  </mergeCells>
  <phoneticPr fontId="0" type="noConversion"/>
  <printOptions horizontalCentered="1"/>
  <pageMargins left="0.5" right="0.5" top="0.5" bottom="0.55000000000000004" header="0" footer="0"/>
  <pageSetup scale="63" orientation="portrait" r:id="rId1"/>
  <headerFooter alignWithMargins="0">
    <oddHeader>&amp;R&amp;"Times New Roman,Regular"&amp;10Exhibit No. DCP-9
Docket UE-152253
Page 2 of 4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OutlineSymbols="0" view="pageLayout" zoomScaleNormal="87" workbookViewId="0">
      <selection activeCell="J2" sqref="J2"/>
    </sheetView>
  </sheetViews>
  <sheetFormatPr defaultColWidth="9.77734375" defaultRowHeight="15"/>
  <cols>
    <col min="1" max="1" width="26.6640625" style="12" customWidth="1"/>
    <col min="2" max="2" width="1.44140625" style="12" customWidth="1"/>
    <col min="3" max="6" width="9.77734375" style="12" customWidth="1"/>
    <col min="7" max="7" width="2.77734375" style="12" customWidth="1"/>
    <col min="8" max="16384" width="9.77734375" style="12"/>
  </cols>
  <sheetData>
    <row r="1" spans="1:11" ht="15.75">
      <c r="J1" s="1"/>
    </row>
    <row r="2" spans="1:11" ht="15.75">
      <c r="J2" s="1"/>
    </row>
    <row r="3" spans="1:11" ht="15.75">
      <c r="A3" s="116"/>
      <c r="J3" s="1"/>
      <c r="K3" s="1"/>
    </row>
    <row r="4" spans="1:11" ht="20.25">
      <c r="A4" s="2" t="str">
        <f>'DCP-9, P 2'!A5</f>
        <v>PROXY COMPANIES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25">
      <c r="A5" s="2" t="s">
        <v>34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8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ht="15.75">
      <c r="A9" s="1"/>
      <c r="B9" s="1"/>
      <c r="C9" s="204" t="s">
        <v>35</v>
      </c>
      <c r="D9" s="204"/>
      <c r="E9" s="204"/>
      <c r="F9" s="204"/>
      <c r="G9" s="1"/>
      <c r="H9" s="204" t="s">
        <v>234</v>
      </c>
      <c r="I9" s="204"/>
      <c r="J9" s="204"/>
      <c r="K9" s="204"/>
    </row>
    <row r="10" spans="1:11" ht="15.75">
      <c r="A10" s="203" t="str">
        <f>'DCP-9, P 2'!A10</f>
        <v>COMPANY</v>
      </c>
      <c r="B10" s="1"/>
      <c r="C10" s="205" t="s">
        <v>36</v>
      </c>
      <c r="D10" s="205" t="s">
        <v>27</v>
      </c>
      <c r="E10" s="205" t="s">
        <v>37</v>
      </c>
      <c r="F10" s="205" t="s">
        <v>33</v>
      </c>
      <c r="G10" s="1"/>
      <c r="H10" s="205" t="s">
        <v>36</v>
      </c>
      <c r="I10" s="205" t="s">
        <v>27</v>
      </c>
      <c r="J10" s="205" t="s">
        <v>37</v>
      </c>
      <c r="K10" s="205" t="s">
        <v>33</v>
      </c>
    </row>
    <row r="12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4" spans="1:11" ht="15.75">
      <c r="A14" s="23" t="str">
        <f>'DCP-9, P 2'!A14</f>
        <v>Parcell Proxy Group</v>
      </c>
    </row>
    <row r="16" spans="1:11">
      <c r="A16" s="12" t="str">
        <f>+'DCP-9, P 2'!A16</f>
        <v>Alliant Energy</v>
      </c>
      <c r="C16" s="5">
        <v>6.5000000000000002E-2</v>
      </c>
      <c r="D16" s="5">
        <v>6.5000000000000002E-2</v>
      </c>
      <c r="E16" s="5">
        <v>3.5000000000000003E-2</v>
      </c>
      <c r="F16" s="5">
        <f>AVERAGE(C16:E16)</f>
        <v>5.5E-2</v>
      </c>
      <c r="G16" s="5"/>
      <c r="H16" s="5">
        <v>0.06</v>
      </c>
      <c r="I16" s="5">
        <v>4.4999999999999998E-2</v>
      </c>
      <c r="J16" s="5">
        <v>0.04</v>
      </c>
      <c r="K16" s="5">
        <f>AVERAGE(H16:J16)</f>
        <v>4.8333333333333332E-2</v>
      </c>
    </row>
    <row r="17" spans="1:11">
      <c r="A17" s="12" t="str">
        <f>+'DCP-9, P 2'!A17</f>
        <v>DTE Energy</v>
      </c>
      <c r="C17" s="5">
        <v>0.08</v>
      </c>
      <c r="D17" s="5">
        <v>0.04</v>
      </c>
      <c r="E17" s="5">
        <v>0.04</v>
      </c>
      <c r="F17" s="5">
        <f t="shared" ref="F17:F22" si="0">AVERAGE(C17:E17)</f>
        <v>5.3333333333333337E-2</v>
      </c>
      <c r="G17" s="5"/>
      <c r="H17" s="5">
        <v>0.05</v>
      </c>
      <c r="I17" s="5">
        <v>5.5E-2</v>
      </c>
      <c r="J17" s="5">
        <v>4.4999999999999998E-2</v>
      </c>
      <c r="K17" s="5">
        <f t="shared" ref="K17:K22" si="1">AVERAGE(H17:J17)</f>
        <v>5.000000000000001E-2</v>
      </c>
    </row>
    <row r="18" spans="1:11">
      <c r="A18" s="12" t="str">
        <f>+'DCP-9, P 2'!A18</f>
        <v>Eversource Energy</v>
      </c>
      <c r="C18" s="5">
        <v>5.5E-2</v>
      </c>
      <c r="D18" s="5">
        <v>0.115</v>
      </c>
      <c r="E18" s="5">
        <v>9.5000000000000001E-2</v>
      </c>
      <c r="F18" s="5">
        <f t="shared" si="0"/>
        <v>8.8333333333333333E-2</v>
      </c>
      <c r="G18" s="5"/>
      <c r="H18" s="5">
        <v>7.0000000000000007E-2</v>
      </c>
      <c r="I18" s="5">
        <v>0.06</v>
      </c>
      <c r="J18" s="5">
        <v>3.5000000000000003E-2</v>
      </c>
      <c r="K18" s="5">
        <f t="shared" si="1"/>
        <v>5.5E-2</v>
      </c>
    </row>
    <row r="19" spans="1:11">
      <c r="A19" s="12" t="str">
        <f>+'DCP-9, P 2'!A19</f>
        <v>OGE Energy</v>
      </c>
      <c r="C19" s="5">
        <v>0.08</v>
      </c>
      <c r="D19" s="115">
        <v>4.4999999999999998E-2</v>
      </c>
      <c r="E19" s="5">
        <v>0.09</v>
      </c>
      <c r="F19" s="5">
        <f t="shared" si="0"/>
        <v>7.166666666666667E-2</v>
      </c>
      <c r="G19" s="5"/>
      <c r="H19" s="5">
        <v>0.03</v>
      </c>
      <c r="I19" s="5">
        <v>0.1</v>
      </c>
      <c r="J19" s="5">
        <v>0.04</v>
      </c>
      <c r="K19" s="5">
        <f t="shared" si="1"/>
        <v>5.6666666666666671E-2</v>
      </c>
    </row>
    <row r="20" spans="1:11">
      <c r="A20" s="12" t="str">
        <f>+'DCP-9, P 2'!A20</f>
        <v>Pinnacle West Capital</v>
      </c>
      <c r="C20" s="5">
        <v>0.08</v>
      </c>
      <c r="D20" s="5">
        <v>0.03</v>
      </c>
      <c r="E20" s="5">
        <v>0.02</v>
      </c>
      <c r="F20" s="5">
        <f t="shared" si="0"/>
        <v>4.3333333333333335E-2</v>
      </c>
      <c r="G20" s="5"/>
      <c r="H20" s="5">
        <v>0.04</v>
      </c>
      <c r="I20" s="5">
        <v>3.5000000000000003E-2</v>
      </c>
      <c r="J20" s="5">
        <v>3.5000000000000003E-2</v>
      </c>
      <c r="K20" s="5">
        <f t="shared" si="1"/>
        <v>3.6666666666666674E-2</v>
      </c>
    </row>
    <row r="21" spans="1:11">
      <c r="A21" s="12" t="str">
        <f>+'DCP-9, P 2'!A21</f>
        <v>Westar Energy</v>
      </c>
      <c r="C21" s="5">
        <v>0.09</v>
      </c>
      <c r="D21" s="5">
        <v>3.5000000000000003E-2</v>
      </c>
      <c r="E21" s="5">
        <v>3.5000000000000003E-2</v>
      </c>
      <c r="F21" s="5">
        <f t="shared" si="0"/>
        <v>5.3333333333333337E-2</v>
      </c>
      <c r="G21" s="5"/>
      <c r="H21" s="5">
        <v>0.06</v>
      </c>
      <c r="I21" s="5">
        <v>0.03</v>
      </c>
      <c r="J21" s="5">
        <v>0.05</v>
      </c>
      <c r="K21" s="5">
        <f t="shared" si="1"/>
        <v>4.6666666666666669E-2</v>
      </c>
    </row>
    <row r="22" spans="1:11">
      <c r="A22" s="12" t="str">
        <f>+'DCP-9, P 2'!A22</f>
        <v>WEC Energy</v>
      </c>
      <c r="C22" s="5">
        <v>0.105</v>
      </c>
      <c r="D22" s="5">
        <v>0.19500000000000001</v>
      </c>
      <c r="E22" s="5">
        <v>5.5E-2</v>
      </c>
      <c r="F22" s="5">
        <f t="shared" si="0"/>
        <v>0.11833333333333333</v>
      </c>
      <c r="G22" s="5"/>
      <c r="H22" s="5">
        <v>0.06</v>
      </c>
      <c r="I22" s="5">
        <v>8.5000000000000006E-2</v>
      </c>
      <c r="J22" s="5">
        <v>0.09</v>
      </c>
      <c r="K22" s="5">
        <f t="shared" si="1"/>
        <v>7.8333333333333338E-2</v>
      </c>
    </row>
    <row r="23" spans="1:11">
      <c r="C23" s="5"/>
      <c r="D23" s="5"/>
      <c r="E23" s="5"/>
      <c r="F23" s="5"/>
      <c r="G23" s="5"/>
      <c r="H23" s="5"/>
      <c r="I23" s="5"/>
      <c r="J23" s="5"/>
      <c r="K23" s="5"/>
    </row>
    <row r="24" spans="1:11" ht="15.75">
      <c r="A24" s="3" t="s">
        <v>33</v>
      </c>
      <c r="C24" s="5"/>
      <c r="D24" s="5"/>
      <c r="E24" s="5"/>
      <c r="F24" s="14">
        <f>AVERAGE(F16:F23)</f>
        <v>6.9047619047619052E-2</v>
      </c>
      <c r="G24" s="5"/>
      <c r="H24" s="5"/>
      <c r="I24" s="5"/>
      <c r="J24" s="5"/>
      <c r="K24" s="14">
        <f>AVERAGE(K16:K22)</f>
        <v>5.3095238095238098E-2</v>
      </c>
    </row>
    <row r="25" spans="1:11">
      <c r="A25" s="33"/>
      <c r="B25" s="33"/>
      <c r="C25" s="34"/>
      <c r="D25" s="34"/>
      <c r="E25" s="34"/>
      <c r="F25" s="34"/>
      <c r="G25" s="34"/>
      <c r="H25" s="34"/>
      <c r="I25" s="34"/>
      <c r="J25" s="34"/>
      <c r="K25" s="34"/>
    </row>
    <row r="26" spans="1:11" ht="29.25" customHeight="1">
      <c r="A26" s="23" t="str">
        <f>+'DCP-9, P 2'!A26</f>
        <v>Strunk Proxy Group</v>
      </c>
      <c r="C26" s="5"/>
      <c r="D26" s="5"/>
      <c r="E26" s="5"/>
      <c r="F26" s="5"/>
      <c r="G26" s="5"/>
      <c r="H26" s="5"/>
      <c r="I26" s="5"/>
      <c r="J26" s="5"/>
      <c r="K26" s="5"/>
    </row>
    <row r="27" spans="1:11"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12" t="str">
        <f>+'DCP-9, P 2'!A28</f>
        <v>Ameren Corporation</v>
      </c>
      <c r="C28" s="5">
        <v>-4.4999999999999998E-2</v>
      </c>
      <c r="D28" s="5">
        <v>-0.06</v>
      </c>
      <c r="E28" s="5">
        <v>-3.5000000000000003E-2</v>
      </c>
      <c r="F28" s="5" t="s">
        <v>230</v>
      </c>
      <c r="G28" s="5"/>
      <c r="H28" s="5">
        <v>7.0000000000000007E-2</v>
      </c>
      <c r="I28" s="5">
        <v>3.5000000000000003E-2</v>
      </c>
      <c r="J28" s="5">
        <v>3.5000000000000003E-2</v>
      </c>
      <c r="K28" s="5">
        <f t="shared" ref="K28:K50" si="2">AVERAGE(H28:J28)</f>
        <v>4.6666666666666669E-2</v>
      </c>
    </row>
    <row r="29" spans="1:11">
      <c r="A29" s="12" t="str">
        <f>+'DCP-9, P 2'!A29</f>
        <v>American Electric Power</v>
      </c>
      <c r="C29" s="5">
        <v>1.4999999999999999E-2</v>
      </c>
      <c r="D29" s="5">
        <v>0.04</v>
      </c>
      <c r="E29" s="5">
        <v>4.4999999999999998E-2</v>
      </c>
      <c r="F29" s="5">
        <f t="shared" ref="F29:F50" si="3">AVERAGE(C29:E29)</f>
        <v>3.3333333333333333E-2</v>
      </c>
      <c r="G29" s="5"/>
      <c r="H29" s="5">
        <v>0.05</v>
      </c>
      <c r="I29" s="5">
        <v>0.05</v>
      </c>
      <c r="J29" s="5">
        <v>4.4999999999999998E-2</v>
      </c>
      <c r="K29" s="5">
        <f t="shared" si="2"/>
        <v>4.8333333333333339E-2</v>
      </c>
    </row>
    <row r="30" spans="1:11">
      <c r="A30" s="12" t="str">
        <f>+'DCP-9, P 2'!A30</f>
        <v>Avista Corporation</v>
      </c>
      <c r="C30" s="5">
        <v>6.5000000000000002E-2</v>
      </c>
      <c r="D30" s="5">
        <v>0.115</v>
      </c>
      <c r="E30" s="5">
        <v>0.04</v>
      </c>
      <c r="F30" s="5">
        <f t="shared" si="3"/>
        <v>7.3333333333333334E-2</v>
      </c>
      <c r="G30" s="5"/>
      <c r="H30" s="5">
        <v>0.05</v>
      </c>
      <c r="I30" s="5">
        <v>0.04</v>
      </c>
      <c r="J30" s="5">
        <v>3.5000000000000003E-2</v>
      </c>
      <c r="K30" s="5">
        <f t="shared" si="2"/>
        <v>4.1666666666666664E-2</v>
      </c>
    </row>
    <row r="31" spans="1:11">
      <c r="A31" s="12" t="str">
        <f>+'DCP-9, P 2'!A31</f>
        <v>CenterPoint Energy</v>
      </c>
      <c r="C31" s="5">
        <v>0.03</v>
      </c>
      <c r="D31" s="5">
        <v>3.5000000000000003E-2</v>
      </c>
      <c r="E31" s="5">
        <v>0.11</v>
      </c>
      <c r="F31" s="5">
        <f t="shared" si="3"/>
        <v>5.8333333333333327E-2</v>
      </c>
      <c r="G31" s="5"/>
      <c r="H31" s="5">
        <v>0</v>
      </c>
      <c r="I31" s="5">
        <v>0.05</v>
      </c>
      <c r="J31" s="5">
        <v>5.0000000000000001E-3</v>
      </c>
      <c r="K31" s="5">
        <f t="shared" si="2"/>
        <v>1.8333333333333333E-2</v>
      </c>
    </row>
    <row r="32" spans="1:11">
      <c r="A32" s="12" t="str">
        <f>+'DCP-9, P 2'!A32</f>
        <v>Consolidated Edison</v>
      </c>
      <c r="C32" s="5">
        <v>2.5000000000000001E-2</v>
      </c>
      <c r="D32" s="5">
        <v>0.01</v>
      </c>
      <c r="E32" s="5">
        <v>3.5000000000000003E-2</v>
      </c>
      <c r="F32" s="5">
        <f t="shared" si="3"/>
        <v>2.3333333333333334E-2</v>
      </c>
      <c r="G32" s="5"/>
      <c r="H32" s="5">
        <v>2.5000000000000001E-2</v>
      </c>
      <c r="I32" s="5">
        <v>0.03</v>
      </c>
      <c r="J32" s="5">
        <v>3.5000000000000003E-2</v>
      </c>
      <c r="K32" s="5">
        <f t="shared" si="2"/>
        <v>0.03</v>
      </c>
    </row>
    <row r="33" spans="1:11">
      <c r="A33" s="12" t="str">
        <f>+'DCP-9, P 2'!A33</f>
        <v>Dominion Resources</v>
      </c>
      <c r="C33" s="5">
        <v>2.5000000000000001E-2</v>
      </c>
      <c r="D33" s="5">
        <v>7.0000000000000007E-2</v>
      </c>
      <c r="E33" s="5">
        <v>0.02</v>
      </c>
      <c r="F33" s="5">
        <f t="shared" si="3"/>
        <v>3.8333333333333337E-2</v>
      </c>
      <c r="G33" s="5"/>
      <c r="H33" s="5">
        <v>0.08</v>
      </c>
      <c r="I33" s="5">
        <v>0.08</v>
      </c>
      <c r="J33" s="5">
        <v>0.05</v>
      </c>
      <c r="K33" s="5">
        <f t="shared" si="2"/>
        <v>7.0000000000000007E-2</v>
      </c>
    </row>
    <row r="34" spans="1:11">
      <c r="A34" s="12" t="str">
        <f>+'DCP-9, P 2'!A34</f>
        <v>DTE Energy Corporation</v>
      </c>
      <c r="C34" s="5">
        <f>+C17</f>
        <v>0.08</v>
      </c>
      <c r="D34" s="5">
        <f t="shared" ref="D34:E34" si="4">+D17</f>
        <v>0.04</v>
      </c>
      <c r="E34" s="5">
        <f t="shared" si="4"/>
        <v>0.04</v>
      </c>
      <c r="F34" s="5">
        <f t="shared" si="3"/>
        <v>5.3333333333333337E-2</v>
      </c>
      <c r="G34" s="5"/>
      <c r="H34" s="5">
        <f>+H17</f>
        <v>0.05</v>
      </c>
      <c r="I34" s="5">
        <f t="shared" ref="I34:J34" si="5">+I17</f>
        <v>5.5E-2</v>
      </c>
      <c r="J34" s="5">
        <f t="shared" si="5"/>
        <v>4.4999999999999998E-2</v>
      </c>
      <c r="K34" s="5">
        <f t="shared" si="2"/>
        <v>5.000000000000001E-2</v>
      </c>
    </row>
    <row r="35" spans="1:11">
      <c r="A35" s="12" t="str">
        <f>+'DCP-9, P 2'!A35</f>
        <v>Edison International</v>
      </c>
      <c r="C35" s="5">
        <v>4.4999999999999998E-2</v>
      </c>
      <c r="D35" s="5">
        <v>2.5000000000000001E-2</v>
      </c>
      <c r="E35" s="5">
        <v>0.02</v>
      </c>
      <c r="F35" s="5">
        <f t="shared" si="3"/>
        <v>3.0000000000000002E-2</v>
      </c>
      <c r="G35" s="5"/>
      <c r="H35" s="5">
        <v>3.5000000000000003E-2</v>
      </c>
      <c r="I35" s="5">
        <v>0.1</v>
      </c>
      <c r="J35" s="5">
        <v>0.06</v>
      </c>
      <c r="K35" s="5">
        <f t="shared" si="2"/>
        <v>6.5000000000000002E-2</v>
      </c>
    </row>
    <row r="36" spans="1:11">
      <c r="A36" s="12" t="str">
        <f>+'DCP-9, P 2'!A36</f>
        <v>El Paso Electric Company</v>
      </c>
      <c r="C36" s="5">
        <v>6.5000000000000002E-2</v>
      </c>
      <c r="D36" s="5"/>
      <c r="E36" s="5">
        <v>0.08</v>
      </c>
      <c r="F36" s="5">
        <f t="shared" si="3"/>
        <v>7.2500000000000009E-2</v>
      </c>
      <c r="G36" s="5"/>
      <c r="H36" s="5">
        <v>3.5000000000000003E-2</v>
      </c>
      <c r="I36" s="5">
        <v>0.05</v>
      </c>
      <c r="J36" s="5">
        <v>4.4999999999999998E-2</v>
      </c>
      <c r="K36" s="5">
        <f t="shared" si="2"/>
        <v>4.3333333333333335E-2</v>
      </c>
    </row>
    <row r="37" spans="1:11">
      <c r="A37" s="12" t="str">
        <f>+'DCP-9, P 2'!A37</f>
        <v>Eversource Energy</v>
      </c>
      <c r="C37" s="5">
        <f>+C18</f>
        <v>5.5E-2</v>
      </c>
      <c r="D37" s="5">
        <f t="shared" ref="D37:E37" si="6">+D18</f>
        <v>0.115</v>
      </c>
      <c r="E37" s="5">
        <f t="shared" si="6"/>
        <v>9.5000000000000001E-2</v>
      </c>
      <c r="F37" s="5">
        <f t="shared" si="3"/>
        <v>8.8333333333333333E-2</v>
      </c>
      <c r="G37" s="5"/>
      <c r="H37" s="5">
        <f>+H18</f>
        <v>7.0000000000000007E-2</v>
      </c>
      <c r="I37" s="5">
        <f t="shared" ref="I37:J37" si="7">+I18</f>
        <v>0.06</v>
      </c>
      <c r="J37" s="5">
        <f t="shared" si="7"/>
        <v>3.5000000000000003E-2</v>
      </c>
      <c r="K37" s="5">
        <f t="shared" si="2"/>
        <v>5.5E-2</v>
      </c>
    </row>
    <row r="38" spans="1:11">
      <c r="A38" s="12" t="str">
        <f>+'DCP-9, P 2'!A38</f>
        <v>Great Plains Energy</v>
      </c>
      <c r="C38" s="5">
        <v>2.5000000000000001E-2</v>
      </c>
      <c r="D38" s="5">
        <v>-8.5000000000000006E-2</v>
      </c>
      <c r="E38" s="5">
        <v>2.5000000000000001E-2</v>
      </c>
      <c r="F38" s="5" t="s">
        <v>230</v>
      </c>
      <c r="G38" s="5"/>
      <c r="H38" s="5">
        <v>0.05</v>
      </c>
      <c r="I38" s="5">
        <v>0.06</v>
      </c>
      <c r="J38" s="5">
        <v>0.03</v>
      </c>
      <c r="K38" s="5">
        <f t="shared" si="2"/>
        <v>4.6666666666666669E-2</v>
      </c>
    </row>
    <row r="39" spans="1:11">
      <c r="A39" s="12" t="str">
        <f>+'DCP-9, P 2'!A39</f>
        <v>IDACORP</v>
      </c>
      <c r="C39" s="5">
        <v>0.1</v>
      </c>
      <c r="D39" s="5">
        <v>5.5E-2</v>
      </c>
      <c r="E39" s="5">
        <v>0.06</v>
      </c>
      <c r="F39" s="5">
        <f t="shared" si="3"/>
        <v>7.166666666666667E-2</v>
      </c>
      <c r="G39" s="5"/>
      <c r="H39" s="5">
        <v>0.01</v>
      </c>
      <c r="I39" s="5">
        <v>0.06</v>
      </c>
      <c r="J39" s="5">
        <v>0.04</v>
      </c>
      <c r="K39" s="5">
        <f t="shared" si="2"/>
        <v>3.666666666666666E-2</v>
      </c>
    </row>
    <row r="40" spans="1:11">
      <c r="A40" s="12" t="str">
        <f>+'DCP-9, P 2'!A40</f>
        <v>NorthWestern Corp</v>
      </c>
      <c r="C40" s="5">
        <v>0.08</v>
      </c>
      <c r="D40" s="5">
        <v>0.03</v>
      </c>
      <c r="E40" s="5">
        <v>5.5E-2</v>
      </c>
      <c r="F40" s="5">
        <f t="shared" si="3"/>
        <v>5.5E-2</v>
      </c>
      <c r="G40" s="5"/>
      <c r="H40" s="5">
        <v>6.5000000000000002E-2</v>
      </c>
      <c r="I40" s="5">
        <v>6.5000000000000002E-2</v>
      </c>
      <c r="J40" s="5">
        <v>5.5E-2</v>
      </c>
      <c r="K40" s="5">
        <f t="shared" si="2"/>
        <v>6.1666666666666668E-2</v>
      </c>
    </row>
    <row r="41" spans="1:11">
      <c r="A41" s="12" t="str">
        <f>+'DCP-9, P 2'!A41</f>
        <v>OGE Energy</v>
      </c>
      <c r="C41" s="5">
        <f>+C19</f>
        <v>0.08</v>
      </c>
      <c r="D41" s="5">
        <f t="shared" ref="D41:E41" si="8">+D19</f>
        <v>4.4999999999999998E-2</v>
      </c>
      <c r="E41" s="5">
        <f t="shared" si="8"/>
        <v>0.09</v>
      </c>
      <c r="F41" s="5">
        <f t="shared" si="3"/>
        <v>7.166666666666667E-2</v>
      </c>
      <c r="G41" s="5"/>
      <c r="H41" s="5">
        <f>+H19</f>
        <v>0.03</v>
      </c>
      <c r="I41" s="5">
        <f t="shared" ref="I41:J41" si="9">+I19</f>
        <v>0.1</v>
      </c>
      <c r="J41" s="5">
        <f t="shared" si="9"/>
        <v>0.04</v>
      </c>
      <c r="K41" s="5">
        <f t="shared" si="2"/>
        <v>5.6666666666666671E-2</v>
      </c>
    </row>
    <row r="42" spans="1:11">
      <c r="A42" s="12" t="str">
        <f>+'DCP-9, P 2'!A42</f>
        <v>Pinnacle West Capital Corp.</v>
      </c>
      <c r="C42" s="5">
        <f t="shared" ref="C42:E42" si="10">+C20</f>
        <v>0.08</v>
      </c>
      <c r="D42" s="5">
        <f t="shared" si="10"/>
        <v>0.03</v>
      </c>
      <c r="E42" s="5">
        <f t="shared" si="10"/>
        <v>0.02</v>
      </c>
      <c r="F42" s="5">
        <f t="shared" si="3"/>
        <v>4.3333333333333335E-2</v>
      </c>
      <c r="G42" s="5"/>
      <c r="H42" s="5">
        <f t="shared" ref="H42:J42" si="11">+H20</f>
        <v>0.04</v>
      </c>
      <c r="I42" s="5">
        <f t="shared" si="11"/>
        <v>3.5000000000000003E-2</v>
      </c>
      <c r="J42" s="5">
        <f t="shared" si="11"/>
        <v>3.5000000000000003E-2</v>
      </c>
      <c r="K42" s="5">
        <f t="shared" si="2"/>
        <v>3.6666666666666674E-2</v>
      </c>
    </row>
    <row r="43" spans="1:11">
      <c r="A43" s="12" t="str">
        <f>+'DCP-9, P 2'!A43</f>
        <v>Portland General Electric Co.</v>
      </c>
      <c r="C43" s="5">
        <v>0.03</v>
      </c>
      <c r="D43" s="5">
        <v>2.5000000000000001E-2</v>
      </c>
      <c r="E43" s="5">
        <v>0.02</v>
      </c>
      <c r="F43" s="5">
        <f t="shared" si="3"/>
        <v>2.4999999999999998E-2</v>
      </c>
      <c r="G43" s="5"/>
      <c r="H43" s="5">
        <v>0.06</v>
      </c>
      <c r="I43" s="5">
        <v>5.5E-2</v>
      </c>
      <c r="J43" s="5">
        <v>0.04</v>
      </c>
      <c r="K43" s="5">
        <f t="shared" si="2"/>
        <v>5.1666666666666666E-2</v>
      </c>
    </row>
    <row r="44" spans="1:11">
      <c r="A44" s="12" t="str">
        <f>+'DCP-9, P 2'!A44</f>
        <v>Public Service Enterprise Group</v>
      </c>
      <c r="C44" s="5">
        <v>-1.4999999999999999E-2</v>
      </c>
      <c r="D44" s="5">
        <v>2.5000000000000001E-2</v>
      </c>
      <c r="E44" s="5">
        <v>7.4999999999999997E-2</v>
      </c>
      <c r="F44" s="5">
        <f t="shared" si="3"/>
        <v>2.8333333333333332E-2</v>
      </c>
      <c r="G44" s="5"/>
      <c r="H44" s="5">
        <v>0.04</v>
      </c>
      <c r="I44" s="5">
        <v>4.4999999999999998E-2</v>
      </c>
      <c r="J44" s="5">
        <v>5.5E-2</v>
      </c>
      <c r="K44" s="5">
        <f t="shared" si="2"/>
        <v>4.6666666666666662E-2</v>
      </c>
    </row>
    <row r="45" spans="1:11">
      <c r="A45" s="12" t="str">
        <f>+'DCP-9, P 2'!A45</f>
        <v>SCANA Corporation</v>
      </c>
      <c r="C45" s="5">
        <v>0.04</v>
      </c>
      <c r="D45" s="5">
        <v>0.02</v>
      </c>
      <c r="E45" s="5">
        <v>0.05</v>
      </c>
      <c r="F45" s="5">
        <f t="shared" si="3"/>
        <v>3.6666666666666667E-2</v>
      </c>
      <c r="G45" s="5"/>
      <c r="H45" s="5">
        <v>4.4999999999999998E-2</v>
      </c>
      <c r="I45" s="5">
        <v>3.5000000000000003E-2</v>
      </c>
      <c r="J45" s="5">
        <v>5.5E-2</v>
      </c>
      <c r="K45" s="5">
        <f t="shared" si="2"/>
        <v>4.5000000000000005E-2</v>
      </c>
    </row>
    <row r="46" spans="1:11">
      <c r="A46" s="12" t="str">
        <f>+'DCP-9, P 2'!A46</f>
        <v>Sempra Energy</v>
      </c>
      <c r="C46" s="5">
        <v>-5.0000000000000001E-3</v>
      </c>
      <c r="D46" s="5">
        <v>0.125</v>
      </c>
      <c r="E46" s="5">
        <v>5.5E-2</v>
      </c>
      <c r="F46" s="5">
        <f t="shared" si="3"/>
        <v>5.8333333333333327E-2</v>
      </c>
      <c r="G46" s="5"/>
      <c r="H46" s="5">
        <v>9.5000000000000001E-2</v>
      </c>
      <c r="I46" s="5">
        <v>0.05</v>
      </c>
      <c r="J46" s="5">
        <v>5.5E-2</v>
      </c>
      <c r="K46" s="5">
        <f t="shared" si="2"/>
        <v>6.6666666666666666E-2</v>
      </c>
    </row>
    <row r="47" spans="1:11">
      <c r="A47" s="12" t="str">
        <f>+'DCP-9, P 2'!A47</f>
        <v>The Empire Distric Electric</v>
      </c>
      <c r="C47" s="5">
        <v>0.05</v>
      </c>
      <c r="D47" s="5">
        <v>-4.4999999999999998E-2</v>
      </c>
      <c r="E47" s="5">
        <v>0.02</v>
      </c>
      <c r="F47" s="5">
        <f t="shared" si="3"/>
        <v>8.333333333333335E-3</v>
      </c>
      <c r="G47" s="5"/>
      <c r="H47" s="5">
        <v>0.03</v>
      </c>
      <c r="I47" s="5">
        <v>0.02</v>
      </c>
      <c r="J47" s="5">
        <v>2.5000000000000001E-2</v>
      </c>
      <c r="K47" s="5">
        <f t="shared" si="2"/>
        <v>2.5000000000000005E-2</v>
      </c>
    </row>
    <row r="48" spans="1:11">
      <c r="A48" s="12" t="str">
        <f>+'DCP-9, P 2'!A48</f>
        <v>Vectren Corp</v>
      </c>
      <c r="C48" s="5">
        <v>1.4999999999999999E-2</v>
      </c>
      <c r="D48" s="5">
        <v>0.02</v>
      </c>
      <c r="E48" s="5">
        <v>2.5000000000000001E-2</v>
      </c>
      <c r="F48" s="5">
        <f t="shared" si="3"/>
        <v>0.02</v>
      </c>
      <c r="G48" s="5"/>
      <c r="H48" s="5">
        <v>9.5000000000000001E-2</v>
      </c>
      <c r="I48" s="5">
        <v>0.04</v>
      </c>
      <c r="J48" s="5">
        <v>2.5000000000000001E-2</v>
      </c>
      <c r="K48" s="5">
        <f t="shared" si="2"/>
        <v>5.3333333333333337E-2</v>
      </c>
    </row>
    <row r="49" spans="1:11">
      <c r="A49" s="12" t="str">
        <f>+'DCP-9, P 2'!A49</f>
        <v>Westar Energy</v>
      </c>
      <c r="C49" s="5">
        <f>+C21</f>
        <v>0.09</v>
      </c>
      <c r="D49" s="5">
        <f t="shared" ref="D49:E49" si="12">+D21</f>
        <v>3.5000000000000003E-2</v>
      </c>
      <c r="E49" s="5">
        <f t="shared" si="12"/>
        <v>3.5000000000000003E-2</v>
      </c>
      <c r="F49" s="5">
        <f t="shared" si="3"/>
        <v>5.3333333333333337E-2</v>
      </c>
      <c r="G49" s="5"/>
      <c r="H49" s="5">
        <f>+H21</f>
        <v>0.06</v>
      </c>
      <c r="I49" s="5">
        <f t="shared" ref="I49:J49" si="13">+I21</f>
        <v>0.03</v>
      </c>
      <c r="J49" s="5">
        <f t="shared" si="13"/>
        <v>0.05</v>
      </c>
      <c r="K49" s="5">
        <f t="shared" si="2"/>
        <v>4.6666666666666669E-2</v>
      </c>
    </row>
    <row r="50" spans="1:11">
      <c r="A50" s="12" t="str">
        <f>+'DCP-9, P 2'!A50</f>
        <v>Xcel Energy Inc.</v>
      </c>
      <c r="C50" s="5">
        <v>0.06</v>
      </c>
      <c r="D50" s="5">
        <v>3.5000000000000003E-2</v>
      </c>
      <c r="E50" s="5">
        <v>4.4999999999999998E-2</v>
      </c>
      <c r="F50" s="5">
        <f t="shared" si="3"/>
        <v>4.6666666666666669E-2</v>
      </c>
      <c r="G50" s="5"/>
      <c r="H50" s="5">
        <v>4.4999999999999998E-2</v>
      </c>
      <c r="I50" s="5">
        <v>0.06</v>
      </c>
      <c r="J50" s="5">
        <v>0.04</v>
      </c>
      <c r="K50" s="5">
        <f t="shared" si="2"/>
        <v>4.8333333333333332E-2</v>
      </c>
    </row>
    <row r="51" spans="1:11">
      <c r="C51" s="5"/>
      <c r="D51" s="5"/>
      <c r="E51" s="5"/>
      <c r="F51" s="5"/>
      <c r="G51" s="5"/>
      <c r="H51" s="5"/>
      <c r="I51" s="5"/>
      <c r="J51" s="5"/>
      <c r="K51" s="5"/>
    </row>
    <row r="52" spans="1:11" ht="15.75">
      <c r="A52" s="12" t="s">
        <v>33</v>
      </c>
      <c r="C52" s="5"/>
      <c r="D52" s="5"/>
      <c r="E52" s="5"/>
      <c r="F52" s="22">
        <f>AVERAGE(F28:F50)</f>
        <v>4.7103174603174605E-2</v>
      </c>
      <c r="G52" s="5"/>
      <c r="H52" s="22"/>
      <c r="I52" s="5"/>
      <c r="J52" s="5"/>
      <c r="K52" s="22">
        <f>AVERAGE(K28:K50)</f>
        <v>4.7391304347826083E-2</v>
      </c>
    </row>
    <row r="53" spans="1:11" ht="15.75" thickBot="1">
      <c r="A53" s="35"/>
      <c r="B53" s="35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5.75" thickTop="1">
      <c r="C54" s="5"/>
      <c r="D54" s="5"/>
      <c r="E54" s="5"/>
      <c r="F54" s="5"/>
      <c r="G54" s="5"/>
      <c r="H54" s="5"/>
      <c r="I54" s="5"/>
      <c r="J54" s="5"/>
      <c r="K54" s="5"/>
    </row>
    <row r="55" spans="1:11">
      <c r="A55" s="12" t="str">
        <f>+'DCP-9, P 2'!A55</f>
        <v>Source:  Value Line Investment Survey.</v>
      </c>
      <c r="C55" s="5"/>
      <c r="D55" s="5"/>
      <c r="E55" s="5"/>
      <c r="F55" s="5"/>
      <c r="G55" s="5"/>
      <c r="H55" s="5"/>
      <c r="I55" s="5"/>
      <c r="J55" s="5"/>
      <c r="K55" s="5"/>
    </row>
    <row r="56" spans="1:1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60" spans="1:11">
      <c r="D60" s="19"/>
      <c r="E60" s="19"/>
      <c r="F60" s="19"/>
    </row>
    <row r="61" spans="1:11">
      <c r="D61" s="18"/>
      <c r="E61" s="18"/>
      <c r="F61" s="18"/>
    </row>
    <row r="62" spans="1:11">
      <c r="D62" s="18"/>
      <c r="E62" s="18"/>
      <c r="F62" s="18"/>
    </row>
    <row r="63" spans="1:11">
      <c r="D63" s="18"/>
      <c r="E63" s="18"/>
      <c r="F63" s="18"/>
    </row>
    <row r="64" spans="1:11">
      <c r="D64" s="19"/>
      <c r="E64" s="19"/>
      <c r="F64" s="19"/>
    </row>
    <row r="65" spans="4:6">
      <c r="D65" s="19"/>
      <c r="E65" s="19"/>
      <c r="F65" s="19"/>
    </row>
    <row r="66" spans="4:6">
      <c r="D66" s="19"/>
      <c r="E66" s="19"/>
      <c r="F66" s="19"/>
    </row>
  </sheetData>
  <phoneticPr fontId="0" type="noConversion"/>
  <printOptions horizontalCentered="1"/>
  <pageMargins left="0.5" right="0.5" top="0.5" bottom="0.55000000000000004" header="0" footer="0"/>
  <pageSetup scale="73" orientation="portrait" r:id="rId1"/>
  <headerFooter alignWithMargins="0">
    <oddHeader>&amp;R&amp;"Times New Roman,Regular"&amp;10Exhibit No. DCP-9
Docket UE-152253
Page 3 of 4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showOutlineSymbols="0" view="pageLayout" zoomScaleNormal="100" workbookViewId="0">
      <selection activeCell="I2" sqref="I2"/>
    </sheetView>
  </sheetViews>
  <sheetFormatPr defaultColWidth="9.77734375" defaultRowHeight="15"/>
  <cols>
    <col min="1" max="1" width="27.5546875" style="12" customWidth="1"/>
    <col min="2" max="2" width="1.77734375" style="12" customWidth="1"/>
    <col min="3" max="4" width="12.77734375" style="12" customWidth="1"/>
    <col min="5" max="5" width="13.6640625" style="12" customWidth="1"/>
    <col min="6" max="6" width="12.77734375" style="12" customWidth="1"/>
    <col min="7" max="7" width="13.6640625" style="12" customWidth="1"/>
    <col min="8" max="8" width="11" style="12" customWidth="1"/>
    <col min="9" max="10" width="10.77734375" style="12" customWidth="1"/>
    <col min="11" max="16384" width="9.77734375" style="12"/>
  </cols>
  <sheetData>
    <row r="1" spans="1:10" ht="15.75">
      <c r="I1" s="1"/>
    </row>
    <row r="2" spans="1:10" ht="15.75">
      <c r="I2" s="1"/>
    </row>
    <row r="3" spans="1:10" ht="15.75">
      <c r="I3" s="1"/>
      <c r="J3" s="1"/>
    </row>
    <row r="4" spans="1:10" ht="15.75">
      <c r="J4" s="1"/>
    </row>
    <row r="5" spans="1:10" ht="20.25">
      <c r="A5" s="2" t="str">
        <f>'DCP-9, P 3'!A4</f>
        <v>PROXY COMPANIES</v>
      </c>
      <c r="B5" s="2"/>
      <c r="C5" s="2"/>
      <c r="D5" s="2"/>
      <c r="E5" s="2"/>
      <c r="F5" s="2"/>
      <c r="G5" s="2"/>
      <c r="H5" s="2"/>
      <c r="I5" s="2"/>
      <c r="J5" s="2"/>
    </row>
    <row r="6" spans="1:10" ht="20.25">
      <c r="A6" s="2" t="s">
        <v>38</v>
      </c>
      <c r="B6" s="2"/>
      <c r="C6" s="2"/>
      <c r="D6" s="2"/>
      <c r="E6" s="2"/>
      <c r="F6" s="2"/>
      <c r="G6" s="2"/>
      <c r="H6" s="2"/>
      <c r="I6" s="2"/>
      <c r="J6" s="2"/>
    </row>
    <row r="11" spans="1:10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5.75">
      <c r="A12" s="1"/>
      <c r="B12" s="1"/>
      <c r="C12" s="1"/>
      <c r="D12" s="203" t="s">
        <v>41</v>
      </c>
      <c r="E12" s="203" t="s">
        <v>43</v>
      </c>
      <c r="F12" s="203" t="s">
        <v>41</v>
      </c>
      <c r="G12" s="203" t="s">
        <v>43</v>
      </c>
      <c r="H12" s="203" t="s">
        <v>82</v>
      </c>
      <c r="I12" s="1"/>
      <c r="J12" s="1"/>
    </row>
    <row r="13" spans="1:10" ht="15.75">
      <c r="A13" s="1"/>
      <c r="B13" s="1"/>
      <c r="C13" s="203" t="s">
        <v>40</v>
      </c>
      <c r="D13" s="203" t="s">
        <v>42</v>
      </c>
      <c r="E13" s="203" t="s">
        <v>42</v>
      </c>
      <c r="F13" s="203" t="s">
        <v>44</v>
      </c>
      <c r="G13" s="203" t="s">
        <v>44</v>
      </c>
      <c r="H13" s="203" t="s">
        <v>36</v>
      </c>
      <c r="I13" s="203" t="s">
        <v>26</v>
      </c>
      <c r="J13" s="203" t="s">
        <v>45</v>
      </c>
    </row>
    <row r="14" spans="1:10" ht="15.75">
      <c r="A14" s="203" t="str">
        <f>+'DCP-9, P 3'!A10</f>
        <v>COMPANY</v>
      </c>
      <c r="B14" s="1"/>
      <c r="C14" s="203" t="s">
        <v>30</v>
      </c>
      <c r="D14" s="203" t="s">
        <v>7</v>
      </c>
      <c r="E14" s="203" t="s">
        <v>7</v>
      </c>
      <c r="F14" s="203" t="s">
        <v>7</v>
      </c>
      <c r="G14" s="203" t="s">
        <v>7</v>
      </c>
      <c r="H14" s="203" t="s">
        <v>7</v>
      </c>
      <c r="I14" s="203" t="s">
        <v>7</v>
      </c>
      <c r="J14" s="203" t="s">
        <v>46</v>
      </c>
    </row>
    <row r="15" spans="1:10" ht="15.75" thickBot="1"/>
    <row r="16" spans="1:10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21"/>
    </row>
    <row r="18" spans="1:10" ht="15.75">
      <c r="A18" s="43" t="str">
        <f>+'DCP-9, P 3'!A14</f>
        <v>Parcell Proxy Group</v>
      </c>
    </row>
    <row r="20" spans="1:10">
      <c r="A20" s="21"/>
      <c r="C20" s="5"/>
      <c r="D20" s="5"/>
      <c r="E20" s="5"/>
      <c r="F20" s="5"/>
      <c r="G20" s="5"/>
      <c r="H20" s="61"/>
      <c r="I20" s="5"/>
      <c r="J20" s="5"/>
    </row>
    <row r="21" spans="1:10">
      <c r="A21" s="21" t="str">
        <f>+'DCP-9, P 3'!A16</f>
        <v>Alliant Energy</v>
      </c>
      <c r="C21" s="5">
        <f>'DCP-9, P 1'!I16*(1+0.5*I21)</f>
        <v>3.7541251908396946E-2</v>
      </c>
      <c r="D21" s="5">
        <f>+'DCP-9, P 2'!H16</f>
        <v>4.1800000000000004E-2</v>
      </c>
      <c r="E21" s="5">
        <f>+'DCP-9, P 2'!L16</f>
        <v>4.4999999999999998E-2</v>
      </c>
      <c r="F21" s="5">
        <f>+'DCP-9, P 3'!F16</f>
        <v>5.5E-2</v>
      </c>
      <c r="G21" s="5">
        <f>+'DCP-9, P 3'!K16</f>
        <v>4.8333333333333332E-2</v>
      </c>
      <c r="H21" s="5">
        <v>5.5500000000000001E-2</v>
      </c>
      <c r="I21" s="5">
        <f>AVERAGE(D21:H21)</f>
        <v>4.9126666666666666E-2</v>
      </c>
      <c r="J21" s="5">
        <f>C21+I21</f>
        <v>8.6667918575063618E-2</v>
      </c>
    </row>
    <row r="22" spans="1:10">
      <c r="A22" s="21" t="str">
        <f>+'DCP-9, P 3'!A17</f>
        <v>DTE Energy</v>
      </c>
      <c r="C22" s="5">
        <f>'DCP-9, P 1'!I17*(1+0.5*I22)</f>
        <v>3.615409810924794E-2</v>
      </c>
      <c r="D22" s="5">
        <f>+'DCP-9, P 2'!H17</f>
        <v>3.6600000000000001E-2</v>
      </c>
      <c r="E22" s="5">
        <f>+'DCP-9, P 2'!L17</f>
        <v>3.7500000000000006E-2</v>
      </c>
      <c r="F22" s="5">
        <f>+'DCP-9, P 3'!F17</f>
        <v>5.3333333333333337E-2</v>
      </c>
      <c r="G22" s="5">
        <f>+'DCP-9, P 3'!K17</f>
        <v>5.000000000000001E-2</v>
      </c>
      <c r="H22" s="5">
        <v>4.9099999999999998E-2</v>
      </c>
      <c r="I22" s="5">
        <f t="shared" ref="I22:I27" si="0">AVERAGE(D22:H22)</f>
        <v>4.5306666666666676E-2</v>
      </c>
      <c r="J22" s="5">
        <f t="shared" ref="J22:J27" si="1">C22+I22</f>
        <v>8.1460764775914615E-2</v>
      </c>
    </row>
    <row r="23" spans="1:10">
      <c r="A23" s="21" t="str">
        <f>+'DCP-9, P 3'!A18</f>
        <v>Eversource Energy</v>
      </c>
      <c r="C23" s="5">
        <f>'DCP-9, P 1'!I18*(1+0.5*I23)</f>
        <v>3.2692929400570885E-2</v>
      </c>
      <c r="D23" s="5">
        <f>+'DCP-9, P 2'!H18</f>
        <v>3.4000000000000002E-2</v>
      </c>
      <c r="E23" s="5">
        <f>+'DCP-9, P 2'!L18</f>
        <v>3.6666666666666674E-2</v>
      </c>
      <c r="F23" s="5">
        <f>+'DCP-9, P 3'!F18</f>
        <v>8.8333333333333333E-2</v>
      </c>
      <c r="G23" s="5">
        <f>+'DCP-9, P 3'!K18</f>
        <v>5.5E-2</v>
      </c>
      <c r="H23" s="5">
        <v>6.1199999999999997E-2</v>
      </c>
      <c r="I23" s="5">
        <f t="shared" si="0"/>
        <v>5.5039999999999999E-2</v>
      </c>
      <c r="J23" s="5">
        <f t="shared" si="1"/>
        <v>8.7732929400570883E-2</v>
      </c>
    </row>
    <row r="24" spans="1:10">
      <c r="A24" s="21" t="str">
        <f>+'DCP-9, P 3'!A19</f>
        <v>OGE Energy</v>
      </c>
      <c r="C24" s="5">
        <f>'DCP-9, P 1'!I19*(1+0.5*I24)</f>
        <v>4.4065481307802537E-2</v>
      </c>
      <c r="D24" s="5">
        <f>+'DCP-9, P 2'!H19</f>
        <v>6.5399999999999986E-2</v>
      </c>
      <c r="E24" s="5">
        <f>+'DCP-9, P 2'!L19</f>
        <v>3.5000000000000003E-2</v>
      </c>
      <c r="F24" s="5">
        <f>+'DCP-9, P 3'!F19</f>
        <v>7.166666666666667E-2</v>
      </c>
      <c r="G24" s="5">
        <f>+'DCP-9, P 3'!K19</f>
        <v>5.6666666666666671E-2</v>
      </c>
      <c r="H24" s="5">
        <v>2.2499999999999999E-2</v>
      </c>
      <c r="I24" s="5">
        <f t="shared" si="0"/>
        <v>5.0246666666666662E-2</v>
      </c>
      <c r="J24" s="5">
        <f t="shared" si="1"/>
        <v>9.4312147974469199E-2</v>
      </c>
    </row>
    <row r="25" spans="1:10">
      <c r="A25" s="21" t="str">
        <f>+'DCP-9, P 3'!A20</f>
        <v>Pinnacle West Capital</v>
      </c>
      <c r="C25" s="5">
        <f>'DCP-9, P 1'!I20*(1+0.5*I25)</f>
        <v>3.860900832702497E-2</v>
      </c>
      <c r="D25" s="5">
        <f>+'DCP-9, P 2'!H20</f>
        <v>3.6000000000000004E-2</v>
      </c>
      <c r="E25" s="5">
        <f>+'DCP-9, P 2'!L20</f>
        <v>3.5000000000000003E-2</v>
      </c>
      <c r="F25" s="5">
        <f>+'DCP-9, P 3'!F20</f>
        <v>4.3333333333333335E-2</v>
      </c>
      <c r="G25" s="5">
        <f>+'DCP-9, P 3'!K20</f>
        <v>3.6666666666666674E-2</v>
      </c>
      <c r="H25" s="5">
        <v>4.9500000000000002E-2</v>
      </c>
      <c r="I25" s="5">
        <f t="shared" si="0"/>
        <v>4.0100000000000004E-2</v>
      </c>
      <c r="J25" s="5">
        <f t="shared" si="1"/>
        <v>7.8709008327024974E-2</v>
      </c>
    </row>
    <row r="26" spans="1:10">
      <c r="A26" s="21" t="str">
        <f>+'DCP-9, P 3'!A21</f>
        <v>Westar Energy</v>
      </c>
      <c r="C26" s="5">
        <f>'DCP-9, P 1'!I21*(1+0.5*I26)</f>
        <v>3.3966853582554517E-2</v>
      </c>
      <c r="D26" s="5">
        <f>+'DCP-9, P 2'!H21</f>
        <v>3.9400000000000004E-2</v>
      </c>
      <c r="E26" s="5">
        <f>+'DCP-9, P 2'!L21</f>
        <v>4.7500000000000001E-2</v>
      </c>
      <c r="F26" s="5">
        <f>+'DCP-9, P 3'!F21</f>
        <v>5.3333333333333337E-2</v>
      </c>
      <c r="G26" s="5">
        <f>+'DCP-9, P 3'!K21</f>
        <v>4.6666666666666669E-2</v>
      </c>
      <c r="H26" s="5">
        <v>3.5000000000000003E-2</v>
      </c>
      <c r="I26" s="5">
        <f t="shared" si="0"/>
        <v>4.4380000000000003E-2</v>
      </c>
      <c r="J26" s="5">
        <f t="shared" si="1"/>
        <v>7.8346853582554526E-2</v>
      </c>
    </row>
    <row r="27" spans="1:10">
      <c r="A27" s="21" t="str">
        <f>+'DCP-9, P 3'!A22</f>
        <v>WEC Energy</v>
      </c>
      <c r="C27" s="5">
        <f>'DCP-9, P 1'!I22*(1+0.5*I27)</f>
        <v>3.862750588900405E-2</v>
      </c>
      <c r="D27" s="5">
        <f>+'DCP-9, P 2'!H22</f>
        <v>5.3000000000000005E-2</v>
      </c>
      <c r="E27" s="5">
        <f>+'DCP-9, P 2'!L22</f>
        <v>3.5000000000000003E-2</v>
      </c>
      <c r="F27" s="5">
        <f>+'DCP-9, P 3'!F22</f>
        <v>0.11833333333333333</v>
      </c>
      <c r="G27" s="5">
        <f>+'DCP-9, P 3'!K22</f>
        <v>7.8333333333333338E-2</v>
      </c>
      <c r="H27" s="5">
        <v>6.7699999999999996E-2</v>
      </c>
      <c r="I27" s="5">
        <f t="shared" si="0"/>
        <v>7.0473333333333332E-2</v>
      </c>
      <c r="J27" s="5">
        <f t="shared" si="1"/>
        <v>0.10910083922233738</v>
      </c>
    </row>
    <row r="28" spans="1:10">
      <c r="A28" s="44"/>
      <c r="B28" s="33"/>
      <c r="C28" s="34"/>
      <c r="D28" s="34"/>
      <c r="E28" s="34"/>
      <c r="F28" s="34"/>
      <c r="G28" s="34"/>
      <c r="H28" s="34"/>
      <c r="I28" s="34"/>
      <c r="J28" s="34"/>
    </row>
    <row r="29" spans="1:10">
      <c r="A29" s="21"/>
      <c r="C29" s="5"/>
      <c r="D29" s="5"/>
      <c r="E29" s="5"/>
      <c r="F29" s="5"/>
      <c r="G29" s="5"/>
      <c r="H29" s="5"/>
      <c r="I29" s="5"/>
      <c r="J29" s="5"/>
    </row>
    <row r="30" spans="1:10" ht="15.75">
      <c r="A30" s="21" t="s">
        <v>87</v>
      </c>
      <c r="C30" s="5">
        <f>AVERAGE(C21:C27)</f>
        <v>3.7379589789228833E-2</v>
      </c>
      <c r="D30" s="5">
        <f t="shared" ref="D30:J30" si="2">AVERAGE(D21:D27)</f>
        <v>4.3742857142857139E-2</v>
      </c>
      <c r="E30" s="5">
        <f t="shared" si="2"/>
        <v>3.8809523809523815E-2</v>
      </c>
      <c r="F30" s="5">
        <f t="shared" si="2"/>
        <v>6.9047619047619052E-2</v>
      </c>
      <c r="G30" s="5">
        <f t="shared" si="2"/>
        <v>5.3095238095238098E-2</v>
      </c>
      <c r="H30" s="5">
        <f t="shared" si="2"/>
        <v>4.8642857142857147E-2</v>
      </c>
      <c r="I30" s="5">
        <f t="shared" si="2"/>
        <v>5.0667619047619052E-2</v>
      </c>
      <c r="J30" s="14">
        <f t="shared" si="2"/>
        <v>8.8047208836847884E-2</v>
      </c>
    </row>
    <row r="31" spans="1:10" ht="15.75">
      <c r="A31" s="44"/>
      <c r="B31" s="33"/>
      <c r="C31" s="34"/>
      <c r="D31" s="34"/>
      <c r="E31" s="34"/>
      <c r="F31" s="34"/>
      <c r="G31" s="34"/>
      <c r="H31" s="34"/>
      <c r="I31" s="34"/>
      <c r="J31" s="125"/>
    </row>
    <row r="32" spans="1:10" ht="15.75">
      <c r="A32" s="62"/>
      <c r="B32" s="26"/>
      <c r="C32" s="31"/>
      <c r="D32" s="31"/>
      <c r="E32" s="31"/>
      <c r="F32" s="31"/>
      <c r="G32" s="31"/>
      <c r="H32" s="31"/>
      <c r="I32" s="31"/>
      <c r="J32" s="41"/>
    </row>
    <row r="33" spans="1:10" ht="15.75">
      <c r="A33" s="62" t="s">
        <v>84</v>
      </c>
      <c r="B33" s="26"/>
      <c r="C33" s="31">
        <f>MEDIAN(C21:C27)</f>
        <v>3.7541251908396946E-2</v>
      </c>
      <c r="D33" s="31">
        <f t="shared" ref="D33:J33" si="3">MEDIAN(D21:D27)</f>
        <v>3.9400000000000004E-2</v>
      </c>
      <c r="E33" s="31">
        <f t="shared" si="3"/>
        <v>3.6666666666666674E-2</v>
      </c>
      <c r="F33" s="31">
        <f t="shared" si="3"/>
        <v>5.5E-2</v>
      </c>
      <c r="G33" s="31">
        <f t="shared" si="3"/>
        <v>5.000000000000001E-2</v>
      </c>
      <c r="H33" s="31">
        <f t="shared" si="3"/>
        <v>4.9500000000000002E-2</v>
      </c>
      <c r="I33" s="31">
        <f t="shared" si="3"/>
        <v>4.9126666666666666E-2</v>
      </c>
      <c r="J33" s="41">
        <f t="shared" si="3"/>
        <v>8.6667918575063618E-2</v>
      </c>
    </row>
    <row r="34" spans="1:10">
      <c r="A34" s="44"/>
      <c r="B34" s="33"/>
      <c r="C34" s="34"/>
      <c r="D34" s="34"/>
      <c r="E34" s="34"/>
      <c r="F34" s="34"/>
      <c r="G34" s="34"/>
      <c r="H34" s="34"/>
      <c r="I34" s="34"/>
      <c r="J34" s="34"/>
    </row>
    <row r="35" spans="1:10">
      <c r="A35" s="21"/>
      <c r="C35" s="5"/>
      <c r="D35" s="5"/>
      <c r="E35" s="5"/>
      <c r="F35" s="5"/>
      <c r="G35" s="5"/>
      <c r="H35" s="5"/>
      <c r="I35" s="5"/>
      <c r="J35" s="5"/>
    </row>
    <row r="36" spans="1:10" ht="15.75">
      <c r="A36" s="21" t="s">
        <v>97</v>
      </c>
      <c r="C36" s="5"/>
      <c r="D36" s="5">
        <f>+C30+D30</f>
        <v>8.1122446932085979E-2</v>
      </c>
      <c r="E36" s="14">
        <f>+C30+E30</f>
        <v>7.6189113598752647E-2</v>
      </c>
      <c r="F36" s="14">
        <f>+C30+F30</f>
        <v>0.10642720883684789</v>
      </c>
      <c r="G36" s="5">
        <f>+C30+G30</f>
        <v>9.0474827884466924E-2</v>
      </c>
      <c r="H36" s="5">
        <f>+C30+H30</f>
        <v>8.602244693208598E-2</v>
      </c>
      <c r="I36" s="5">
        <f>+C30+I30</f>
        <v>8.8047208836847884E-2</v>
      </c>
      <c r="J36" s="5"/>
    </row>
    <row r="37" spans="1:10" ht="15.75">
      <c r="A37" s="44"/>
      <c r="B37" s="33"/>
      <c r="C37" s="34"/>
      <c r="D37" s="34"/>
      <c r="E37" s="96"/>
      <c r="F37" s="38"/>
      <c r="G37" s="96"/>
      <c r="H37" s="96"/>
      <c r="I37" s="34"/>
      <c r="J37" s="34"/>
    </row>
    <row r="38" spans="1:10" ht="15.75">
      <c r="A38" s="21"/>
      <c r="C38" s="5"/>
      <c r="D38" s="5"/>
      <c r="E38" s="61"/>
      <c r="F38" s="22"/>
      <c r="G38" s="61"/>
      <c r="H38" s="61"/>
      <c r="I38" s="5"/>
      <c r="J38" s="5"/>
    </row>
    <row r="39" spans="1:10" ht="15.75">
      <c r="A39" s="21" t="s">
        <v>98</v>
      </c>
      <c r="C39" s="5"/>
      <c r="D39" s="5">
        <f>+C33+D33</f>
        <v>7.6941251908396957E-2</v>
      </c>
      <c r="E39" s="14">
        <f>+C33+E33</f>
        <v>7.4207918575063619E-2</v>
      </c>
      <c r="F39" s="14">
        <f>+C33+F33</f>
        <v>9.2541251908396946E-2</v>
      </c>
      <c r="G39" s="5">
        <f>+C33+G33</f>
        <v>8.7541251908396955E-2</v>
      </c>
      <c r="H39" s="5">
        <f>+C33+H33</f>
        <v>8.7041251908396955E-2</v>
      </c>
      <c r="I39" s="5">
        <f>+C33+I33</f>
        <v>8.6667918575063618E-2</v>
      </c>
      <c r="J39" s="5"/>
    </row>
    <row r="40" spans="1:10" ht="15.75" thickBot="1">
      <c r="A40" s="45"/>
      <c r="B40" s="35"/>
      <c r="C40" s="37"/>
      <c r="D40" s="37"/>
      <c r="E40" s="37"/>
      <c r="F40" s="37"/>
      <c r="G40" s="37"/>
      <c r="H40" s="37"/>
      <c r="I40" s="37"/>
      <c r="J40" s="37"/>
    </row>
    <row r="41" spans="1:10" ht="15.75" thickTop="1">
      <c r="A41" s="21"/>
      <c r="C41" s="5"/>
      <c r="D41" s="5"/>
      <c r="E41" s="5"/>
      <c r="F41" s="5"/>
      <c r="G41" s="5"/>
      <c r="H41" s="5"/>
      <c r="I41" s="5"/>
      <c r="J41" s="5"/>
    </row>
    <row r="42" spans="1:10" ht="15.75">
      <c r="A42" s="43" t="str">
        <f>+'DCP-9, P 3'!A26</f>
        <v>Strunk Proxy Group</v>
      </c>
      <c r="C42" s="5"/>
      <c r="D42" s="5"/>
      <c r="E42" s="5"/>
      <c r="F42" s="5"/>
      <c r="G42" s="5"/>
      <c r="H42" s="5"/>
      <c r="I42" s="5"/>
      <c r="J42" s="5"/>
    </row>
    <row r="43" spans="1:10">
      <c r="A43" s="21"/>
      <c r="C43" s="5"/>
      <c r="D43" s="5"/>
      <c r="E43" s="5"/>
      <c r="F43" s="5"/>
      <c r="G43" s="5"/>
      <c r="H43" s="5"/>
      <c r="I43" s="5"/>
      <c r="J43" s="5"/>
    </row>
    <row r="44" spans="1:10">
      <c r="A44" s="21" t="str">
        <f>+'DCP-9, P 3'!A28</f>
        <v>Ameren Corporation</v>
      </c>
      <c r="C44" s="5">
        <f>'DCP-9, P 1'!I28*(1+0.5*I44)</f>
        <v>3.8754811092499529E-2</v>
      </c>
      <c r="D44" s="5">
        <f>+'DCP-9, P 2'!H28</f>
        <v>2.7200000000000002E-2</v>
      </c>
      <c r="E44" s="5">
        <f>+'DCP-9, P 2'!L28</f>
        <v>0.04</v>
      </c>
      <c r="F44" s="5" t="str">
        <f>+'DCP-9, P 3'!F28</f>
        <v>neg</v>
      </c>
      <c r="G44" s="5">
        <f>+'DCP-9, P 3'!K28</f>
        <v>4.6666666666666669E-2</v>
      </c>
      <c r="H44" s="5">
        <v>5.1999999999999998E-2</v>
      </c>
      <c r="I44" s="5">
        <f>AVERAGE(D44:H44)</f>
        <v>4.1466666666666666E-2</v>
      </c>
      <c r="J44" s="5">
        <f>C44+I44</f>
        <v>8.0221477759166188E-2</v>
      </c>
    </row>
    <row r="45" spans="1:10">
      <c r="A45" s="21" t="str">
        <f>+'DCP-9, P 3'!A29</f>
        <v>American Electric Power</v>
      </c>
      <c r="C45" s="5">
        <f>'DCP-9, P 1'!I29*(1+0.5*I45)</f>
        <v>3.875692377239081E-2</v>
      </c>
      <c r="D45" s="5">
        <f>+'DCP-9, P 2'!H29</f>
        <v>3.9400000000000004E-2</v>
      </c>
      <c r="E45" s="5">
        <f>+'DCP-9, P 2'!L29</f>
        <v>0.04</v>
      </c>
      <c r="F45" s="5">
        <f>+'DCP-9, P 3'!F29</f>
        <v>3.3333333333333333E-2</v>
      </c>
      <c r="G45" s="5">
        <f>+'DCP-9, P 3'!K29</f>
        <v>4.8333333333333339E-2</v>
      </c>
      <c r="H45" s="5">
        <v>4.5499999999999999E-2</v>
      </c>
      <c r="I45" s="5">
        <f t="shared" ref="I45:I66" si="4">AVERAGE(D45:H45)</f>
        <v>4.1313333333333334E-2</v>
      </c>
      <c r="J45" s="5">
        <f t="shared" ref="J45:J66" si="5">C45+I45</f>
        <v>8.0070257105724144E-2</v>
      </c>
    </row>
    <row r="46" spans="1:10">
      <c r="A46" s="21" t="str">
        <f>+'DCP-9, P 3'!A30</f>
        <v>Avista Corporation</v>
      </c>
      <c r="C46" s="5">
        <f>'DCP-9, P 1'!I30*(1+0.5*I46)</f>
        <v>3.8762890179806365E-2</v>
      </c>
      <c r="D46" s="5">
        <f>+'DCP-9, P 2'!H30</f>
        <v>2.3399999999999997E-2</v>
      </c>
      <c r="E46" s="5">
        <f>+'DCP-9, P 2'!L30</f>
        <v>2.5000000000000001E-2</v>
      </c>
      <c r="F46" s="5">
        <f>+'DCP-9, P 3'!F30</f>
        <v>7.3333333333333334E-2</v>
      </c>
      <c r="G46" s="5">
        <f>+'DCP-9, P 3'!K30</f>
        <v>4.1666666666666664E-2</v>
      </c>
      <c r="H46" s="5">
        <v>0.05</v>
      </c>
      <c r="I46" s="5">
        <f t="shared" si="4"/>
        <v>4.2679999999999996E-2</v>
      </c>
      <c r="J46" s="5">
        <f t="shared" si="5"/>
        <v>8.1442890179806354E-2</v>
      </c>
    </row>
    <row r="47" spans="1:10">
      <c r="A47" s="21" t="str">
        <f>+'DCP-9, P 3'!A31</f>
        <v>CenterPoint Energy</v>
      </c>
      <c r="C47" s="5">
        <f>'DCP-9, P 1'!I31*(1+0.5*I47)</f>
        <v>5.9232280860702161E-2</v>
      </c>
      <c r="D47" s="5">
        <f>+'DCP-9, P 2'!H31</f>
        <v>4.0400000000000005E-2</v>
      </c>
      <c r="E47" s="5">
        <f>+'DCP-9, P 2'!L31</f>
        <v>1.4999999999999999E-2</v>
      </c>
      <c r="F47" s="5">
        <f>+'DCP-9, P 3'!F31</f>
        <v>5.8333333333333327E-2</v>
      </c>
      <c r="G47" s="5">
        <f>+'DCP-9, P 3'!K31</f>
        <v>1.8333333333333333E-2</v>
      </c>
      <c r="H47" s="5">
        <v>4.0000000000000001E-3</v>
      </c>
      <c r="I47" s="5">
        <f t="shared" si="4"/>
        <v>2.7213333333333332E-2</v>
      </c>
      <c r="J47" s="5">
        <f t="shared" si="5"/>
        <v>8.6445614194035486E-2</v>
      </c>
    </row>
    <row r="48" spans="1:10">
      <c r="A48" s="21" t="str">
        <f>+'DCP-9, P 3'!A32</f>
        <v>Consolidated Edison</v>
      </c>
      <c r="C48" s="5">
        <f>'DCP-9, P 1'!I32*(1+0.5*I48)</f>
        <v>4.0518724292101349E-2</v>
      </c>
      <c r="D48" s="5">
        <f>+'DCP-9, P 2'!H32</f>
        <v>3.1800000000000002E-2</v>
      </c>
      <c r="E48" s="5">
        <f>+'DCP-9, P 2'!L32</f>
        <v>3.1666666666666669E-2</v>
      </c>
      <c r="F48" s="5">
        <f>+'DCP-9, P 3'!F32</f>
        <v>2.3333333333333334E-2</v>
      </c>
      <c r="G48" s="5">
        <f>+'DCP-9, P 3'!K32</f>
        <v>0.03</v>
      </c>
      <c r="H48" s="5">
        <v>2.8000000000000001E-2</v>
      </c>
      <c r="I48" s="5">
        <f t="shared" si="4"/>
        <v>2.8960000000000003E-2</v>
      </c>
      <c r="J48" s="5">
        <f t="shared" si="5"/>
        <v>6.9478724292101349E-2</v>
      </c>
    </row>
    <row r="49" spans="1:10">
      <c r="A49" s="21" t="str">
        <f>+'DCP-9, P 3'!A33</f>
        <v>Dominion Resources</v>
      </c>
      <c r="C49" s="5">
        <f>'DCP-9, P 1'!I33*(1+0.5*I49)</f>
        <v>4.196546243479108E-2</v>
      </c>
      <c r="D49" s="5">
        <f>+'DCP-9, P 2'!H33</f>
        <v>3.5800000000000005E-2</v>
      </c>
      <c r="E49" s="5">
        <f>+'DCP-9, P 2'!L33</f>
        <v>3.8333333333333337E-2</v>
      </c>
      <c r="F49" s="5">
        <f>+'DCP-9, P 3'!F33</f>
        <v>3.8333333333333337E-2</v>
      </c>
      <c r="G49" s="5">
        <f>+'DCP-9, P 3'!K33</f>
        <v>7.0000000000000007E-2</v>
      </c>
      <c r="H49" s="5">
        <v>6.4600000000000005E-2</v>
      </c>
      <c r="I49" s="5">
        <f t="shared" si="4"/>
        <v>4.9413333333333344E-2</v>
      </c>
      <c r="J49" s="5">
        <f t="shared" si="5"/>
        <v>9.1378795768124424E-2</v>
      </c>
    </row>
    <row r="50" spans="1:10">
      <c r="A50" s="21" t="str">
        <f>+'DCP-9, P 3'!A34</f>
        <v>DTE Energy Corporation</v>
      </c>
      <c r="C50" s="5">
        <f>'DCP-9, P 1'!I34*(1+0.5*I50)</f>
        <v>3.615409810924794E-2</v>
      </c>
      <c r="D50" s="5">
        <f>+'DCP-9, P 2'!H34</f>
        <v>3.6600000000000001E-2</v>
      </c>
      <c r="E50" s="5">
        <f>+'DCP-9, P 2'!L34</f>
        <v>3.7500000000000006E-2</v>
      </c>
      <c r="F50" s="5">
        <f>+'DCP-9, P 3'!F34</f>
        <v>5.3333333333333337E-2</v>
      </c>
      <c r="G50" s="5">
        <f>+'DCP-9, P 3'!K34</f>
        <v>5.000000000000001E-2</v>
      </c>
      <c r="H50" s="5">
        <f>+H22</f>
        <v>4.9099999999999998E-2</v>
      </c>
      <c r="I50" s="5">
        <f t="shared" si="4"/>
        <v>4.5306666666666676E-2</v>
      </c>
      <c r="J50" s="5">
        <f t="shared" si="5"/>
        <v>8.1460764775914615E-2</v>
      </c>
    </row>
    <row r="51" spans="1:10">
      <c r="A51" s="21" t="str">
        <f>+'DCP-9, P 3'!A35</f>
        <v>Edison International</v>
      </c>
      <c r="C51" s="5">
        <f>'DCP-9, P 1'!I35*(1+0.5*I51)</f>
        <v>3.1116342749232823E-2</v>
      </c>
      <c r="D51" s="5">
        <f>+'DCP-9, P 2'!H35</f>
        <v>8.1199999999999994E-2</v>
      </c>
      <c r="E51" s="5">
        <f>+'DCP-9, P 2'!L35</f>
        <v>6.25E-2</v>
      </c>
      <c r="F51" s="5">
        <f>+'DCP-9, P 3'!F35</f>
        <v>3.0000000000000002E-2</v>
      </c>
      <c r="G51" s="5">
        <f>+'DCP-9, P 3'!K35</f>
        <v>6.5000000000000002E-2</v>
      </c>
      <c r="H51" s="5" t="s">
        <v>230</v>
      </c>
      <c r="I51" s="5">
        <f t="shared" si="4"/>
        <v>5.9674999999999999E-2</v>
      </c>
      <c r="J51" s="5">
        <f t="shared" si="5"/>
        <v>9.0791342749232826E-2</v>
      </c>
    </row>
    <row r="52" spans="1:10">
      <c r="A52" s="21" t="str">
        <f>+'DCP-9, P 3'!A36</f>
        <v>El Paso Electric Company</v>
      </c>
      <c r="C52" s="5">
        <f>'DCP-9, P 1'!I36*(1+0.5*I52)</f>
        <v>3.0841090785907858E-2</v>
      </c>
      <c r="D52" s="5">
        <f>+'DCP-9, P 2'!H36</f>
        <v>5.9000000000000011E-2</v>
      </c>
      <c r="E52" s="5">
        <f>+'DCP-9, P 2'!L36</f>
        <v>4.2500000000000003E-2</v>
      </c>
      <c r="F52" s="5">
        <f>+'DCP-9, P 3'!F36</f>
        <v>7.2500000000000009E-2</v>
      </c>
      <c r="G52" s="5">
        <f>+'DCP-9, P 3'!K36</f>
        <v>4.3333333333333335E-2</v>
      </c>
      <c r="H52" s="5">
        <v>7.0000000000000007E-2</v>
      </c>
      <c r="I52" s="5">
        <f t="shared" si="4"/>
        <v>5.7466666666666666E-2</v>
      </c>
      <c r="J52" s="5">
        <f t="shared" si="5"/>
        <v>8.830775745257452E-2</v>
      </c>
    </row>
    <row r="53" spans="1:10">
      <c r="A53" s="21" t="str">
        <f>+'DCP-9, P 3'!A37</f>
        <v>Eversource Energy</v>
      </c>
      <c r="C53" s="5">
        <f>'DCP-9, P 1'!I37*(1+0.5*I53)</f>
        <v>3.2655809197589598E-2</v>
      </c>
      <c r="D53" s="5">
        <f>+'DCP-9, P 2'!H37</f>
        <v>3.4000000000000002E-2</v>
      </c>
      <c r="E53" s="5">
        <f>+'DCP-9, P 2'!L37</f>
        <v>2.5000000000000001E-2</v>
      </c>
      <c r="F53" s="5">
        <f>+'DCP-9, P 3'!F37</f>
        <v>8.8333333333333333E-2</v>
      </c>
      <c r="G53" s="5">
        <f>+'DCP-9, P 3'!K37</f>
        <v>5.5E-2</v>
      </c>
      <c r="H53" s="5">
        <f>+H23</f>
        <v>6.1199999999999997E-2</v>
      </c>
      <c r="I53" s="5">
        <f t="shared" si="4"/>
        <v>5.2706666666666666E-2</v>
      </c>
      <c r="J53" s="5">
        <f t="shared" si="5"/>
        <v>8.5362475864256271E-2</v>
      </c>
    </row>
    <row r="54" spans="1:10">
      <c r="A54" s="21" t="str">
        <f>+'DCP-9, P 3'!A38</f>
        <v>Great Plains Energy</v>
      </c>
      <c r="C54" s="5">
        <f>'DCP-9, P 1'!I38*(1+0.5*I54)</f>
        <v>3.8584738503155996E-2</v>
      </c>
      <c r="D54" s="5">
        <f>+'DCP-9, P 2'!H38</f>
        <v>2.3199999999999998E-2</v>
      </c>
      <c r="E54" s="5">
        <f>+'DCP-9, P 2'!L38</f>
        <v>0.03</v>
      </c>
      <c r="F54" s="5" t="str">
        <f>+'DCP-9, P 3'!F38</f>
        <v>neg</v>
      </c>
      <c r="G54" s="5">
        <f>+'DCP-9, P 3'!K38</f>
        <v>4.6666666666666669E-2</v>
      </c>
      <c r="H54" s="5">
        <v>5.0700000000000002E-2</v>
      </c>
      <c r="I54" s="5">
        <f t="shared" si="4"/>
        <v>3.7641666666666664E-2</v>
      </c>
      <c r="J54" s="5">
        <f t="shared" si="5"/>
        <v>7.6226405169822653E-2</v>
      </c>
    </row>
    <row r="55" spans="1:10">
      <c r="A55" s="21" t="str">
        <f>+'DCP-9, P 3'!A39</f>
        <v>IDACORP</v>
      </c>
      <c r="C55" s="5">
        <f>'DCP-9, P 1'!I39*(1+0.5*I55)</f>
        <v>3.0093073100468132E-2</v>
      </c>
      <c r="D55" s="5">
        <f>+'DCP-9, P 2'!H39</f>
        <v>5.5399999999999991E-2</v>
      </c>
      <c r="E55" s="5">
        <f>+'DCP-9, P 2'!L39</f>
        <v>3.7500000000000006E-2</v>
      </c>
      <c r="F55" s="5">
        <f>+'DCP-9, P 3'!F39</f>
        <v>7.166666666666667E-2</v>
      </c>
      <c r="G55" s="5">
        <f>+'DCP-9, P 3'!K39</f>
        <v>3.666666666666666E-2</v>
      </c>
      <c r="H55" s="5">
        <v>0.04</v>
      </c>
      <c r="I55" s="5">
        <f t="shared" si="4"/>
        <v>4.8246666666666667E-2</v>
      </c>
      <c r="J55" s="5">
        <f t="shared" si="5"/>
        <v>7.8339739767134792E-2</v>
      </c>
    </row>
    <row r="56" spans="1:10">
      <c r="A56" s="21" t="str">
        <f>+'DCP-9, P 3'!A40</f>
        <v>NorthWestern Corp</v>
      </c>
      <c r="C56" s="5">
        <f>'DCP-9, P 1'!I40*(1+0.5*I56)</f>
        <v>3.491761866737645E-2</v>
      </c>
      <c r="D56" s="5">
        <f>+'DCP-9, P 2'!H40</f>
        <v>3.6400000000000002E-2</v>
      </c>
      <c r="E56" s="5">
        <f>+'DCP-9, P 2'!L40</f>
        <v>0.04</v>
      </c>
      <c r="F56" s="5">
        <f>+'DCP-9, P 3'!F40</f>
        <v>5.5E-2</v>
      </c>
      <c r="G56" s="5">
        <f>+'DCP-9, P 3'!K40</f>
        <v>6.1666666666666668E-2</v>
      </c>
      <c r="H56" s="5">
        <v>5.5800000000000002E-2</v>
      </c>
      <c r="I56" s="5">
        <f t="shared" si="4"/>
        <v>4.9773333333333336E-2</v>
      </c>
      <c r="J56" s="5">
        <f t="shared" si="5"/>
        <v>8.4690952000709779E-2</v>
      </c>
    </row>
    <row r="57" spans="1:10">
      <c r="A57" s="21" t="str">
        <f>+'DCP-9, P 3'!A41</f>
        <v>OGE Energy</v>
      </c>
      <c r="C57" s="5">
        <f>'DCP-9, P 1'!I41*(1+0.5*I57)</f>
        <v>4.4065481307802537E-2</v>
      </c>
      <c r="D57" s="5">
        <f>+'DCP-9, P 2'!H41</f>
        <v>6.5399999999999986E-2</v>
      </c>
      <c r="E57" s="5">
        <f>+'DCP-9, P 2'!L41</f>
        <v>3.5000000000000003E-2</v>
      </c>
      <c r="F57" s="5">
        <f>+'DCP-9, P 3'!F41</f>
        <v>7.166666666666667E-2</v>
      </c>
      <c r="G57" s="5">
        <f>+'DCP-9, P 3'!K41</f>
        <v>5.6666666666666671E-2</v>
      </c>
      <c r="H57" s="5">
        <f>+H24</f>
        <v>2.2499999999999999E-2</v>
      </c>
      <c r="I57" s="5">
        <f t="shared" si="4"/>
        <v>5.0246666666666662E-2</v>
      </c>
      <c r="J57" s="5">
        <f t="shared" si="5"/>
        <v>9.4312147974469199E-2</v>
      </c>
    </row>
    <row r="58" spans="1:10">
      <c r="A58" s="21" t="str">
        <f>+'DCP-9, P 3'!A42</f>
        <v>Pinnacle West Capital Corp.</v>
      </c>
      <c r="C58" s="5">
        <f>'DCP-9, P 1'!I42*(1+0.5*I58)</f>
        <v>3.860900832702497E-2</v>
      </c>
      <c r="D58" s="5">
        <f>+'DCP-9, P 2'!H42</f>
        <v>3.6000000000000004E-2</v>
      </c>
      <c r="E58" s="5">
        <f>+'DCP-9, P 2'!L42</f>
        <v>3.5000000000000003E-2</v>
      </c>
      <c r="F58" s="5">
        <f>+'DCP-9, P 3'!F42</f>
        <v>4.3333333333333335E-2</v>
      </c>
      <c r="G58" s="5">
        <f>+'DCP-9, P 3'!K42</f>
        <v>3.6666666666666674E-2</v>
      </c>
      <c r="H58" s="5">
        <f>+H25</f>
        <v>4.9500000000000002E-2</v>
      </c>
      <c r="I58" s="5">
        <f t="shared" si="4"/>
        <v>4.0100000000000004E-2</v>
      </c>
      <c r="J58" s="5">
        <f t="shared" si="5"/>
        <v>7.8709008327024974E-2</v>
      </c>
    </row>
    <row r="59" spans="1:10">
      <c r="A59" s="21" t="str">
        <f>+'DCP-9, P 3'!A43</f>
        <v>Portland General Electric Co.</v>
      </c>
      <c r="C59" s="5">
        <f>'DCP-9, P 1'!I43*(1+0.5*I59)</f>
        <v>3.2458686440677967E-2</v>
      </c>
      <c r="D59" s="5">
        <f>+'DCP-9, P 2'!H43</f>
        <v>3.7200000000000004E-2</v>
      </c>
      <c r="E59" s="5">
        <f>+'DCP-9, P 2'!L43</f>
        <v>4.2499999999999996E-2</v>
      </c>
      <c r="F59" s="5">
        <f>+'DCP-9, P 3'!F43</f>
        <v>2.4999999999999998E-2</v>
      </c>
      <c r="G59" s="5">
        <f>+'DCP-9, P 3'!K43</f>
        <v>5.1666666666666666E-2</v>
      </c>
      <c r="H59" s="5">
        <v>5.7299999999999997E-2</v>
      </c>
      <c r="I59" s="5">
        <f t="shared" si="4"/>
        <v>4.2733333333333332E-2</v>
      </c>
      <c r="J59" s="5">
        <f t="shared" si="5"/>
        <v>7.5192019774011298E-2</v>
      </c>
    </row>
    <row r="60" spans="1:10">
      <c r="A60" s="21" t="str">
        <f>+'DCP-9, P 3'!A44</f>
        <v>Public Service Enterprise Group</v>
      </c>
      <c r="C60" s="5">
        <f>'DCP-9, P 1'!I44*(1+0.5*I60)</f>
        <v>3.936291934685799E-2</v>
      </c>
      <c r="D60" s="5">
        <f>+'DCP-9, P 2'!H44</f>
        <v>6.1199999999999997E-2</v>
      </c>
      <c r="E60" s="5">
        <f>+'DCP-9, P 2'!L44</f>
        <v>4.8333333333333339E-2</v>
      </c>
      <c r="F60" s="5">
        <f>+'DCP-9, P 3'!F44</f>
        <v>2.8333333333333332E-2</v>
      </c>
      <c r="G60" s="5">
        <f>+'DCP-9, P 3'!K44</f>
        <v>4.6666666666666662E-2</v>
      </c>
      <c r="H60" s="5">
        <v>1.4500000000000001E-2</v>
      </c>
      <c r="I60" s="5">
        <f t="shared" si="4"/>
        <v>3.9806666666666671E-2</v>
      </c>
      <c r="J60" s="5">
        <f t="shared" si="5"/>
        <v>7.9169586013524668E-2</v>
      </c>
    </row>
    <row r="61" spans="1:10">
      <c r="A61" s="21" t="str">
        <f>+'DCP-9, P 3'!A45</f>
        <v>SCANA Corporation</v>
      </c>
      <c r="C61" s="5">
        <f>'DCP-9, P 1'!I45*(1+0.5*I61)</f>
        <v>3.6091307401404649E-2</v>
      </c>
      <c r="D61" s="5">
        <f>+'DCP-9, P 2'!H45</f>
        <v>4.1999999999999996E-2</v>
      </c>
      <c r="E61" s="5">
        <f>+'DCP-9, P 2'!L45</f>
        <v>4.6666666666666669E-2</v>
      </c>
      <c r="F61" s="5">
        <f>+'DCP-9, P 3'!F45</f>
        <v>3.6666666666666667E-2</v>
      </c>
      <c r="G61" s="5">
        <f>+'DCP-9, P 3'!K45</f>
        <v>4.5000000000000005E-2</v>
      </c>
      <c r="H61" s="5">
        <v>4.4499999999999998E-2</v>
      </c>
      <c r="I61" s="5">
        <f t="shared" si="4"/>
        <v>4.2966666666666674E-2</v>
      </c>
      <c r="J61" s="5">
        <f t="shared" si="5"/>
        <v>7.9057974068071329E-2</v>
      </c>
    </row>
    <row r="62" spans="1:10">
      <c r="A62" s="21" t="str">
        <f>+'DCP-9, P 3'!A46</f>
        <v>Sempra Energy</v>
      </c>
      <c r="C62" s="5">
        <f>'DCP-9, P 1'!I46*(1+0.5*I62)</f>
        <v>3.0933661564807872E-2</v>
      </c>
      <c r="D62" s="5">
        <f>+'DCP-9, P 2'!H46</f>
        <v>5.1400000000000001E-2</v>
      </c>
      <c r="E62" s="5">
        <f>+'DCP-9, P 2'!L46</f>
        <v>6.0000000000000005E-2</v>
      </c>
      <c r="F62" s="5">
        <f>+'DCP-9, P 3'!F46</f>
        <v>5.8333333333333327E-2</v>
      </c>
      <c r="G62" s="5">
        <f>+'DCP-9, P 3'!K46</f>
        <v>6.6666666666666666E-2</v>
      </c>
      <c r="H62" s="5">
        <v>8.5500000000000007E-2</v>
      </c>
      <c r="I62" s="5">
        <f t="shared" si="4"/>
        <v>6.4380000000000007E-2</v>
      </c>
      <c r="J62" s="5">
        <f t="shared" si="5"/>
        <v>9.5313661564807875E-2</v>
      </c>
    </row>
    <row r="63" spans="1:10">
      <c r="A63" s="21" t="str">
        <f>+'DCP-9, P 3'!A47</f>
        <v>The Empire Distric Electric</v>
      </c>
      <c r="C63" s="5">
        <f>'DCP-9, P 1'!I47*(1+0.5*I63)</f>
        <v>3.7693383395911557E-2</v>
      </c>
      <c r="D63" s="5">
        <f>+'DCP-9, P 2'!H47</f>
        <v>2.7199999999999995E-2</v>
      </c>
      <c r="E63" s="5">
        <f>+'DCP-9, P 2'!L47</f>
        <v>2.5000000000000001E-2</v>
      </c>
      <c r="F63" s="5">
        <f>+'DCP-9, P 3'!F47</f>
        <v>8.333333333333335E-3</v>
      </c>
      <c r="G63" s="5">
        <f>+'DCP-9, P 3'!K47</f>
        <v>2.5000000000000005E-2</v>
      </c>
      <c r="H63" s="5">
        <v>0.05</v>
      </c>
      <c r="I63" s="5">
        <f t="shared" si="4"/>
        <v>2.7106666666666668E-2</v>
      </c>
      <c r="J63" s="5">
        <f t="shared" si="5"/>
        <v>6.4800050062578218E-2</v>
      </c>
    </row>
    <row r="64" spans="1:10">
      <c r="A64" s="21" t="str">
        <f>+'DCP-9, P 3'!A48</f>
        <v>Vectren Corp</v>
      </c>
      <c r="C64" s="5">
        <f>'DCP-9, P 1'!I48*(1+0.5*I64)</f>
        <v>3.7793597161150966E-2</v>
      </c>
      <c r="D64" s="5">
        <f>+'DCP-9, P 2'!H48</f>
        <v>2.58E-2</v>
      </c>
      <c r="E64" s="5">
        <f>+'DCP-9, P 2'!L48</f>
        <v>5.7500000000000002E-2</v>
      </c>
      <c r="F64" s="5">
        <f>+'DCP-9, P 3'!F48</f>
        <v>0.02</v>
      </c>
      <c r="G64" s="5">
        <f>+'DCP-9, P 3'!K48</f>
        <v>5.3333333333333337E-2</v>
      </c>
      <c r="H64" s="5">
        <v>0.05</v>
      </c>
      <c r="I64" s="5">
        <f t="shared" si="4"/>
        <v>4.1326666666666664E-2</v>
      </c>
      <c r="J64" s="5">
        <f t="shared" si="5"/>
        <v>7.912026382781763E-2</v>
      </c>
    </row>
    <row r="65" spans="1:10">
      <c r="A65" s="21" t="str">
        <f>+'DCP-9, P 3'!A49</f>
        <v>Westar Energy</v>
      </c>
      <c r="C65" s="5">
        <f>'DCP-9, P 1'!I49*(1+0.5*I65)</f>
        <v>3.3966853582554517E-2</v>
      </c>
      <c r="D65" s="5">
        <f>+'DCP-9, P 2'!H49</f>
        <v>3.9400000000000004E-2</v>
      </c>
      <c r="E65" s="5">
        <f>+'DCP-9, P 2'!L49</f>
        <v>4.7500000000000001E-2</v>
      </c>
      <c r="F65" s="5">
        <f>+'DCP-9, P 3'!F49</f>
        <v>5.3333333333333337E-2</v>
      </c>
      <c r="G65" s="5">
        <f>+'DCP-9, P 3'!K49</f>
        <v>4.6666666666666669E-2</v>
      </c>
      <c r="H65" s="5">
        <f>+H26</f>
        <v>3.5000000000000003E-2</v>
      </c>
      <c r="I65" s="5">
        <f t="shared" si="4"/>
        <v>4.4380000000000003E-2</v>
      </c>
      <c r="J65" s="5">
        <f t="shared" si="5"/>
        <v>7.8346853582554526E-2</v>
      </c>
    </row>
    <row r="66" spans="1:10">
      <c r="A66" s="21" t="str">
        <f>+'DCP-9, P 3'!A50</f>
        <v>Xcel Energy Inc.</v>
      </c>
      <c r="C66" s="5">
        <f>'DCP-9, P 1'!I50*(1+0.5*I66)</f>
        <v>3.5026279598662204E-2</v>
      </c>
      <c r="D66" s="5">
        <f>+'DCP-9, P 2'!H50</f>
        <v>4.3999999999999997E-2</v>
      </c>
      <c r="E66" s="5">
        <f>+'DCP-9, P 2'!L50</f>
        <v>0.04</v>
      </c>
      <c r="F66" s="5">
        <f>+'DCP-9, P 3'!F50</f>
        <v>4.6666666666666669E-2</v>
      </c>
      <c r="G66" s="5">
        <f>+'DCP-9, P 3'!K50</f>
        <v>4.8333333333333332E-2</v>
      </c>
      <c r="H66" s="5">
        <v>4.8399999999999999E-2</v>
      </c>
      <c r="I66" s="5">
        <f t="shared" si="4"/>
        <v>4.548E-2</v>
      </c>
      <c r="J66" s="5">
        <f t="shared" si="5"/>
        <v>8.0506279598662203E-2</v>
      </c>
    </row>
    <row r="67" spans="1:10">
      <c r="A67" s="44"/>
      <c r="B67" s="33"/>
      <c r="C67" s="34"/>
      <c r="D67" s="34"/>
      <c r="E67" s="34"/>
      <c r="F67" s="34"/>
      <c r="G67" s="34"/>
      <c r="H67" s="34"/>
      <c r="I67" s="34"/>
      <c r="J67" s="34"/>
    </row>
    <row r="68" spans="1:10">
      <c r="A68" s="62"/>
      <c r="B68" s="26"/>
      <c r="C68" s="31"/>
      <c r="D68" s="31"/>
      <c r="E68" s="31"/>
      <c r="F68" s="31"/>
      <c r="G68" s="31"/>
      <c r="H68" s="31"/>
      <c r="I68" s="31"/>
      <c r="J68" s="31"/>
    </row>
    <row r="69" spans="1:10" ht="15.75">
      <c r="A69" s="21" t="s">
        <v>87</v>
      </c>
      <c r="C69" s="5">
        <f>AVERAGE(C44:C66)</f>
        <v>3.731978442922284E-2</v>
      </c>
      <c r="D69" s="5">
        <f t="shared" ref="D69:J69" si="6">AVERAGE(D44:D66)</f>
        <v>4.1452173913043483E-2</v>
      </c>
      <c r="E69" s="5">
        <f t="shared" si="6"/>
        <v>3.923913043478261E-2</v>
      </c>
      <c r="F69" s="5">
        <f t="shared" si="6"/>
        <v>4.7103174603174605E-2</v>
      </c>
      <c r="G69" s="5">
        <f t="shared" si="6"/>
        <v>4.7391304347826083E-2</v>
      </c>
      <c r="H69" s="5">
        <f t="shared" si="6"/>
        <v>4.673181818181818E-2</v>
      </c>
      <c r="I69" s="5">
        <f t="shared" si="6"/>
        <v>4.4364782608695648E-2</v>
      </c>
      <c r="J69" s="14">
        <f t="shared" si="6"/>
        <v>8.1684567037918487E-2</v>
      </c>
    </row>
    <row r="70" spans="1:10" ht="15.75">
      <c r="A70" s="44"/>
      <c r="B70" s="33"/>
      <c r="C70" s="34"/>
      <c r="D70" s="34"/>
      <c r="E70" s="34"/>
      <c r="F70" s="34"/>
      <c r="G70" s="34"/>
      <c r="H70" s="34"/>
      <c r="I70" s="34"/>
      <c r="J70" s="125"/>
    </row>
    <row r="71" spans="1:10" ht="15.75">
      <c r="A71" s="62"/>
      <c r="B71" s="26"/>
      <c r="C71" s="31"/>
      <c r="D71" s="31"/>
      <c r="E71" s="31"/>
      <c r="F71" s="31"/>
      <c r="G71" s="31"/>
      <c r="H71" s="31"/>
      <c r="I71" s="31"/>
      <c r="J71" s="41"/>
    </row>
    <row r="72" spans="1:10" ht="15.75">
      <c r="A72" s="62" t="s">
        <v>84</v>
      </c>
      <c r="B72" s="26"/>
      <c r="C72" s="31">
        <f>MEDIAN(C44:C66)</f>
        <v>3.7693383395911557E-2</v>
      </c>
      <c r="D72" s="31">
        <f t="shared" ref="D72:J72" si="7">MEDIAN(D44:D66)</f>
        <v>3.7200000000000004E-2</v>
      </c>
      <c r="E72" s="31">
        <f t="shared" si="7"/>
        <v>0.04</v>
      </c>
      <c r="F72" s="31">
        <f t="shared" si="7"/>
        <v>4.6666666666666669E-2</v>
      </c>
      <c r="G72" s="31">
        <f t="shared" si="7"/>
        <v>4.6666666666666669E-2</v>
      </c>
      <c r="H72" s="31">
        <f t="shared" si="7"/>
        <v>4.9750000000000003E-2</v>
      </c>
      <c r="I72" s="31">
        <f t="shared" si="7"/>
        <v>4.2966666666666674E-2</v>
      </c>
      <c r="J72" s="41">
        <f t="shared" si="7"/>
        <v>8.0221477759166188E-2</v>
      </c>
    </row>
    <row r="73" spans="1:10">
      <c r="A73" s="44"/>
      <c r="B73" s="33"/>
      <c r="C73" s="34"/>
      <c r="D73" s="34"/>
      <c r="E73" s="34"/>
      <c r="F73" s="34"/>
      <c r="G73" s="34"/>
      <c r="H73" s="34"/>
      <c r="I73" s="34"/>
      <c r="J73" s="34"/>
    </row>
    <row r="74" spans="1:10">
      <c r="A74" s="21"/>
      <c r="C74" s="5"/>
      <c r="D74" s="5"/>
      <c r="E74" s="5"/>
      <c r="F74" s="5"/>
      <c r="G74" s="5"/>
      <c r="H74" s="5"/>
      <c r="I74" s="5"/>
      <c r="J74" s="5"/>
    </row>
    <row r="75" spans="1:10" ht="15.75">
      <c r="A75" s="21" t="s">
        <v>97</v>
      </c>
      <c r="C75" s="5"/>
      <c r="D75" s="5">
        <f>+C69+D69</f>
        <v>7.8771958342266329E-2</v>
      </c>
      <c r="E75" s="14">
        <f>+C69+E69</f>
        <v>7.6558914864005456E-2</v>
      </c>
      <c r="F75" s="5">
        <f>+C69+F69</f>
        <v>8.4422959032397438E-2</v>
      </c>
      <c r="G75" s="14">
        <f>+C69+G69</f>
        <v>8.4711088777048915E-2</v>
      </c>
      <c r="H75" s="5">
        <f>+C69+H69</f>
        <v>8.4051602611041026E-2</v>
      </c>
      <c r="I75" s="5">
        <f>+C69+I69</f>
        <v>8.1684567037918487E-2</v>
      </c>
      <c r="J75" s="5"/>
    </row>
    <row r="76" spans="1:10" ht="15.75">
      <c r="A76" s="44"/>
      <c r="B76" s="33"/>
      <c r="C76" s="34"/>
      <c r="D76" s="34"/>
      <c r="E76" s="96"/>
      <c r="F76" s="38"/>
      <c r="G76" s="96"/>
      <c r="H76" s="96"/>
      <c r="I76" s="34"/>
      <c r="J76" s="34"/>
    </row>
    <row r="77" spans="1:10" ht="15.75">
      <c r="A77" s="21"/>
      <c r="C77" s="5"/>
      <c r="D77" s="5"/>
      <c r="E77" s="61"/>
      <c r="F77" s="22"/>
      <c r="G77" s="61"/>
      <c r="H77" s="61"/>
      <c r="I77" s="5"/>
      <c r="J77" s="5"/>
    </row>
    <row r="78" spans="1:10" ht="15.75">
      <c r="A78" s="21" t="s">
        <v>98</v>
      </c>
      <c r="C78" s="5"/>
      <c r="D78" s="14">
        <f>+C72+D72</f>
        <v>7.4893383395911561E-2</v>
      </c>
      <c r="E78" s="5">
        <f>+C72+E72</f>
        <v>7.7693383395911558E-2</v>
      </c>
      <c r="F78" s="5">
        <f>+C72+F72</f>
        <v>8.4360050062578226E-2</v>
      </c>
      <c r="G78" s="5">
        <f>+C72+G72</f>
        <v>8.4360050062578226E-2</v>
      </c>
      <c r="H78" s="14">
        <f>+C72+H72</f>
        <v>8.7443383395911567E-2</v>
      </c>
      <c r="I78" s="5">
        <f>+C72+I72</f>
        <v>8.0660050062578231E-2</v>
      </c>
      <c r="J78" s="5"/>
    </row>
    <row r="79" spans="1:10" ht="15.75" thickBot="1">
      <c r="A79" s="45"/>
      <c r="B79" s="35"/>
      <c r="C79" s="37"/>
      <c r="D79" s="37"/>
      <c r="E79" s="37"/>
      <c r="F79" s="37"/>
      <c r="G79" s="37"/>
      <c r="H79" s="37"/>
      <c r="I79" s="37"/>
      <c r="J79" s="37"/>
    </row>
    <row r="80" spans="1:10" ht="15.75" thickTop="1">
      <c r="A80" s="21"/>
      <c r="C80" s="5"/>
      <c r="D80" s="5"/>
      <c r="E80" s="5"/>
      <c r="F80" s="5"/>
      <c r="G80" s="5"/>
      <c r="H80" s="5"/>
      <c r="I80" s="5"/>
      <c r="J80" s="5"/>
    </row>
    <row r="81" spans="1:10">
      <c r="A81" s="90" t="s">
        <v>128</v>
      </c>
      <c r="C81" s="5"/>
      <c r="D81" s="5"/>
      <c r="E81" s="5"/>
      <c r="F81" s="5"/>
      <c r="G81" s="5"/>
      <c r="H81" s="5"/>
      <c r="I81" s="5"/>
      <c r="J81" s="5"/>
    </row>
    <row r="82" spans="1:10">
      <c r="A82" s="21"/>
      <c r="C82" s="5"/>
      <c r="D82" s="5"/>
      <c r="E82" s="5"/>
      <c r="F82" s="5"/>
      <c r="G82" s="5"/>
      <c r="H82" s="5"/>
      <c r="I82" s="5"/>
      <c r="J82" s="5"/>
    </row>
    <row r="83" spans="1:10">
      <c r="A83" s="12" t="s">
        <v>39</v>
      </c>
      <c r="C83" s="5"/>
      <c r="D83" s="5"/>
      <c r="E83" s="5"/>
      <c r="F83" s="5"/>
      <c r="G83" s="5"/>
      <c r="H83" s="5"/>
      <c r="I83" s="5"/>
      <c r="J83" s="5"/>
    </row>
    <row r="84" spans="1:10">
      <c r="C84" s="5"/>
      <c r="D84" s="5"/>
      <c r="E84" s="5"/>
      <c r="F84" s="5"/>
      <c r="G84" s="5"/>
      <c r="H84" s="5"/>
      <c r="I84" s="5"/>
      <c r="J84" s="5"/>
    </row>
    <row r="85" spans="1:10">
      <c r="C85" s="5"/>
      <c r="D85" s="5"/>
      <c r="E85" s="5"/>
      <c r="F85" s="5"/>
      <c r="G85" s="5"/>
      <c r="H85" s="5"/>
      <c r="I85" s="5"/>
      <c r="J85" s="5"/>
    </row>
    <row r="86" spans="1:10">
      <c r="C86" s="5"/>
      <c r="D86" s="5"/>
      <c r="E86" s="5"/>
      <c r="F86" s="5"/>
      <c r="G86" s="5"/>
      <c r="H86" s="5"/>
      <c r="I86" s="5"/>
      <c r="J86" s="5"/>
    </row>
    <row r="87" spans="1:10">
      <c r="C87" s="5"/>
      <c r="D87" s="5"/>
      <c r="E87" s="5"/>
      <c r="F87" s="5"/>
      <c r="G87" s="5"/>
      <c r="H87" s="5"/>
      <c r="I87" s="5"/>
      <c r="J87" s="5"/>
    </row>
    <row r="88" spans="1:10">
      <c r="C88" s="5"/>
      <c r="D88" s="5"/>
      <c r="E88" s="5"/>
      <c r="F88" s="5"/>
      <c r="G88" s="5"/>
      <c r="H88" s="5"/>
      <c r="I88" s="5"/>
      <c r="J88" s="5"/>
    </row>
    <row r="89" spans="1:10">
      <c r="C89" s="5"/>
      <c r="D89" s="5"/>
      <c r="E89" s="5"/>
      <c r="F89" s="5"/>
      <c r="G89" s="5"/>
      <c r="H89" s="5"/>
      <c r="I89" s="5"/>
      <c r="J89" s="5"/>
    </row>
    <row r="90" spans="1:10">
      <c r="C90" s="5"/>
      <c r="D90" s="5"/>
      <c r="E90" s="5"/>
      <c r="F90" s="5"/>
      <c r="G90" s="5"/>
      <c r="H90" s="5"/>
      <c r="I90" s="5"/>
      <c r="J90" s="5"/>
    </row>
    <row r="91" spans="1:10">
      <c r="C91" s="5"/>
      <c r="D91" s="5"/>
      <c r="E91" s="5"/>
      <c r="F91" s="5"/>
      <c r="G91" s="5"/>
      <c r="H91" s="5"/>
      <c r="I91" s="5"/>
      <c r="J91" s="5"/>
    </row>
    <row r="92" spans="1:10">
      <c r="C92" s="5"/>
      <c r="D92" s="5"/>
      <c r="E92" s="5"/>
      <c r="F92" s="5"/>
      <c r="G92" s="5"/>
      <c r="H92" s="5"/>
      <c r="I92" s="5"/>
      <c r="J92" s="5"/>
    </row>
    <row r="93" spans="1:10">
      <c r="C93" s="5"/>
      <c r="D93" s="5"/>
      <c r="E93" s="5"/>
      <c r="F93" s="5"/>
      <c r="G93" s="5"/>
      <c r="H93" s="5"/>
      <c r="I93" s="5"/>
      <c r="J93" s="5"/>
    </row>
    <row r="94" spans="1:10">
      <c r="C94" s="5"/>
      <c r="D94" s="5"/>
      <c r="E94" s="5"/>
      <c r="F94" s="5"/>
      <c r="G94" s="5"/>
      <c r="H94" s="5"/>
      <c r="I94" s="5"/>
      <c r="J94" s="5"/>
    </row>
    <row r="95" spans="1:10">
      <c r="C95" s="5"/>
      <c r="D95" s="5"/>
      <c r="E95" s="5"/>
      <c r="F95" s="5"/>
      <c r="G95" s="5"/>
      <c r="H95" s="5"/>
      <c r="I95" s="5"/>
      <c r="J95" s="5"/>
    </row>
    <row r="96" spans="1:10">
      <c r="C96" s="5"/>
      <c r="D96" s="5"/>
      <c r="E96" s="5"/>
      <c r="F96" s="5"/>
      <c r="G96" s="5"/>
      <c r="H96" s="5"/>
      <c r="I96" s="5"/>
      <c r="J96" s="5"/>
    </row>
    <row r="97" spans="3:10">
      <c r="C97" s="5"/>
      <c r="D97" s="5"/>
      <c r="E97" s="5"/>
      <c r="F97" s="5"/>
      <c r="G97" s="5"/>
      <c r="H97" s="5"/>
      <c r="I97" s="5"/>
      <c r="J97" s="5"/>
    </row>
    <row r="98" spans="3:10">
      <c r="C98" s="5"/>
      <c r="D98" s="5"/>
      <c r="E98" s="5"/>
      <c r="F98" s="5"/>
      <c r="G98" s="5"/>
      <c r="H98" s="5"/>
      <c r="I98" s="5"/>
      <c r="J98" s="5"/>
    </row>
    <row r="99" spans="3:10">
      <c r="C99" s="5"/>
      <c r="D99" s="5"/>
      <c r="E99" s="5"/>
      <c r="F99" s="5"/>
      <c r="G99" s="5"/>
      <c r="H99" s="5"/>
      <c r="I99" s="5"/>
      <c r="J99" s="5"/>
    </row>
    <row r="100" spans="3:10">
      <c r="C100" s="5"/>
      <c r="D100" s="5"/>
      <c r="E100" s="5"/>
      <c r="F100" s="5"/>
      <c r="G100" s="5"/>
      <c r="H100" s="5"/>
      <c r="I100" s="5"/>
      <c r="J100" s="5"/>
    </row>
  </sheetData>
  <phoneticPr fontId="0" type="noConversion"/>
  <printOptions horizontalCentered="1"/>
  <pageMargins left="0.5" right="0.5" top="0.5" bottom="0.55000000000000004" header="0" footer="0"/>
  <pageSetup scale="56" orientation="portrait" r:id="rId1"/>
  <headerFooter alignWithMargins="0">
    <oddHeader>&amp;R&amp;"Times New Roman,Regular"&amp;10Exhibit No. DCP-9
Docket UE-152253
Page 4 of 4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OutlineSymbols="0" view="pageLayout" zoomScaleNormal="87" workbookViewId="0">
      <selection activeCell="G1" sqref="G1"/>
    </sheetView>
  </sheetViews>
  <sheetFormatPr defaultColWidth="9.77734375" defaultRowHeight="15"/>
  <cols>
    <col min="1" max="1" width="9.77734375" style="3" customWidth="1"/>
    <col min="2" max="2" width="5.77734375" style="3" customWidth="1"/>
    <col min="3" max="3" width="9.77734375" style="3" customWidth="1"/>
    <col min="4" max="4" width="5.77734375" style="3" customWidth="1"/>
    <col min="5" max="5" width="9.77734375" style="3" customWidth="1"/>
    <col min="6" max="6" width="5.77734375" style="3" customWidth="1"/>
    <col min="7" max="7" width="12.77734375" style="3" customWidth="1"/>
    <col min="8" max="16384" width="9.77734375" style="3"/>
  </cols>
  <sheetData>
    <row r="1" spans="1:9" ht="15.75">
      <c r="F1" s="1"/>
      <c r="G1" s="1"/>
    </row>
    <row r="2" spans="1:9" ht="15.75">
      <c r="G2" s="1"/>
      <c r="H2" s="1"/>
    </row>
    <row r="4" spans="1:9" ht="20.25">
      <c r="A4" s="289" t="s">
        <v>55</v>
      </c>
      <c r="B4" s="289"/>
      <c r="C4" s="289"/>
      <c r="D4" s="289"/>
      <c r="E4" s="289"/>
      <c r="F4" s="289"/>
      <c r="G4" s="289"/>
      <c r="H4" s="289"/>
      <c r="I4" s="289"/>
    </row>
    <row r="5" spans="1:9" ht="20.25">
      <c r="A5" s="289" t="s">
        <v>91</v>
      </c>
      <c r="B5" s="289"/>
      <c r="C5" s="289"/>
      <c r="D5" s="289"/>
      <c r="E5" s="289"/>
      <c r="F5" s="289"/>
      <c r="G5" s="289"/>
      <c r="H5" s="289"/>
      <c r="I5" s="289"/>
    </row>
    <row r="6" spans="1:9" ht="20.25">
      <c r="A6" s="289" t="s">
        <v>92</v>
      </c>
      <c r="B6" s="289"/>
      <c r="C6" s="289"/>
      <c r="D6" s="289"/>
      <c r="E6" s="289"/>
      <c r="F6" s="289"/>
      <c r="G6" s="289"/>
      <c r="H6" s="289"/>
      <c r="I6" s="289"/>
    </row>
    <row r="7" spans="1:9" ht="15.75" thickBot="1">
      <c r="A7" s="197"/>
      <c r="B7" s="197"/>
      <c r="C7" s="197"/>
      <c r="D7" s="197"/>
      <c r="E7" s="197"/>
      <c r="F7" s="197"/>
      <c r="G7" s="197"/>
      <c r="H7" s="197"/>
      <c r="I7" s="197"/>
    </row>
    <row r="8" spans="1:9" ht="15.75" thickTop="1"/>
    <row r="9" spans="1:9" ht="15.75">
      <c r="A9" s="1"/>
      <c r="B9" s="1"/>
      <c r="C9" s="1"/>
      <c r="D9" s="1"/>
      <c r="E9" s="1"/>
      <c r="F9" s="1"/>
      <c r="G9" s="1"/>
      <c r="H9" s="203" t="s">
        <v>93</v>
      </c>
      <c r="I9" s="1"/>
    </row>
    <row r="10" spans="1:9" ht="15.75">
      <c r="A10" s="1"/>
      <c r="B10" s="1"/>
      <c r="C10" s="1"/>
      <c r="D10" s="1"/>
      <c r="E10" s="1"/>
      <c r="F10" s="1"/>
      <c r="G10" s="1"/>
      <c r="H10" s="203" t="s">
        <v>94</v>
      </c>
      <c r="I10" s="203" t="s">
        <v>85</v>
      </c>
    </row>
    <row r="11" spans="1:9" ht="15.75">
      <c r="A11" s="203" t="s">
        <v>10</v>
      </c>
      <c r="B11" s="203"/>
      <c r="C11" s="203" t="s">
        <v>36</v>
      </c>
      <c r="D11" s="203"/>
      <c r="E11" s="203" t="s">
        <v>37</v>
      </c>
      <c r="F11" s="203"/>
      <c r="G11" s="203" t="s">
        <v>54</v>
      </c>
      <c r="H11" s="203" t="s">
        <v>30</v>
      </c>
      <c r="I11" s="203" t="s">
        <v>86</v>
      </c>
    </row>
    <row r="12" spans="1:9">
      <c r="A12" s="52"/>
      <c r="B12" s="52"/>
      <c r="C12" s="52"/>
      <c r="D12" s="52"/>
      <c r="E12" s="52"/>
      <c r="F12" s="52"/>
      <c r="G12" s="52"/>
      <c r="H12" s="86"/>
      <c r="I12" s="86"/>
    </row>
    <row r="13" spans="1:9">
      <c r="A13" s="73"/>
      <c r="B13" s="73"/>
      <c r="C13" s="73"/>
      <c r="D13" s="73"/>
      <c r="E13" s="73"/>
      <c r="F13" s="73"/>
      <c r="G13" s="73"/>
    </row>
    <row r="14" spans="1:9">
      <c r="A14" s="73">
        <v>1977</v>
      </c>
      <c r="B14" s="73"/>
      <c r="C14" s="74"/>
      <c r="D14" s="74"/>
      <c r="E14" s="74">
        <v>79.069999999999993</v>
      </c>
      <c r="F14" s="73"/>
      <c r="G14" s="73"/>
    </row>
    <row r="15" spans="1:9">
      <c r="A15" s="4">
        <f>+A14+1</f>
        <v>1978</v>
      </c>
      <c r="B15" s="4"/>
      <c r="C15" s="46">
        <v>12.33</v>
      </c>
      <c r="D15" s="46"/>
      <c r="E15" s="46">
        <v>85.35</v>
      </c>
      <c r="F15" s="46"/>
      <c r="G15" s="47">
        <f t="shared" ref="G15:G51" si="0">C15/(AVERAGE(E14:E15))</f>
        <v>0.14998175404452013</v>
      </c>
      <c r="H15" s="7">
        <v>7.9000000000000001E-2</v>
      </c>
      <c r="I15" s="7">
        <f t="shared" ref="I15:I48" si="1">+G15-H15</f>
        <v>7.0981754044520132E-2</v>
      </c>
    </row>
    <row r="16" spans="1:9">
      <c r="A16" s="4">
        <f t="shared" ref="A16:A33" si="2">A15+1</f>
        <v>1979</v>
      </c>
      <c r="B16" s="4"/>
      <c r="C16" s="46">
        <v>14.86</v>
      </c>
      <c r="D16" s="46"/>
      <c r="E16" s="46">
        <v>94.27</v>
      </c>
      <c r="F16" s="46"/>
      <c r="G16" s="47">
        <f t="shared" si="0"/>
        <v>0.16546041643469545</v>
      </c>
      <c r="H16" s="7">
        <v>8.8599999999999998E-2</v>
      </c>
      <c r="I16" s="7">
        <f t="shared" si="1"/>
        <v>7.6860416434695447E-2</v>
      </c>
    </row>
    <row r="17" spans="1:9">
      <c r="A17" s="4">
        <f t="shared" si="2"/>
        <v>1980</v>
      </c>
      <c r="B17" s="4"/>
      <c r="C17" s="46">
        <v>14.82</v>
      </c>
      <c r="D17" s="46"/>
      <c r="E17" s="46">
        <v>102.48</v>
      </c>
      <c r="F17" s="46"/>
      <c r="G17" s="47">
        <f t="shared" si="0"/>
        <v>0.15064803049555273</v>
      </c>
      <c r="H17" s="7">
        <v>9.9699999999999997E-2</v>
      </c>
      <c r="I17" s="7">
        <f t="shared" si="1"/>
        <v>5.0948030495552729E-2</v>
      </c>
    </row>
    <row r="18" spans="1:9">
      <c r="A18" s="4">
        <f t="shared" si="2"/>
        <v>1981</v>
      </c>
      <c r="B18" s="4"/>
      <c r="C18" s="46">
        <v>15.36</v>
      </c>
      <c r="D18" s="46"/>
      <c r="E18" s="46">
        <v>109.43</v>
      </c>
      <c r="F18" s="46"/>
      <c r="G18" s="47">
        <f t="shared" si="0"/>
        <v>0.14496720305790192</v>
      </c>
      <c r="H18" s="7">
        <v>0.11550000000000001</v>
      </c>
      <c r="I18" s="7">
        <f t="shared" si="1"/>
        <v>2.9467203057901917E-2</v>
      </c>
    </row>
    <row r="19" spans="1:9">
      <c r="A19" s="4">
        <f t="shared" si="2"/>
        <v>1982</v>
      </c>
      <c r="B19" s="4"/>
      <c r="C19" s="46">
        <v>12.64</v>
      </c>
      <c r="D19" s="46"/>
      <c r="E19" s="46">
        <v>112.46</v>
      </c>
      <c r="F19" s="46"/>
      <c r="G19" s="47">
        <f t="shared" si="0"/>
        <v>0.11393032583712652</v>
      </c>
      <c r="H19" s="7">
        <v>0.13500000000000001</v>
      </c>
      <c r="I19" s="7">
        <f t="shared" si="1"/>
        <v>-2.1069674162873489E-2</v>
      </c>
    </row>
    <row r="20" spans="1:9">
      <c r="A20" s="4">
        <f t="shared" si="2"/>
        <v>1983</v>
      </c>
      <c r="B20" s="4"/>
      <c r="C20" s="46">
        <v>14.03</v>
      </c>
      <c r="D20" s="46"/>
      <c r="E20" s="46">
        <v>116.93</v>
      </c>
      <c r="F20" s="46"/>
      <c r="G20" s="47">
        <f t="shared" si="0"/>
        <v>0.12232442565063865</v>
      </c>
      <c r="H20" s="7">
        <v>0.1038</v>
      </c>
      <c r="I20" s="7">
        <f t="shared" si="1"/>
        <v>1.8524425650638651E-2</v>
      </c>
    </row>
    <row r="21" spans="1:9">
      <c r="A21" s="4">
        <f t="shared" si="2"/>
        <v>1984</v>
      </c>
      <c r="B21" s="4"/>
      <c r="C21" s="46">
        <v>16.64</v>
      </c>
      <c r="D21" s="46"/>
      <c r="E21" s="46">
        <v>122.47</v>
      </c>
      <c r="F21" s="46"/>
      <c r="G21" s="47">
        <f t="shared" si="0"/>
        <v>0.13901420217209692</v>
      </c>
      <c r="H21" s="7">
        <v>0.1174</v>
      </c>
      <c r="I21" s="7">
        <f t="shared" si="1"/>
        <v>2.1614202172096919E-2</v>
      </c>
    </row>
    <row r="22" spans="1:9">
      <c r="A22" s="4">
        <f t="shared" si="2"/>
        <v>1985</v>
      </c>
      <c r="B22" s="4"/>
      <c r="C22" s="46">
        <v>14.61</v>
      </c>
      <c r="D22" s="46"/>
      <c r="E22" s="46">
        <v>125.2</v>
      </c>
      <c r="F22" s="46"/>
      <c r="G22" s="47">
        <f t="shared" si="0"/>
        <v>0.11797956958856541</v>
      </c>
      <c r="H22" s="7">
        <v>0.1125</v>
      </c>
      <c r="I22" s="7">
        <f t="shared" si="1"/>
        <v>5.4795695885654083E-3</v>
      </c>
    </row>
    <row r="23" spans="1:9">
      <c r="A23" s="4">
        <f t="shared" si="2"/>
        <v>1986</v>
      </c>
      <c r="B23" s="4"/>
      <c r="C23" s="46">
        <v>14.48</v>
      </c>
      <c r="D23" s="46"/>
      <c r="E23" s="46">
        <v>126.82</v>
      </c>
      <c r="F23" s="46"/>
      <c r="G23" s="47">
        <f t="shared" si="0"/>
        <v>0.11491151495913024</v>
      </c>
      <c r="H23" s="7">
        <v>8.9800000000000005E-2</v>
      </c>
      <c r="I23" s="7">
        <f t="shared" si="1"/>
        <v>2.5111514959130235E-2</v>
      </c>
    </row>
    <row r="24" spans="1:9">
      <c r="A24" s="4">
        <f t="shared" si="2"/>
        <v>1987</v>
      </c>
      <c r="B24" s="4"/>
      <c r="C24" s="46">
        <v>17.5</v>
      </c>
      <c r="D24" s="46"/>
      <c r="E24" s="46">
        <v>134.04</v>
      </c>
      <c r="F24" s="46"/>
      <c r="G24" s="47">
        <f t="shared" si="0"/>
        <v>0.13417158629149734</v>
      </c>
      <c r="H24" s="7">
        <v>7.9200000000000007E-2</v>
      </c>
      <c r="I24" s="7">
        <f t="shared" si="1"/>
        <v>5.4971586291497329E-2</v>
      </c>
    </row>
    <row r="25" spans="1:9">
      <c r="A25" s="4">
        <f t="shared" si="2"/>
        <v>1988</v>
      </c>
      <c r="B25" s="4"/>
      <c r="C25" s="46">
        <v>23.75</v>
      </c>
      <c r="D25" s="46"/>
      <c r="E25" s="46">
        <v>141.32</v>
      </c>
      <c r="F25" s="46"/>
      <c r="G25" s="47">
        <f t="shared" si="0"/>
        <v>0.17250145264381173</v>
      </c>
      <c r="H25" s="7">
        <v>8.9700000000000002E-2</v>
      </c>
      <c r="I25" s="7">
        <f t="shared" si="1"/>
        <v>8.2801452643811724E-2</v>
      </c>
    </row>
    <row r="26" spans="1:9">
      <c r="A26" s="4">
        <f t="shared" si="2"/>
        <v>1989</v>
      </c>
      <c r="B26" s="4"/>
      <c r="C26" s="46">
        <v>22.87</v>
      </c>
      <c r="D26" s="46"/>
      <c r="E26" s="46">
        <v>147.26</v>
      </c>
      <c r="F26" s="46"/>
      <c r="G26" s="47">
        <f t="shared" si="0"/>
        <v>0.15850024256705247</v>
      </c>
      <c r="H26" s="7">
        <v>8.8099999999999998E-2</v>
      </c>
      <c r="I26" s="7">
        <f t="shared" si="1"/>
        <v>7.0400242567052476E-2</v>
      </c>
    </row>
    <row r="27" spans="1:9">
      <c r="A27" s="4">
        <f t="shared" si="2"/>
        <v>1990</v>
      </c>
      <c r="B27" s="4"/>
      <c r="C27" s="46">
        <v>21.73</v>
      </c>
      <c r="D27" s="46"/>
      <c r="E27" s="46">
        <v>153.01</v>
      </c>
      <c r="F27" s="46"/>
      <c r="G27" s="47">
        <f t="shared" si="0"/>
        <v>0.14473640390315384</v>
      </c>
      <c r="H27" s="7">
        <v>8.1900000000000001E-2</v>
      </c>
      <c r="I27" s="7">
        <f t="shared" si="1"/>
        <v>6.2836403903153842E-2</v>
      </c>
    </row>
    <row r="28" spans="1:9">
      <c r="A28" s="4">
        <f t="shared" si="2"/>
        <v>1991</v>
      </c>
      <c r="B28" s="4"/>
      <c r="C28" s="46">
        <v>16.29</v>
      </c>
      <c r="D28" s="46"/>
      <c r="E28" s="46">
        <v>158.85</v>
      </c>
      <c r="F28" s="46"/>
      <c r="G28" s="47">
        <f t="shared" si="0"/>
        <v>0.10446995446674789</v>
      </c>
      <c r="H28" s="7">
        <v>8.2199999999999995E-2</v>
      </c>
      <c r="I28" s="7">
        <f t="shared" si="1"/>
        <v>2.2269954466747899E-2</v>
      </c>
    </row>
    <row r="29" spans="1:9">
      <c r="A29" s="4">
        <f t="shared" si="2"/>
        <v>1992</v>
      </c>
      <c r="B29" s="4"/>
      <c r="C29" s="46">
        <v>18.86</v>
      </c>
      <c r="D29" s="46"/>
      <c r="E29" s="46">
        <v>149.74</v>
      </c>
      <c r="F29" s="46"/>
      <c r="G29" s="47">
        <f t="shared" si="0"/>
        <v>0.12223338410188274</v>
      </c>
      <c r="H29" s="7">
        <v>7.2900000000000006E-2</v>
      </c>
      <c r="I29" s="7">
        <f t="shared" si="1"/>
        <v>4.9333384101882732E-2</v>
      </c>
    </row>
    <row r="30" spans="1:9">
      <c r="A30" s="4">
        <f t="shared" si="2"/>
        <v>1993</v>
      </c>
      <c r="B30" s="4"/>
      <c r="C30" s="46">
        <v>21.89</v>
      </c>
      <c r="D30" s="46"/>
      <c r="E30" s="46">
        <v>180.88</v>
      </c>
      <c r="F30" s="46"/>
      <c r="G30" s="47">
        <f t="shared" si="0"/>
        <v>0.13241788155586473</v>
      </c>
      <c r="H30" s="7">
        <v>7.17E-2</v>
      </c>
      <c r="I30" s="7">
        <f t="shared" si="1"/>
        <v>6.0717881555864731E-2</v>
      </c>
    </row>
    <row r="31" spans="1:9">
      <c r="A31" s="4">
        <f t="shared" si="2"/>
        <v>1994</v>
      </c>
      <c r="B31" s="4"/>
      <c r="C31" s="46">
        <v>30.6</v>
      </c>
      <c r="D31" s="46"/>
      <c r="E31" s="46">
        <v>193.06</v>
      </c>
      <c r="F31" s="46"/>
      <c r="G31" s="47">
        <f t="shared" si="0"/>
        <v>0.16366261967160509</v>
      </c>
      <c r="H31" s="7">
        <v>6.59E-2</v>
      </c>
      <c r="I31" s="7">
        <f t="shared" si="1"/>
        <v>9.7762619671605086E-2</v>
      </c>
    </row>
    <row r="32" spans="1:9">
      <c r="A32" s="4">
        <f t="shared" si="2"/>
        <v>1995</v>
      </c>
      <c r="B32" s="4"/>
      <c r="C32" s="46">
        <v>33.96</v>
      </c>
      <c r="D32" s="46"/>
      <c r="E32" s="46">
        <v>216.51</v>
      </c>
      <c r="F32" s="46"/>
      <c r="G32" s="47">
        <f t="shared" si="0"/>
        <v>0.16583245843201408</v>
      </c>
      <c r="H32" s="7">
        <v>7.5999999999999998E-2</v>
      </c>
      <c r="I32" s="7">
        <f t="shared" si="1"/>
        <v>8.9832458432014081E-2</v>
      </c>
    </row>
    <row r="33" spans="1:9">
      <c r="A33" s="4">
        <f t="shared" si="2"/>
        <v>1996</v>
      </c>
      <c r="B33" s="4"/>
      <c r="C33" s="46">
        <v>38.729999999999997</v>
      </c>
      <c r="D33" s="46"/>
      <c r="E33" s="46">
        <v>237.08</v>
      </c>
      <c r="F33" s="46"/>
      <c r="G33" s="47">
        <f t="shared" si="0"/>
        <v>0.17077096055909519</v>
      </c>
      <c r="H33" s="7">
        <v>6.1800000000000001E-2</v>
      </c>
      <c r="I33" s="7">
        <f t="shared" si="1"/>
        <v>0.10897096055909519</v>
      </c>
    </row>
    <row r="34" spans="1:9">
      <c r="A34" s="4">
        <v>1997</v>
      </c>
      <c r="B34" s="4"/>
      <c r="C34" s="46">
        <v>39.72</v>
      </c>
      <c r="D34" s="46"/>
      <c r="E34" s="46">
        <v>249.52</v>
      </c>
      <c r="F34" s="46"/>
      <c r="G34" s="47">
        <f t="shared" si="0"/>
        <v>0.16325524044389642</v>
      </c>
      <c r="H34" s="7">
        <v>6.6400000000000001E-2</v>
      </c>
      <c r="I34" s="7">
        <f t="shared" si="1"/>
        <v>9.6855240443896415E-2</v>
      </c>
    </row>
    <row r="35" spans="1:9">
      <c r="A35" s="4">
        <v>1998</v>
      </c>
      <c r="B35" s="4"/>
      <c r="C35" s="46">
        <v>37.71</v>
      </c>
      <c r="D35" s="46"/>
      <c r="E35" s="46">
        <v>266.39999999999998</v>
      </c>
      <c r="F35" s="46"/>
      <c r="G35" s="47">
        <f t="shared" si="0"/>
        <v>0.1461854551093193</v>
      </c>
      <c r="H35" s="7">
        <v>5.8299999999999998E-2</v>
      </c>
      <c r="I35" s="7">
        <f t="shared" si="1"/>
        <v>8.7885455109319305E-2</v>
      </c>
    </row>
    <row r="36" spans="1:9">
      <c r="A36" s="4">
        <v>1999</v>
      </c>
      <c r="B36" s="4"/>
      <c r="C36" s="46">
        <v>48.17</v>
      </c>
      <c r="D36" s="46"/>
      <c r="E36" s="46">
        <v>290.68</v>
      </c>
      <c r="F36" s="46"/>
      <c r="G36" s="47">
        <f t="shared" si="0"/>
        <v>0.1729374596108279</v>
      </c>
      <c r="H36" s="7">
        <v>5.57E-2</v>
      </c>
      <c r="I36" s="7">
        <f t="shared" si="1"/>
        <v>0.1172374596108279</v>
      </c>
    </row>
    <row r="37" spans="1:9">
      <c r="A37" s="4">
        <v>2000</v>
      </c>
      <c r="B37" s="4"/>
      <c r="C37" s="46">
        <v>50</v>
      </c>
      <c r="D37" s="46"/>
      <c r="E37" s="46">
        <v>325.8</v>
      </c>
      <c r="F37" s="46"/>
      <c r="G37" s="47">
        <f t="shared" si="0"/>
        <v>0.16221126395016869</v>
      </c>
      <c r="H37" s="7">
        <v>6.5000000000000002E-2</v>
      </c>
      <c r="I37" s="7">
        <f t="shared" si="1"/>
        <v>9.7211263950168686E-2</v>
      </c>
    </row>
    <row r="38" spans="1:9">
      <c r="A38" s="4">
        <f>+A37+1</f>
        <v>2001</v>
      </c>
      <c r="B38" s="4"/>
      <c r="C38" s="87">
        <v>24.7</v>
      </c>
      <c r="D38" s="87"/>
      <c r="E38" s="87">
        <v>338.37</v>
      </c>
      <c r="F38" s="4"/>
      <c r="G38" s="47">
        <f t="shared" si="0"/>
        <v>7.4378547660990404E-2</v>
      </c>
      <c r="H38" s="7">
        <v>5.5300000000000002E-2</v>
      </c>
      <c r="I38" s="7">
        <f t="shared" si="1"/>
        <v>1.9078547660990403E-2</v>
      </c>
    </row>
    <row r="39" spans="1:9">
      <c r="A39" s="4">
        <f>+A38+1</f>
        <v>2002</v>
      </c>
      <c r="B39" s="4"/>
      <c r="C39" s="87">
        <v>27.59</v>
      </c>
      <c r="D39" s="87"/>
      <c r="E39" s="87">
        <v>321.72000000000003</v>
      </c>
      <c r="F39" s="4"/>
      <c r="G39" s="47">
        <f t="shared" si="0"/>
        <v>8.3594661334060502E-2</v>
      </c>
      <c r="H39" s="7">
        <v>5.5899999999999998E-2</v>
      </c>
      <c r="I39" s="7">
        <f t="shared" si="1"/>
        <v>2.7694661334060504E-2</v>
      </c>
    </row>
    <row r="40" spans="1:9">
      <c r="A40" s="4">
        <f>+A39+1</f>
        <v>2003</v>
      </c>
      <c r="B40" s="4"/>
      <c r="C40" s="87">
        <v>48.73</v>
      </c>
      <c r="D40" s="87"/>
      <c r="E40" s="87">
        <v>367.17</v>
      </c>
      <c r="F40" s="4"/>
      <c r="G40" s="47">
        <f t="shared" si="0"/>
        <v>0.14147396536457196</v>
      </c>
      <c r="H40" s="7">
        <v>4.8000000000000001E-2</v>
      </c>
      <c r="I40" s="7">
        <f t="shared" si="1"/>
        <v>9.3473965364571962E-2</v>
      </c>
    </row>
    <row r="41" spans="1:9">
      <c r="A41" s="4">
        <f>+A40+1</f>
        <v>2004</v>
      </c>
      <c r="B41" s="4"/>
      <c r="C41" s="87">
        <v>58.55</v>
      </c>
      <c r="D41" s="87"/>
      <c r="E41" s="87">
        <v>414.75</v>
      </c>
      <c r="F41" s="4"/>
      <c r="G41" s="47">
        <f t="shared" si="0"/>
        <v>0.14975956619603026</v>
      </c>
      <c r="H41" s="7">
        <v>5.0199999999999995E-2</v>
      </c>
      <c r="I41" s="7">
        <f t="shared" si="1"/>
        <v>9.9559566196030264E-2</v>
      </c>
    </row>
    <row r="42" spans="1:9">
      <c r="A42" s="4">
        <v>2005</v>
      </c>
      <c r="B42" s="4"/>
      <c r="C42" s="87">
        <v>69.930000000000007</v>
      </c>
      <c r="D42" s="87"/>
      <c r="E42" s="87">
        <v>453.06</v>
      </c>
      <c r="F42" s="4"/>
      <c r="G42" s="47">
        <f t="shared" si="0"/>
        <v>0.16116431016005811</v>
      </c>
      <c r="H42" s="7">
        <v>4.6899999999999997E-2</v>
      </c>
      <c r="I42" s="7">
        <f t="shared" si="1"/>
        <v>0.11426431016005811</v>
      </c>
    </row>
    <row r="43" spans="1:9">
      <c r="A43" s="32">
        <v>2006</v>
      </c>
      <c r="B43" s="32"/>
      <c r="C43" s="101">
        <v>81.510000000000005</v>
      </c>
      <c r="D43" s="101"/>
      <c r="E43" s="101">
        <v>504.39</v>
      </c>
      <c r="F43" s="32"/>
      <c r="G43" s="47">
        <f t="shared" si="0"/>
        <v>0.17026476578411406</v>
      </c>
      <c r="H43" s="81">
        <v>4.6800000000000001E-2</v>
      </c>
      <c r="I43" s="81">
        <f t="shared" si="1"/>
        <v>0.12346476578411406</v>
      </c>
    </row>
    <row r="44" spans="1:9">
      <c r="A44" s="4">
        <v>2007</v>
      </c>
      <c r="B44" s="4"/>
      <c r="C44" s="87">
        <v>66.17</v>
      </c>
      <c r="D44" s="87"/>
      <c r="E44" s="87">
        <v>529.59</v>
      </c>
      <c r="F44" s="4"/>
      <c r="G44" s="47">
        <f t="shared" si="0"/>
        <v>0.12799087022959826</v>
      </c>
      <c r="H44" s="7">
        <v>4.8599999999999997E-2</v>
      </c>
      <c r="I44" s="7">
        <f t="shared" si="1"/>
        <v>7.9390870229598259E-2</v>
      </c>
    </row>
    <row r="45" spans="1:9">
      <c r="A45" s="4">
        <v>2008</v>
      </c>
      <c r="B45" s="4"/>
      <c r="C45" s="87">
        <v>14.88</v>
      </c>
      <c r="D45" s="87"/>
      <c r="E45" s="87">
        <v>451.37</v>
      </c>
      <c r="F45" s="4"/>
      <c r="G45" s="47">
        <f t="shared" si="0"/>
        <v>3.0337628445604305E-2</v>
      </c>
      <c r="H45" s="7">
        <v>4.4499999999999998E-2</v>
      </c>
      <c r="I45" s="7">
        <f t="shared" si="1"/>
        <v>-1.4162371554395693E-2</v>
      </c>
    </row>
    <row r="46" spans="1:9">
      <c r="A46" s="4">
        <v>2009</v>
      </c>
      <c r="B46" s="4"/>
      <c r="C46" s="87">
        <v>50.97</v>
      </c>
      <c r="D46" s="87"/>
      <c r="E46" s="87">
        <v>513.58000000000004</v>
      </c>
      <c r="F46" s="4"/>
      <c r="G46" s="47">
        <f t="shared" si="0"/>
        <v>0.10564277941862273</v>
      </c>
      <c r="H46" s="7">
        <v>3.4700000000000002E-2</v>
      </c>
      <c r="I46" s="7">
        <f t="shared" si="1"/>
        <v>7.0942779418622731E-2</v>
      </c>
    </row>
    <row r="47" spans="1:9">
      <c r="A47" s="4">
        <v>2010</v>
      </c>
      <c r="B47" s="4"/>
      <c r="C47" s="87">
        <v>77.349999999999994</v>
      </c>
      <c r="D47" s="87"/>
      <c r="E47" s="87">
        <v>579.14</v>
      </c>
      <c r="F47" s="4"/>
      <c r="G47" s="47">
        <f t="shared" si="0"/>
        <v>0.14157332161944505</v>
      </c>
      <c r="H47" s="7">
        <v>4.2500000000000003E-2</v>
      </c>
      <c r="I47" s="7">
        <f t="shared" si="1"/>
        <v>9.9073321619445043E-2</v>
      </c>
    </row>
    <row r="48" spans="1:9">
      <c r="A48" s="4">
        <v>2011</v>
      </c>
      <c r="B48" s="4"/>
      <c r="C48" s="87">
        <v>86.95</v>
      </c>
      <c r="D48" s="87"/>
      <c r="E48" s="87">
        <v>613.14</v>
      </c>
      <c r="F48" s="4"/>
      <c r="G48" s="47">
        <f t="shared" si="0"/>
        <v>0.14585500050323749</v>
      </c>
      <c r="H48" s="7">
        <v>3.8100000000000002E-2</v>
      </c>
      <c r="I48" s="7">
        <f t="shared" si="1"/>
        <v>0.1077550005032375</v>
      </c>
    </row>
    <row r="49" spans="1:9">
      <c r="A49" s="195">
        <v>2012</v>
      </c>
      <c r="B49" s="195"/>
      <c r="C49" s="87">
        <v>86.51</v>
      </c>
      <c r="D49" s="87"/>
      <c r="E49" s="87">
        <v>666.97</v>
      </c>
      <c r="F49" s="195"/>
      <c r="G49" s="47">
        <f t="shared" si="0"/>
        <v>0.13516025966518502</v>
      </c>
      <c r="H49" s="7">
        <v>2.4E-2</v>
      </c>
      <c r="I49" s="7">
        <f>+G49-H49</f>
        <v>0.11116025966518503</v>
      </c>
    </row>
    <row r="50" spans="1:9">
      <c r="A50" s="196">
        <v>2013</v>
      </c>
      <c r="B50" s="196"/>
      <c r="C50" s="87">
        <v>100.2</v>
      </c>
      <c r="D50" s="87"/>
      <c r="E50" s="87">
        <v>715.84</v>
      </c>
      <c r="F50" s="196"/>
      <c r="G50" s="47">
        <f t="shared" si="0"/>
        <v>0.14492229590471578</v>
      </c>
      <c r="H50" s="7">
        <v>2.86E-2</v>
      </c>
      <c r="I50" s="7">
        <f>+G50-H50</f>
        <v>0.11632229590471578</v>
      </c>
    </row>
    <row r="51" spans="1:9">
      <c r="A51" s="196">
        <v>2014</v>
      </c>
      <c r="B51" s="196"/>
      <c r="C51" s="87">
        <v>102.31</v>
      </c>
      <c r="D51" s="87"/>
      <c r="E51" s="87">
        <v>726.96</v>
      </c>
      <c r="F51" s="196"/>
      <c r="G51" s="47">
        <f t="shared" si="0"/>
        <v>0.14182145827557527</v>
      </c>
      <c r="H51" s="7">
        <v>3.3300000000000003E-2</v>
      </c>
      <c r="I51" s="7">
        <f>+G51-H51</f>
        <v>0.10852145827557527</v>
      </c>
    </row>
    <row r="52" spans="1:9">
      <c r="A52" s="52"/>
      <c r="B52" s="52"/>
      <c r="C52" s="102"/>
      <c r="D52" s="102"/>
      <c r="E52" s="102"/>
      <c r="F52" s="52"/>
      <c r="G52" s="103"/>
      <c r="H52" s="48"/>
      <c r="I52" s="48"/>
    </row>
    <row r="53" spans="1:9" ht="15.75">
      <c r="A53" s="4"/>
      <c r="B53" s="4"/>
      <c r="C53" s="4"/>
      <c r="D53" s="4"/>
      <c r="E53" s="4"/>
      <c r="F53" s="4"/>
      <c r="G53" s="63"/>
      <c r="H53" s="88"/>
    </row>
    <row r="54" spans="1:9" ht="15.75">
      <c r="A54" s="32" t="s">
        <v>33</v>
      </c>
      <c r="B54" s="32"/>
      <c r="C54" s="32"/>
      <c r="D54" s="32"/>
      <c r="E54" s="32"/>
      <c r="F54" s="32"/>
      <c r="G54" s="91"/>
      <c r="H54" s="92"/>
      <c r="I54" s="91">
        <f>AVERAGE(I15:I51)</f>
        <v>6.8474141516458767E-2</v>
      </c>
    </row>
    <row r="55" spans="1:9" ht="15.75" thickBot="1">
      <c r="A55" s="197"/>
      <c r="B55" s="197"/>
      <c r="C55" s="197"/>
      <c r="D55" s="197"/>
      <c r="E55" s="197"/>
      <c r="F55" s="197"/>
      <c r="G55" s="197"/>
      <c r="H55" s="197"/>
      <c r="I55" s="197"/>
    </row>
    <row r="56" spans="1:9" ht="15.75" thickTop="1">
      <c r="A56" s="92"/>
      <c r="B56" s="92"/>
      <c r="C56" s="92"/>
      <c r="D56" s="92"/>
      <c r="E56" s="92"/>
      <c r="F56" s="92"/>
      <c r="G56" s="92"/>
      <c r="H56" s="92"/>
      <c r="I56" s="92"/>
    </row>
    <row r="57" spans="1:9">
      <c r="A57" s="3" t="s">
        <v>95</v>
      </c>
      <c r="I57" s="88"/>
    </row>
  </sheetData>
  <mergeCells count="3">
    <mergeCell ref="A4:I4"/>
    <mergeCell ref="A6:I6"/>
    <mergeCell ref="A5:I5"/>
  </mergeCells>
  <phoneticPr fontId="0" type="noConversion"/>
  <printOptions horizontalCentered="1"/>
  <pageMargins left="0.5" right="0.5" top="0.5" bottom="0.55000000000000004" header="0" footer="0"/>
  <pageSetup scale="82" orientation="portrait" r:id="rId1"/>
  <headerFooter alignWithMargins="0">
    <oddHeader>&amp;R&amp;"Times New Roman,Regular"&amp;10Exhibit No. DCP-10
Docket UE-152253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zoomScaleNormal="100" workbookViewId="0">
      <selection activeCell="F2" sqref="F2"/>
    </sheetView>
  </sheetViews>
  <sheetFormatPr defaultColWidth="8.88671875" defaultRowHeight="15"/>
  <cols>
    <col min="1" max="2" width="9.77734375" style="136" customWidth="1"/>
    <col min="3" max="3" width="2.77734375" style="136" customWidth="1"/>
    <col min="4" max="4" width="9.77734375" style="136" customWidth="1"/>
    <col min="5" max="5" width="2.77734375" style="136" customWidth="1"/>
    <col min="6" max="6" width="9.77734375" style="136" customWidth="1"/>
    <col min="7" max="7" width="2.77734375" style="136" customWidth="1"/>
    <col min="8" max="8" width="9.77734375" style="136" customWidth="1"/>
    <col min="9" max="9" width="3.6640625" style="136" customWidth="1"/>
    <col min="10" max="10" width="7.33203125" style="138" customWidth="1"/>
    <col min="11" max="11" width="9.77734375" style="136" customWidth="1"/>
    <col min="12" max="12" width="10.6640625" style="136" bestFit="1" customWidth="1"/>
    <col min="13" max="16384" width="8.88671875" style="136"/>
  </cols>
  <sheetData>
    <row r="1" spans="1:11" ht="15.75">
      <c r="F1" s="137"/>
      <c r="H1" s="137"/>
    </row>
    <row r="2" spans="1:11" ht="15.75">
      <c r="F2" s="137"/>
      <c r="H2" s="137"/>
    </row>
    <row r="3" spans="1:11" ht="15.75">
      <c r="H3" s="137"/>
      <c r="I3" s="137"/>
    </row>
    <row r="4" spans="1:11" ht="20.25">
      <c r="A4" s="276" t="s">
        <v>129</v>
      </c>
      <c r="B4" s="276"/>
      <c r="C4" s="276"/>
      <c r="D4" s="276"/>
      <c r="E4" s="276"/>
      <c r="F4" s="276"/>
      <c r="G4" s="276"/>
      <c r="H4" s="276"/>
      <c r="I4" s="276"/>
    </row>
    <row r="5" spans="1:11" ht="15.75" thickBot="1">
      <c r="J5" s="139"/>
    </row>
    <row r="6" spans="1:11" ht="16.5" customHeight="1" thickTop="1">
      <c r="A6" s="140"/>
      <c r="B6" s="140"/>
      <c r="C6" s="140"/>
      <c r="D6" s="140"/>
      <c r="E6" s="140"/>
      <c r="F6" s="140"/>
      <c r="G6" s="140"/>
      <c r="H6" s="140"/>
      <c r="I6" s="140"/>
    </row>
    <row r="7" spans="1:11" ht="15.75">
      <c r="A7" s="138"/>
      <c r="B7" s="141" t="s">
        <v>130</v>
      </c>
      <c r="C7" s="138"/>
      <c r="D7" s="141" t="s">
        <v>131</v>
      </c>
      <c r="E7" s="138"/>
      <c r="F7" s="142" t="s">
        <v>132</v>
      </c>
      <c r="G7" s="138"/>
      <c r="H7" s="138"/>
      <c r="I7" s="138"/>
    </row>
    <row r="8" spans="1:11" ht="15.75">
      <c r="A8" s="138"/>
      <c r="B8" s="141" t="s">
        <v>133</v>
      </c>
      <c r="C8" s="138"/>
      <c r="D8" s="141" t="s">
        <v>134</v>
      </c>
      <c r="E8" s="138"/>
      <c r="F8" s="141" t="s">
        <v>135</v>
      </c>
      <c r="G8" s="138"/>
      <c r="H8" s="142" t="s">
        <v>136</v>
      </c>
      <c r="I8" s="138"/>
    </row>
    <row r="9" spans="1:11" ht="15.75">
      <c r="A9" s="141" t="s">
        <v>10</v>
      </c>
      <c r="B9" s="141" t="s">
        <v>137</v>
      </c>
      <c r="C9" s="138"/>
      <c r="D9" s="141" t="s">
        <v>137</v>
      </c>
      <c r="E9" s="138"/>
      <c r="F9" s="141" t="s">
        <v>96</v>
      </c>
      <c r="G9" s="138"/>
      <c r="H9" s="141" t="s">
        <v>138</v>
      </c>
      <c r="I9" s="138"/>
    </row>
    <row r="10" spans="1:11" ht="15.75">
      <c r="A10" s="143"/>
      <c r="B10" s="143"/>
      <c r="C10" s="144"/>
      <c r="D10" s="143"/>
      <c r="E10" s="144"/>
      <c r="F10" s="143"/>
      <c r="G10" s="144"/>
      <c r="H10" s="143"/>
      <c r="I10" s="144"/>
    </row>
    <row r="11" spans="1:11" ht="15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</row>
    <row r="12" spans="1:11" ht="15" customHeight="1">
      <c r="A12" s="277" t="s">
        <v>139</v>
      </c>
      <c r="B12" s="277"/>
      <c r="C12" s="277"/>
      <c r="D12" s="277"/>
      <c r="E12" s="277"/>
      <c r="F12" s="277"/>
      <c r="G12" s="277"/>
      <c r="H12" s="277"/>
      <c r="I12" s="277"/>
      <c r="J12" s="139"/>
    </row>
    <row r="13" spans="1:11" ht="15" customHeight="1">
      <c r="A13" s="146" t="s">
        <v>140</v>
      </c>
      <c r="B13" s="147">
        <v>-1.0999999999999999E-2</v>
      </c>
      <c r="C13" s="147"/>
      <c r="D13" s="147">
        <v>-8.8999999999999996E-2</v>
      </c>
      <c r="E13" s="147"/>
      <c r="F13" s="147">
        <v>8.5000000000000006E-2</v>
      </c>
      <c r="G13" s="147"/>
      <c r="H13" s="147">
        <v>7.0000000000000007E-2</v>
      </c>
      <c r="I13" s="147"/>
      <c r="J13" s="148"/>
    </row>
    <row r="14" spans="1:11" ht="15" customHeight="1">
      <c r="A14" s="146" t="s">
        <v>141</v>
      </c>
      <c r="B14" s="147">
        <v>5.3999999999999999E-2</v>
      </c>
      <c r="C14" s="147"/>
      <c r="D14" s="147">
        <v>0.108</v>
      </c>
      <c r="E14" s="147"/>
      <c r="F14" s="147">
        <v>7.6999999999999999E-2</v>
      </c>
      <c r="G14" s="147"/>
      <c r="H14" s="147">
        <v>4.8000000000000001E-2</v>
      </c>
      <c r="I14" s="147"/>
    </row>
    <row r="15" spans="1:11" ht="15" customHeight="1">
      <c r="A15" s="146" t="s">
        <v>142</v>
      </c>
      <c r="B15" s="147">
        <v>5.5E-2</v>
      </c>
      <c r="C15" s="147"/>
      <c r="D15" s="147">
        <v>5.8999999999999997E-2</v>
      </c>
      <c r="E15" s="147"/>
      <c r="F15" s="147">
        <v>7.0000000000000007E-2</v>
      </c>
      <c r="G15" s="147"/>
      <c r="H15" s="147">
        <v>6.8000000000000005E-2</v>
      </c>
      <c r="I15" s="147"/>
      <c r="J15" s="149"/>
      <c r="K15" s="150"/>
    </row>
    <row r="16" spans="1:11" ht="15" customHeight="1">
      <c r="A16" s="146" t="s">
        <v>143</v>
      </c>
      <c r="B16" s="147">
        <v>0.05</v>
      </c>
      <c r="C16" s="147"/>
      <c r="D16" s="147">
        <v>5.7000000000000002E-2</v>
      </c>
      <c r="E16" s="147"/>
      <c r="F16" s="147">
        <v>0.06</v>
      </c>
      <c r="G16" s="147"/>
      <c r="H16" s="147">
        <v>0.09</v>
      </c>
      <c r="I16" s="147"/>
      <c r="J16" s="149"/>
      <c r="K16" s="150"/>
    </row>
    <row r="17" spans="1:11" ht="15" customHeight="1">
      <c r="A17" s="146" t="s">
        <v>144</v>
      </c>
      <c r="B17" s="147">
        <v>2.8000000000000001E-2</v>
      </c>
      <c r="C17" s="147"/>
      <c r="D17" s="147">
        <v>4.3999999999999997E-2</v>
      </c>
      <c r="E17" s="147"/>
      <c r="F17" s="147">
        <v>5.8000000000000003E-2</v>
      </c>
      <c r="G17" s="147"/>
      <c r="H17" s="147">
        <v>0.13300000000000001</v>
      </c>
      <c r="I17" s="147"/>
    </row>
    <row r="18" spans="1:11" ht="15" customHeight="1">
      <c r="A18" s="146" t="s">
        <v>145</v>
      </c>
      <c r="B18" s="147">
        <v>-2E-3</v>
      </c>
      <c r="C18" s="147"/>
      <c r="D18" s="147">
        <v>-1.9E-2</v>
      </c>
      <c r="E18" s="147"/>
      <c r="F18" s="147">
        <v>7.0000000000000007E-2</v>
      </c>
      <c r="G18" s="147"/>
      <c r="H18" s="147">
        <v>0.124</v>
      </c>
      <c r="I18" s="147"/>
      <c r="J18" s="149"/>
      <c r="K18" s="150"/>
    </row>
    <row r="19" spans="1:11" ht="15" customHeight="1">
      <c r="A19" s="146" t="s">
        <v>146</v>
      </c>
      <c r="B19" s="147">
        <v>1.7999999999999999E-2</v>
      </c>
      <c r="C19" s="147"/>
      <c r="D19" s="147">
        <v>1.9E-2</v>
      </c>
      <c r="E19" s="147"/>
      <c r="F19" s="147">
        <v>7.4999999999999997E-2</v>
      </c>
      <c r="G19" s="147"/>
      <c r="H19" s="147">
        <v>8.8999999999999996E-2</v>
      </c>
      <c r="I19" s="147"/>
      <c r="J19" s="149"/>
      <c r="K19" s="150"/>
    </row>
    <row r="20" spans="1:11" ht="15" customHeight="1">
      <c r="A20" s="146" t="s">
        <v>147</v>
      </c>
      <c r="B20" s="147">
        <v>-2.1000000000000001E-2</v>
      </c>
      <c r="C20" s="147"/>
      <c r="D20" s="147">
        <v>-4.3999999999999997E-2</v>
      </c>
      <c r="E20" s="147"/>
      <c r="F20" s="147">
        <v>9.5000000000000001E-2</v>
      </c>
      <c r="G20" s="147"/>
      <c r="H20" s="147">
        <v>3.7999999999999999E-2</v>
      </c>
      <c r="I20" s="147"/>
      <c r="J20" s="149"/>
      <c r="K20" s="150"/>
    </row>
    <row r="21" spans="1:11" ht="15" customHeight="1">
      <c r="A21" s="146"/>
      <c r="B21" s="147"/>
      <c r="C21" s="147"/>
      <c r="D21" s="147"/>
      <c r="E21" s="147"/>
      <c r="F21" s="147"/>
      <c r="G21" s="147"/>
      <c r="H21" s="147"/>
      <c r="I21" s="147"/>
      <c r="J21" s="149"/>
      <c r="K21" s="150"/>
    </row>
    <row r="22" spans="1:11" ht="15" customHeight="1">
      <c r="A22" s="278" t="s">
        <v>148</v>
      </c>
      <c r="B22" s="278"/>
      <c r="C22" s="278"/>
      <c r="D22" s="278"/>
      <c r="E22" s="278"/>
      <c r="F22" s="278"/>
      <c r="G22" s="278"/>
      <c r="H22" s="278"/>
      <c r="I22" s="278"/>
      <c r="J22" s="151"/>
      <c r="K22" s="150"/>
    </row>
    <row r="23" spans="1:11" ht="15" customHeight="1">
      <c r="A23" s="146" t="s">
        <v>149</v>
      </c>
      <c r="B23" s="147">
        <v>0.04</v>
      </c>
      <c r="C23" s="147"/>
      <c r="D23" s="147">
        <v>3.6999999999999998E-2</v>
      </c>
      <c r="E23" s="147"/>
      <c r="F23" s="147">
        <v>9.5000000000000001E-2</v>
      </c>
      <c r="G23" s="147"/>
      <c r="H23" s="147">
        <v>3.7999999999999999E-2</v>
      </c>
      <c r="I23" s="147"/>
      <c r="J23" s="149"/>
      <c r="K23" s="150"/>
    </row>
    <row r="24" spans="1:11" ht="15" customHeight="1">
      <c r="A24" s="146" t="s">
        <v>150</v>
      </c>
      <c r="B24" s="147">
        <v>6.8000000000000005E-2</v>
      </c>
      <c r="C24" s="147"/>
      <c r="D24" s="147">
        <v>9.2999999999999999E-2</v>
      </c>
      <c r="E24" s="147"/>
      <c r="F24" s="147">
        <v>7.4999999999999997E-2</v>
      </c>
      <c r="G24" s="147"/>
      <c r="H24" s="147">
        <v>3.9E-2</v>
      </c>
      <c r="I24" s="147"/>
      <c r="J24" s="149"/>
      <c r="K24" s="150"/>
    </row>
    <row r="25" spans="1:11" ht="15" customHeight="1">
      <c r="A25" s="146" t="s">
        <v>151</v>
      </c>
      <c r="B25" s="147">
        <v>3.6999999999999998E-2</v>
      </c>
      <c r="C25" s="147"/>
      <c r="D25" s="147">
        <v>1.7000000000000001E-2</v>
      </c>
      <c r="E25" s="147"/>
      <c r="F25" s="147">
        <v>7.1999999999999995E-2</v>
      </c>
      <c r="G25" s="147"/>
      <c r="H25" s="147">
        <v>3.7999999999999999E-2</v>
      </c>
      <c r="I25" s="147"/>
      <c r="J25" s="149"/>
      <c r="K25" s="150"/>
    </row>
    <row r="26" spans="1:11" ht="15" customHeight="1">
      <c r="A26" s="146" t="s">
        <v>152</v>
      </c>
      <c r="B26" s="147">
        <v>3.1E-2</v>
      </c>
      <c r="C26" s="147"/>
      <c r="D26" s="147">
        <v>8.9999999999999993E-3</v>
      </c>
      <c r="E26" s="147"/>
      <c r="F26" s="147">
        <v>7.0000000000000007E-2</v>
      </c>
      <c r="G26" s="147"/>
      <c r="H26" s="147">
        <v>1.0999999999999999E-2</v>
      </c>
      <c r="I26" s="147"/>
      <c r="J26" s="149"/>
      <c r="K26" s="150"/>
    </row>
    <row r="27" spans="1:11" ht="15" customHeight="1">
      <c r="A27" s="146" t="s">
        <v>153</v>
      </c>
      <c r="B27" s="147">
        <v>2.9000000000000001E-2</v>
      </c>
      <c r="C27" s="147"/>
      <c r="D27" s="147">
        <v>4.9000000000000002E-2</v>
      </c>
      <c r="E27" s="147"/>
      <c r="F27" s="147">
        <v>6.2E-2</v>
      </c>
      <c r="G27" s="147"/>
      <c r="H27" s="147">
        <v>4.3999999999999997E-2</v>
      </c>
      <c r="I27" s="147"/>
      <c r="J27" s="149"/>
      <c r="K27" s="150"/>
    </row>
    <row r="28" spans="1:11" ht="15" customHeight="1">
      <c r="A28" s="146" t="s">
        <v>154</v>
      </c>
      <c r="B28" s="147">
        <v>3.7999999999999999E-2</v>
      </c>
      <c r="C28" s="147"/>
      <c r="D28" s="147">
        <v>4.4999999999999998E-2</v>
      </c>
      <c r="E28" s="147"/>
      <c r="F28" s="147">
        <v>5.5E-2</v>
      </c>
      <c r="G28" s="147"/>
      <c r="H28" s="147">
        <v>4.3999999999999997E-2</v>
      </c>
      <c r="I28" s="147"/>
      <c r="J28" s="149"/>
      <c r="K28" s="150"/>
    </row>
    <row r="29" spans="1:11" ht="15" customHeight="1">
      <c r="A29" s="146" t="s">
        <v>155</v>
      </c>
      <c r="B29" s="147">
        <v>3.5000000000000003E-2</v>
      </c>
      <c r="C29" s="147"/>
      <c r="D29" s="147">
        <v>1.7999999999999999E-2</v>
      </c>
      <c r="E29" s="147"/>
      <c r="F29" s="147">
        <v>5.2999999999999999E-2</v>
      </c>
      <c r="G29" s="147"/>
      <c r="H29" s="147">
        <v>4.5999999999999999E-2</v>
      </c>
      <c r="I29" s="147"/>
      <c r="J29" s="149"/>
      <c r="K29" s="150"/>
    </row>
    <row r="30" spans="1:11" ht="15" customHeight="1">
      <c r="A30" s="146" t="s">
        <v>156</v>
      </c>
      <c r="B30" s="147">
        <v>1.7999999999999999E-2</v>
      </c>
      <c r="C30" s="147"/>
      <c r="D30" s="147">
        <v>-2E-3</v>
      </c>
      <c r="E30" s="147"/>
      <c r="F30" s="147">
        <v>5.6000000000000001E-2</v>
      </c>
      <c r="G30" s="147"/>
      <c r="H30" s="147">
        <v>6.0999999999999999E-2</v>
      </c>
      <c r="I30" s="147"/>
      <c r="J30" s="149"/>
      <c r="K30" s="150"/>
    </row>
    <row r="31" spans="1:11" ht="15" customHeight="1">
      <c r="A31" s="146" t="s">
        <v>157</v>
      </c>
      <c r="B31" s="147">
        <v>-5.0000000000000001E-3</v>
      </c>
      <c r="C31" s="147"/>
      <c r="D31" s="147">
        <v>-0.02</v>
      </c>
      <c r="E31" s="147"/>
      <c r="F31" s="147">
        <v>6.8000000000000005E-2</v>
      </c>
      <c r="G31" s="147"/>
      <c r="H31" s="147">
        <v>3.1E-2</v>
      </c>
      <c r="I31" s="147"/>
      <c r="J31" s="149"/>
      <c r="K31" s="150"/>
    </row>
    <row r="32" spans="1:11" ht="15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9"/>
      <c r="K32" s="150"/>
    </row>
    <row r="33" spans="1:11" ht="15" customHeight="1">
      <c r="A33" s="277" t="s">
        <v>158</v>
      </c>
      <c r="B33" s="277"/>
      <c r="C33" s="277"/>
      <c r="D33" s="277"/>
      <c r="E33" s="277"/>
      <c r="F33" s="277"/>
      <c r="G33" s="277"/>
      <c r="H33" s="277"/>
      <c r="I33" s="277"/>
      <c r="J33" s="139"/>
    </row>
    <row r="34" spans="1:11" ht="15" customHeight="1">
      <c r="A34" s="146" t="s">
        <v>1</v>
      </c>
      <c r="B34" s="147">
        <v>0.03</v>
      </c>
      <c r="C34" s="147" t="s">
        <v>159</v>
      </c>
      <c r="D34" s="147">
        <v>3.1E-2</v>
      </c>
      <c r="E34" s="147"/>
      <c r="F34" s="147">
        <v>7.4999999999999997E-2</v>
      </c>
      <c r="G34" s="147"/>
      <c r="H34" s="147">
        <v>2.9000000000000001E-2</v>
      </c>
      <c r="I34" s="147"/>
    </row>
    <row r="35" spans="1:11" ht="15" customHeight="1">
      <c r="A35" s="146" t="s">
        <v>2</v>
      </c>
      <c r="B35" s="147">
        <v>2.7E-2</v>
      </c>
      <c r="C35" s="147"/>
      <c r="D35" s="147">
        <v>3.4000000000000002E-2</v>
      </c>
      <c r="E35" s="147"/>
      <c r="F35" s="147">
        <v>6.9000000000000006E-2</v>
      </c>
      <c r="G35" s="147"/>
      <c r="H35" s="147">
        <v>2.7E-2</v>
      </c>
      <c r="I35" s="147"/>
    </row>
    <row r="36" spans="1:11" ht="15" customHeight="1">
      <c r="A36" s="146" t="s">
        <v>3</v>
      </c>
      <c r="B36" s="147">
        <v>0.04</v>
      </c>
      <c r="C36" s="147"/>
      <c r="D36" s="147">
        <v>5.5E-2</v>
      </c>
      <c r="E36" s="147"/>
      <c r="F36" s="147">
        <v>6.0999999999999999E-2</v>
      </c>
      <c r="G36" s="147"/>
      <c r="H36" s="147">
        <v>2.7E-2</v>
      </c>
      <c r="I36" s="147"/>
    </row>
    <row r="37" spans="1:11" ht="15" customHeight="1">
      <c r="A37" s="146" t="s">
        <v>4</v>
      </c>
      <c r="B37" s="147">
        <v>3.6999999999999998E-2</v>
      </c>
      <c r="C37" s="147"/>
      <c r="D37" s="147">
        <v>4.8000000000000001E-2</v>
      </c>
      <c r="E37" s="147"/>
      <c r="F37" s="147">
        <v>5.6000000000000001E-2</v>
      </c>
      <c r="G37" s="147"/>
      <c r="H37" s="147">
        <v>2.5000000000000001E-2</v>
      </c>
      <c r="I37" s="147"/>
    </row>
    <row r="38" spans="1:11" ht="15" customHeight="1">
      <c r="A38" s="146" t="s">
        <v>5</v>
      </c>
      <c r="B38" s="147">
        <v>4.4999999999999998E-2</v>
      </c>
      <c r="C38" s="147"/>
      <c r="D38" s="147">
        <v>4.2999999999999997E-2</v>
      </c>
      <c r="E38" s="147"/>
      <c r="F38" s="147">
        <v>5.3999999999999999E-2</v>
      </c>
      <c r="G38" s="147"/>
      <c r="H38" s="147">
        <v>3.3000000000000002E-2</v>
      </c>
      <c r="I38" s="147"/>
    </row>
    <row r="39" spans="1:11" ht="15" customHeight="1">
      <c r="A39" s="146" t="s">
        <v>6</v>
      </c>
      <c r="B39" s="147">
        <v>4.4999999999999998E-2</v>
      </c>
      <c r="C39" s="147"/>
      <c r="D39" s="147">
        <v>7.2999999999999995E-2</v>
      </c>
      <c r="E39" s="147"/>
      <c r="F39" s="147">
        <v>4.9000000000000002E-2</v>
      </c>
      <c r="G39" s="147"/>
      <c r="H39" s="147">
        <v>1.7000000000000001E-2</v>
      </c>
      <c r="I39" s="147"/>
    </row>
    <row r="40" spans="1:11" ht="15" customHeight="1">
      <c r="A40" s="152">
        <v>1998</v>
      </c>
      <c r="B40" s="147">
        <v>4.2000000000000003E-2</v>
      </c>
      <c r="C40" s="147"/>
      <c r="D40" s="147">
        <v>5.8000000000000003E-2</v>
      </c>
      <c r="E40" s="147"/>
      <c r="F40" s="147">
        <v>4.4999999999999998E-2</v>
      </c>
      <c r="G40" s="147"/>
      <c r="H40" s="147">
        <v>1.6E-2</v>
      </c>
      <c r="I40" s="147"/>
      <c r="J40" s="149"/>
      <c r="K40" s="150"/>
    </row>
    <row r="41" spans="1:11" ht="15" customHeight="1">
      <c r="A41" s="152">
        <v>1999</v>
      </c>
      <c r="B41" s="147">
        <v>3.6999999999999998E-2</v>
      </c>
      <c r="C41" s="147"/>
      <c r="D41" s="147">
        <v>4.4999999999999998E-2</v>
      </c>
      <c r="E41" s="147"/>
      <c r="F41" s="147">
        <v>4.2000000000000003E-2</v>
      </c>
      <c r="G41" s="147"/>
      <c r="H41" s="147">
        <v>2.7E-2</v>
      </c>
      <c r="I41" s="147"/>
    </row>
    <row r="42" spans="1:11" ht="15" customHeight="1">
      <c r="A42" s="152">
        <v>2000</v>
      </c>
      <c r="B42" s="147">
        <v>4.1000000000000002E-2</v>
      </c>
      <c r="C42" s="147"/>
      <c r="D42" s="147">
        <v>0.04</v>
      </c>
      <c r="E42" s="147"/>
      <c r="F42" s="147">
        <v>0.04</v>
      </c>
      <c r="G42" s="147"/>
      <c r="H42" s="147">
        <v>3.4000000000000002E-2</v>
      </c>
      <c r="I42" s="147"/>
    </row>
    <row r="43" spans="1:11" ht="15" customHeight="1">
      <c r="A43" s="152">
        <v>2001</v>
      </c>
      <c r="B43" s="147">
        <v>1.0999999999999999E-2</v>
      </c>
      <c r="C43" s="147"/>
      <c r="D43" s="147">
        <v>-3.4000000000000002E-2</v>
      </c>
      <c r="E43" s="147"/>
      <c r="F43" s="147">
        <v>4.7E-2</v>
      </c>
      <c r="G43" s="147"/>
      <c r="H43" s="147">
        <v>1.6E-2</v>
      </c>
      <c r="I43" s="147"/>
    </row>
    <row r="44" spans="1:11" ht="15" customHeight="1">
      <c r="A44" s="146"/>
      <c r="B44" s="147"/>
      <c r="C44" s="147"/>
      <c r="D44" s="147"/>
      <c r="E44" s="147"/>
      <c r="F44" s="147"/>
      <c r="G44" s="147"/>
      <c r="H44" s="147"/>
      <c r="I44" s="147"/>
    </row>
    <row r="45" spans="1:11" ht="15" customHeight="1">
      <c r="A45" s="277" t="s">
        <v>160</v>
      </c>
      <c r="B45" s="277"/>
      <c r="C45" s="277"/>
      <c r="D45" s="277"/>
      <c r="E45" s="277"/>
      <c r="F45" s="277"/>
      <c r="G45" s="277"/>
      <c r="H45" s="277"/>
      <c r="I45" s="277"/>
      <c r="J45" s="137"/>
    </row>
    <row r="46" spans="1:11" ht="15" customHeight="1">
      <c r="A46" s="152">
        <v>2002</v>
      </c>
      <c r="B46" s="147">
        <v>1.7999999999999999E-2</v>
      </c>
      <c r="C46" s="147"/>
      <c r="D46" s="153">
        <v>2E-3</v>
      </c>
      <c r="E46" s="147"/>
      <c r="F46" s="147">
        <v>5.8000000000000003E-2</v>
      </c>
      <c r="G46" s="147"/>
      <c r="H46" s="153">
        <v>2.4E-2</v>
      </c>
      <c r="I46" s="153"/>
      <c r="J46" s="153"/>
    </row>
    <row r="47" spans="1:11" ht="15" customHeight="1">
      <c r="A47" s="152">
        <v>2003</v>
      </c>
      <c r="B47" s="147">
        <v>2.8000000000000001E-2</v>
      </c>
      <c r="C47" s="147"/>
      <c r="D47" s="153">
        <v>1.2E-2</v>
      </c>
      <c r="E47" s="147"/>
      <c r="F47" s="147">
        <v>0.06</v>
      </c>
      <c r="G47" s="147"/>
      <c r="H47" s="153">
        <v>1.9E-2</v>
      </c>
      <c r="I47" s="153"/>
      <c r="J47" s="153"/>
    </row>
    <row r="48" spans="1:11" ht="15" customHeight="1">
      <c r="A48" s="152">
        <v>2004</v>
      </c>
      <c r="B48" s="147">
        <v>3.7999999999999999E-2</v>
      </c>
      <c r="C48" s="147"/>
      <c r="D48" s="153">
        <v>2.3E-2</v>
      </c>
      <c r="E48" s="147"/>
      <c r="F48" s="147">
        <v>5.5E-2</v>
      </c>
      <c r="G48" s="147"/>
      <c r="H48" s="153">
        <v>3.3000000000000002E-2</v>
      </c>
      <c r="I48" s="153"/>
      <c r="J48" s="153"/>
    </row>
    <row r="49" spans="1:10" ht="15" customHeight="1">
      <c r="A49" s="152">
        <v>2005</v>
      </c>
      <c r="B49" s="147">
        <v>3.3000000000000002E-2</v>
      </c>
      <c r="C49" s="147"/>
      <c r="D49" s="153">
        <v>3.2000000000000001E-2</v>
      </c>
      <c r="E49" s="147"/>
      <c r="F49" s="147">
        <v>5.0999999999999997E-2</v>
      </c>
      <c r="G49" s="147"/>
      <c r="H49" s="153">
        <v>3.4000000000000002E-2</v>
      </c>
      <c r="I49" s="153"/>
      <c r="J49" s="153"/>
    </row>
    <row r="50" spans="1:10" ht="15" customHeight="1">
      <c r="A50" s="152">
        <v>2006</v>
      </c>
      <c r="B50" s="147">
        <v>2.7E-2</v>
      </c>
      <c r="C50" s="147"/>
      <c r="D50" s="153">
        <v>2.1999999999999999E-2</v>
      </c>
      <c r="E50" s="147"/>
      <c r="F50" s="147">
        <v>4.5999999999999999E-2</v>
      </c>
      <c r="G50" s="147"/>
      <c r="H50" s="153">
        <v>2.5000000000000001E-2</v>
      </c>
      <c r="I50" s="153"/>
      <c r="J50" s="153"/>
    </row>
    <row r="51" spans="1:10" ht="15" customHeight="1">
      <c r="A51" s="152">
        <v>2007</v>
      </c>
      <c r="B51" s="147">
        <v>1.7999999999999999E-2</v>
      </c>
      <c r="C51" s="147"/>
      <c r="D51" s="153">
        <v>2.5000000000000001E-2</v>
      </c>
      <c r="E51" s="147"/>
      <c r="F51" s="147">
        <v>4.5999999999999999E-2</v>
      </c>
      <c r="G51" s="147"/>
      <c r="H51" s="153">
        <v>4.1000000000000002E-2</v>
      </c>
      <c r="I51" s="153"/>
      <c r="J51" s="153"/>
    </row>
    <row r="52" spans="1:10" ht="15" customHeight="1">
      <c r="A52" s="152">
        <v>2008</v>
      </c>
      <c r="B52" s="147">
        <v>-3.0000000000000001E-3</v>
      </c>
      <c r="C52" s="147"/>
      <c r="D52" s="153">
        <v>-3.4000000000000002E-2</v>
      </c>
      <c r="E52" s="147"/>
      <c r="F52" s="147">
        <v>5.8000000000000003E-2</v>
      </c>
      <c r="G52" s="147"/>
      <c r="H52" s="153">
        <v>1E-3</v>
      </c>
      <c r="I52" s="153"/>
      <c r="J52" s="153"/>
    </row>
    <row r="53" spans="1:10" ht="15" customHeight="1">
      <c r="A53" s="154">
        <v>2009</v>
      </c>
      <c r="B53" s="155">
        <v>-2.8000000000000001E-2</v>
      </c>
      <c r="C53" s="155"/>
      <c r="D53" s="156">
        <v>-0.113</v>
      </c>
      <c r="E53" s="155"/>
      <c r="F53" s="155">
        <v>9.2999999999999999E-2</v>
      </c>
      <c r="G53" s="155"/>
      <c r="H53" s="156">
        <v>2.7E-2</v>
      </c>
      <c r="I53" s="156"/>
      <c r="J53" s="156"/>
    </row>
    <row r="54" spans="1:10" ht="15" customHeight="1">
      <c r="A54" s="154"/>
      <c r="B54" s="155"/>
      <c r="C54" s="155"/>
      <c r="D54" s="156"/>
      <c r="E54" s="155"/>
      <c r="F54" s="155"/>
      <c r="G54" s="155"/>
      <c r="H54" s="156"/>
      <c r="I54" s="156"/>
      <c r="J54" s="156"/>
    </row>
    <row r="55" spans="1:10" ht="15" customHeight="1">
      <c r="A55" s="275" t="s">
        <v>161</v>
      </c>
      <c r="B55" s="275"/>
      <c r="C55" s="275"/>
      <c r="D55" s="275"/>
      <c r="E55" s="275"/>
      <c r="F55" s="275"/>
      <c r="G55" s="275"/>
      <c r="H55" s="275"/>
      <c r="I55" s="275"/>
      <c r="J55" s="156"/>
    </row>
    <row r="56" spans="1:10" ht="15" customHeight="1">
      <c r="A56" s="154">
        <v>2010</v>
      </c>
      <c r="B56" s="155">
        <v>2.5000000000000001E-2</v>
      </c>
      <c r="C56" s="155"/>
      <c r="D56" s="156">
        <v>5.6000000000000001E-2</v>
      </c>
      <c r="E56" s="155"/>
      <c r="F56" s="155">
        <v>9.6000000000000002E-2</v>
      </c>
      <c r="G56" s="155"/>
      <c r="H56" s="156">
        <v>1.4999999999999999E-2</v>
      </c>
      <c r="I56" s="156"/>
    </row>
    <row r="57" spans="1:10" ht="15" customHeight="1">
      <c r="A57" s="154">
        <v>2011</v>
      </c>
      <c r="B57" s="155">
        <v>1.6E-2</v>
      </c>
      <c r="C57" s="155"/>
      <c r="D57" s="156">
        <v>0.03</v>
      </c>
      <c r="E57" s="155"/>
      <c r="F57" s="155">
        <v>8.8999999999999996E-2</v>
      </c>
      <c r="G57" s="155"/>
      <c r="H57" s="156">
        <v>0.03</v>
      </c>
      <c r="I57" s="156"/>
    </row>
    <row r="58" spans="1:10" ht="15" customHeight="1">
      <c r="A58" s="154">
        <v>2012</v>
      </c>
      <c r="B58" s="155">
        <v>2.3E-2</v>
      </c>
      <c r="C58" s="155"/>
      <c r="D58" s="156">
        <v>2.8000000000000001E-2</v>
      </c>
      <c r="E58" s="155"/>
      <c r="F58" s="155">
        <v>8.1000000000000003E-2</v>
      </c>
      <c r="G58" s="155"/>
      <c r="H58" s="156">
        <v>1.7000000000000001E-2</v>
      </c>
      <c r="I58" s="156"/>
    </row>
    <row r="59" spans="1:10" ht="15" customHeight="1">
      <c r="A59" s="154">
        <v>2013</v>
      </c>
      <c r="B59" s="155">
        <v>2.1999999999999999E-2</v>
      </c>
      <c r="C59" s="155"/>
      <c r="D59" s="156">
        <v>1.9E-2</v>
      </c>
      <c r="E59" s="155"/>
      <c r="F59" s="155">
        <v>7.3999999999999996E-2</v>
      </c>
      <c r="G59" s="155"/>
      <c r="H59" s="156">
        <v>1.4999999999999999E-2</v>
      </c>
      <c r="I59" s="156"/>
    </row>
    <row r="60" spans="1:10" ht="15" customHeight="1">
      <c r="A60" s="154">
        <v>2014</v>
      </c>
      <c r="B60" s="155">
        <v>2.4E-2</v>
      </c>
      <c r="C60" s="155"/>
      <c r="D60" s="156">
        <v>3.6999999999999998E-2</v>
      </c>
      <c r="E60" s="155"/>
      <c r="F60" s="155">
        <v>6.2E-2</v>
      </c>
      <c r="G60" s="155"/>
      <c r="H60" s="156">
        <v>8.0000000000000002E-3</v>
      </c>
      <c r="I60" s="156"/>
    </row>
    <row r="61" spans="1:10" ht="15" customHeight="1">
      <c r="A61" s="154">
        <v>2015</v>
      </c>
      <c r="B61" s="155">
        <v>2.4E-2</v>
      </c>
      <c r="C61" s="155"/>
      <c r="D61" s="156">
        <v>1.2999999999999999E-2</v>
      </c>
      <c r="E61" s="155"/>
      <c r="F61" s="155">
        <v>5.2999999999999999E-2</v>
      </c>
      <c r="G61" s="155"/>
      <c r="H61" s="156">
        <v>7.0000000000000001E-3</v>
      </c>
      <c r="I61" s="156"/>
    </row>
    <row r="62" spans="1:10" ht="15" customHeight="1" thickBot="1">
      <c r="A62" s="157"/>
      <c r="B62" s="158"/>
      <c r="C62" s="158"/>
      <c r="D62" s="158"/>
      <c r="E62" s="158"/>
      <c r="F62" s="158"/>
      <c r="G62" s="158"/>
      <c r="H62" s="158"/>
      <c r="I62" s="158"/>
    </row>
    <row r="63" spans="1:10" ht="15" customHeight="1" thickTop="1">
      <c r="A63" s="145"/>
      <c r="B63" s="155"/>
      <c r="C63" s="155"/>
      <c r="D63" s="155"/>
      <c r="E63" s="155"/>
      <c r="F63" s="155"/>
      <c r="G63" s="155"/>
      <c r="H63" s="155"/>
      <c r="I63" s="155"/>
      <c r="J63" s="145"/>
    </row>
    <row r="64" spans="1:10">
      <c r="A64" s="136" t="s">
        <v>162</v>
      </c>
      <c r="J64" s="145"/>
    </row>
    <row r="65" spans="1:10">
      <c r="J65" s="145"/>
    </row>
    <row r="66" spans="1:10">
      <c r="A66" s="136" t="s">
        <v>163</v>
      </c>
      <c r="B66" s="147"/>
      <c r="C66" s="147"/>
      <c r="D66" s="147"/>
      <c r="E66" s="147"/>
      <c r="F66" s="147"/>
      <c r="G66" s="147"/>
      <c r="H66" s="147"/>
      <c r="I66" s="147"/>
    </row>
    <row r="67" spans="1:10">
      <c r="B67" s="147"/>
      <c r="C67" s="147"/>
      <c r="D67" s="147"/>
      <c r="E67" s="147"/>
      <c r="F67" s="147"/>
      <c r="G67" s="147"/>
      <c r="H67" s="147"/>
      <c r="I67" s="147"/>
    </row>
    <row r="68" spans="1:10">
      <c r="B68" s="147"/>
      <c r="C68" s="147"/>
      <c r="D68" s="147"/>
      <c r="E68" s="147"/>
      <c r="F68" s="147"/>
      <c r="G68" s="147"/>
      <c r="H68" s="147"/>
      <c r="I68" s="147"/>
    </row>
  </sheetData>
  <mergeCells count="6">
    <mergeCell ref="A55:I55"/>
    <mergeCell ref="A4:I4"/>
    <mergeCell ref="A12:I12"/>
    <mergeCell ref="A22:I22"/>
    <mergeCell ref="A33:I33"/>
    <mergeCell ref="A45:I45"/>
  </mergeCells>
  <printOptions horizontalCentered="1" verticalCentered="1"/>
  <pageMargins left="0.5" right="0.5" top="0.5" bottom="0.5" header="0.5" footer="0.5"/>
  <pageSetup scale="65" orientation="portrait" r:id="rId1"/>
  <headerFooter alignWithMargins="0">
    <oddHeader>&amp;R&amp;"Times New Roman,Regular"&amp;10Exhibit No. DCP-4
Docket UE-152253
Page 1 of 6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view="pageLayout" zoomScaleNormal="100" workbookViewId="0">
      <selection activeCell="G1" sqref="G1"/>
    </sheetView>
  </sheetViews>
  <sheetFormatPr defaultRowHeight="15"/>
  <cols>
    <col min="1" max="1" width="22.44140625" bestFit="1" customWidth="1"/>
    <col min="2" max="2" width="5.218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>
      <c r="A1" s="12"/>
      <c r="B1" s="12"/>
      <c r="C1" s="12"/>
      <c r="D1" s="12"/>
      <c r="E1" s="12"/>
      <c r="F1" s="12"/>
      <c r="G1" s="1"/>
      <c r="H1" s="23"/>
      <c r="I1" s="12"/>
    </row>
    <row r="2" spans="1:9" ht="15.75">
      <c r="A2" s="12"/>
      <c r="B2" s="12"/>
      <c r="C2" s="12"/>
      <c r="D2" s="12"/>
      <c r="E2" s="12"/>
      <c r="F2" s="12"/>
      <c r="G2" s="1"/>
      <c r="I2" s="12"/>
    </row>
    <row r="3" spans="1:9" ht="15.75">
      <c r="A3" s="12"/>
      <c r="B3" s="12"/>
      <c r="C3" s="12"/>
      <c r="D3" s="12"/>
      <c r="E3" s="12"/>
      <c r="F3" s="12"/>
      <c r="G3" s="1"/>
      <c r="H3" s="1"/>
      <c r="I3" s="12"/>
    </row>
    <row r="4" spans="1:9" ht="15.75">
      <c r="A4" s="12"/>
      <c r="B4" s="12"/>
      <c r="C4" s="12"/>
      <c r="D4" s="12"/>
      <c r="E4" s="12"/>
      <c r="F4" s="12"/>
      <c r="G4" s="12"/>
      <c r="H4" s="12"/>
      <c r="I4" s="1"/>
    </row>
    <row r="5" spans="1:9" ht="15.75">
      <c r="A5" s="12"/>
      <c r="B5" s="12"/>
      <c r="C5" s="12"/>
      <c r="D5" s="12"/>
      <c r="E5" s="12"/>
      <c r="F5" s="12"/>
      <c r="G5" s="12"/>
      <c r="H5" s="12"/>
      <c r="I5" s="1"/>
    </row>
    <row r="6" spans="1:9" ht="20.25">
      <c r="A6" s="2" t="str">
        <f>'DCP-9, P 4'!A5</f>
        <v>PROXY COMPANIES</v>
      </c>
      <c r="B6" s="2"/>
      <c r="C6" s="2"/>
      <c r="D6" s="2"/>
      <c r="E6" s="2"/>
      <c r="F6" s="2"/>
      <c r="G6" s="2"/>
      <c r="H6" s="2"/>
      <c r="I6" s="2"/>
    </row>
    <row r="7" spans="1:9" ht="20.25">
      <c r="A7" s="2" t="s">
        <v>47</v>
      </c>
      <c r="B7" s="2"/>
      <c r="C7" s="2"/>
      <c r="D7" s="2"/>
      <c r="E7" s="2"/>
      <c r="F7" s="2"/>
      <c r="G7" s="2"/>
      <c r="H7" s="2"/>
      <c r="I7" s="2"/>
    </row>
    <row r="8" spans="1:9" ht="20.25">
      <c r="A8" s="290"/>
      <c r="B8" s="290"/>
      <c r="C8" s="290"/>
      <c r="D8" s="290"/>
      <c r="E8" s="290"/>
      <c r="F8" s="290"/>
      <c r="G8" s="290"/>
      <c r="H8" s="290"/>
      <c r="I8" s="291"/>
    </row>
    <row r="9" spans="1:9">
      <c r="A9" s="12"/>
      <c r="B9" s="12"/>
      <c r="C9" s="12"/>
      <c r="D9" s="12"/>
      <c r="E9" s="12"/>
      <c r="F9" s="12"/>
      <c r="G9" s="12"/>
      <c r="H9" s="12"/>
      <c r="I9" s="12"/>
    </row>
    <row r="10" spans="1:9" ht="15.75" thickBot="1">
      <c r="A10" s="12"/>
      <c r="B10" s="12"/>
      <c r="C10" s="12"/>
      <c r="D10" s="12"/>
      <c r="E10" s="12"/>
      <c r="F10" s="12"/>
      <c r="G10" s="12"/>
      <c r="H10" s="12"/>
      <c r="I10" s="12"/>
    </row>
    <row r="11" spans="1:9" ht="15.75" thickTop="1">
      <c r="A11" s="13"/>
      <c r="B11" s="13"/>
      <c r="C11" s="13"/>
      <c r="D11" s="13"/>
      <c r="E11" s="13"/>
      <c r="F11" s="13"/>
      <c r="G11" s="13"/>
      <c r="H11" s="13"/>
      <c r="I11" s="13"/>
    </row>
    <row r="12" spans="1:9" ht="15.75">
      <c r="A12" s="1"/>
      <c r="B12" s="1"/>
      <c r="C12" s="203" t="s">
        <v>49</v>
      </c>
      <c r="D12" s="203"/>
      <c r="E12" s="203"/>
      <c r="F12" s="203"/>
      <c r="G12" s="203" t="s">
        <v>85</v>
      </c>
      <c r="H12" s="203"/>
      <c r="I12" s="203" t="s">
        <v>51</v>
      </c>
    </row>
    <row r="13" spans="1:9" ht="15.75">
      <c r="A13" s="203" t="str">
        <f>'DCP-9, P 4'!A14</f>
        <v>COMPANY</v>
      </c>
      <c r="B13" s="1"/>
      <c r="C13" s="203" t="s">
        <v>8</v>
      </c>
      <c r="D13" s="203"/>
      <c r="E13" s="203" t="s">
        <v>50</v>
      </c>
      <c r="F13" s="203"/>
      <c r="G13" s="203" t="s">
        <v>86</v>
      </c>
      <c r="H13" s="203"/>
      <c r="I13" s="203" t="s">
        <v>46</v>
      </c>
    </row>
    <row r="14" spans="1:9">
      <c r="A14" s="33"/>
      <c r="B14" s="33"/>
      <c r="C14" s="33"/>
      <c r="D14" s="33"/>
      <c r="E14" s="33"/>
      <c r="F14" s="33"/>
      <c r="G14" s="33"/>
      <c r="H14" s="33"/>
      <c r="I14" s="33"/>
    </row>
    <row r="15" spans="1:9">
      <c r="A15" s="25"/>
      <c r="B15" s="25"/>
      <c r="C15" s="25"/>
      <c r="D15" s="25"/>
      <c r="E15" s="25"/>
      <c r="F15" s="25"/>
      <c r="G15" s="25"/>
      <c r="H15" s="25"/>
      <c r="I15" s="25"/>
    </row>
    <row r="16" spans="1:9">
      <c r="A16" s="12"/>
      <c r="B16" s="12"/>
      <c r="C16" s="12"/>
      <c r="D16" s="12"/>
      <c r="E16" s="12"/>
      <c r="F16" s="12"/>
      <c r="G16" s="12"/>
      <c r="H16" s="12"/>
      <c r="I16" s="12"/>
    </row>
    <row r="17" spans="1:16" ht="15.75">
      <c r="A17" s="23" t="str">
        <f>'DCP-9, P 4'!A18</f>
        <v>Parcell Proxy Group</v>
      </c>
      <c r="B17" s="12"/>
      <c r="C17" s="12"/>
      <c r="D17" s="12"/>
      <c r="E17" s="12"/>
      <c r="F17" s="12"/>
      <c r="G17" s="12"/>
      <c r="H17" s="12"/>
      <c r="I17" s="12"/>
    </row>
    <row r="18" spans="1:16">
      <c r="A18" s="12"/>
      <c r="B18" s="12"/>
      <c r="D18" s="12"/>
      <c r="E18" s="12"/>
      <c r="F18" s="12"/>
      <c r="G18" s="12"/>
      <c r="H18" s="12"/>
      <c r="I18" s="12"/>
    </row>
    <row r="19" spans="1:16">
      <c r="A19" s="12" t="str">
        <f>+'DCP-9, P 3'!A16</f>
        <v>Alliant Energy</v>
      </c>
      <c r="B19" s="12"/>
      <c r="C19" s="7">
        <f>+E74</f>
        <v>2.4333333333333335E-2</v>
      </c>
      <c r="D19" s="12"/>
      <c r="E19" s="8">
        <f>+'DCP-14, P 1'!E15</f>
        <v>0.8</v>
      </c>
      <c r="F19" s="12"/>
      <c r="G19" s="7">
        <v>5.7500000000000002E-2</v>
      </c>
      <c r="H19" s="12"/>
      <c r="I19" s="5">
        <f t="shared" ref="I19:I25" si="0">+C19+(E19*G19)</f>
        <v>7.0333333333333345E-2</v>
      </c>
    </row>
    <row r="20" spans="1:16">
      <c r="A20" s="12" t="str">
        <f>+'DCP-9, P 3'!A17</f>
        <v>DTE Energy</v>
      </c>
      <c r="B20" s="12"/>
      <c r="C20" s="7">
        <f>+C19</f>
        <v>2.4333333333333335E-2</v>
      </c>
      <c r="D20" s="12"/>
      <c r="E20" s="8">
        <f>+'DCP-14, P 1'!E16</f>
        <v>0.75</v>
      </c>
      <c r="F20" s="12"/>
      <c r="G20" s="7">
        <f>+G19</f>
        <v>5.7500000000000002E-2</v>
      </c>
      <c r="H20" s="12"/>
      <c r="I20" s="5"/>
    </row>
    <row r="21" spans="1:16">
      <c r="A21" s="12" t="str">
        <f>+'DCP-9, P 3'!A18</f>
        <v>Eversource Energy</v>
      </c>
      <c r="B21" s="12"/>
      <c r="C21" s="7">
        <f>+C19</f>
        <v>2.4333333333333335E-2</v>
      </c>
      <c r="D21" s="12"/>
      <c r="E21" s="8">
        <f>+'DCP-14, P 1'!E17</f>
        <v>0.75</v>
      </c>
      <c r="F21" s="12"/>
      <c r="G21" s="7">
        <f>+G19</f>
        <v>5.7500000000000002E-2</v>
      </c>
      <c r="H21" s="12"/>
      <c r="I21" s="5">
        <f t="shared" si="0"/>
        <v>6.7458333333333342E-2</v>
      </c>
    </row>
    <row r="22" spans="1:16">
      <c r="A22" s="12" t="str">
        <f>+'DCP-9, P 3'!A19</f>
        <v>OGE Energy</v>
      </c>
      <c r="B22" s="12"/>
      <c r="C22" s="7">
        <f>+C19</f>
        <v>2.4333333333333335E-2</v>
      </c>
      <c r="D22" s="12"/>
      <c r="E22" s="8">
        <f>+'DCP-14, P 1'!E18</f>
        <v>0.95</v>
      </c>
      <c r="F22" s="12"/>
      <c r="G22" s="7">
        <f>+G19</f>
        <v>5.7500000000000002E-2</v>
      </c>
      <c r="H22" s="12"/>
      <c r="I22" s="5">
        <f t="shared" si="0"/>
        <v>7.8958333333333339E-2</v>
      </c>
      <c r="P22" s="123"/>
    </row>
    <row r="23" spans="1:16">
      <c r="A23" s="12" t="str">
        <f>+'DCP-9, P 3'!A20</f>
        <v>Pinnacle West Capital</v>
      </c>
      <c r="B23" s="12"/>
      <c r="C23" s="7">
        <f t="shared" ref="C23:C56" si="1">+C22</f>
        <v>2.4333333333333335E-2</v>
      </c>
      <c r="D23" s="12"/>
      <c r="E23" s="8">
        <f>+'DCP-14, P 1'!E19</f>
        <v>0.75</v>
      </c>
      <c r="F23" s="12"/>
      <c r="G23" s="7">
        <f t="shared" ref="G23:G24" si="2">+G22</f>
        <v>5.7500000000000002E-2</v>
      </c>
      <c r="H23" s="12"/>
      <c r="I23" s="5">
        <f t="shared" si="0"/>
        <v>6.7458333333333342E-2</v>
      </c>
    </row>
    <row r="24" spans="1:16">
      <c r="A24" s="12" t="str">
        <f>+'DCP-9, P 3'!A21</f>
        <v>Westar Energy</v>
      </c>
      <c r="B24" s="12"/>
      <c r="C24" s="7">
        <f t="shared" si="1"/>
        <v>2.4333333333333335E-2</v>
      </c>
      <c r="D24" s="12"/>
      <c r="E24" s="8">
        <f>+'DCP-14, P 1'!E20</f>
        <v>0.45</v>
      </c>
      <c r="F24" s="12"/>
      <c r="G24" s="7">
        <f t="shared" si="2"/>
        <v>5.7500000000000002E-2</v>
      </c>
      <c r="H24" s="12"/>
      <c r="I24" s="5">
        <f t="shared" si="0"/>
        <v>5.0208333333333341E-2</v>
      </c>
    </row>
    <row r="25" spans="1:16">
      <c r="A25" s="12" t="str">
        <f>+'DCP-9, P 3'!A22</f>
        <v>WEC Energy</v>
      </c>
      <c r="B25" s="12"/>
      <c r="C25" s="7">
        <f>+C24</f>
        <v>2.4333333333333335E-2</v>
      </c>
      <c r="D25" s="12"/>
      <c r="E25" s="8">
        <f>+'DCP-14, P 1'!E21</f>
        <v>0.7</v>
      </c>
      <c r="F25" s="12"/>
      <c r="G25" s="7">
        <f>+G24</f>
        <v>5.7500000000000002E-2</v>
      </c>
      <c r="H25" s="12"/>
      <c r="I25" s="5">
        <f t="shared" si="0"/>
        <v>6.458333333333334E-2</v>
      </c>
    </row>
    <row r="26" spans="1:16">
      <c r="A26" s="33"/>
      <c r="B26" s="33"/>
      <c r="C26" s="48"/>
      <c r="D26" s="33"/>
      <c r="E26" s="49"/>
      <c r="F26" s="33"/>
      <c r="G26" s="48"/>
      <c r="H26" s="33"/>
      <c r="I26" s="34"/>
    </row>
    <row r="27" spans="1:16">
      <c r="A27" s="12"/>
      <c r="B27" s="12"/>
      <c r="C27" s="7"/>
      <c r="D27" s="12"/>
      <c r="E27" s="8"/>
      <c r="F27" s="12"/>
      <c r="G27" s="7"/>
      <c r="H27" s="12"/>
      <c r="I27" s="5"/>
    </row>
    <row r="28" spans="1:16" ht="15.75">
      <c r="A28" s="12" t="s">
        <v>87</v>
      </c>
      <c r="B28" s="12"/>
      <c r="C28" s="7"/>
      <c r="D28" s="12"/>
      <c r="E28" s="8"/>
      <c r="F28" s="12"/>
      <c r="G28" s="7"/>
      <c r="H28" s="12"/>
      <c r="I28" s="22">
        <f>AVERAGE(I19:I25)</f>
        <v>6.6500000000000017E-2</v>
      </c>
    </row>
    <row r="29" spans="1:16" ht="15.75">
      <c r="A29" s="33"/>
      <c r="B29" s="33"/>
      <c r="C29" s="48"/>
      <c r="D29" s="33"/>
      <c r="E29" s="49"/>
      <c r="F29" s="33"/>
      <c r="G29" s="48"/>
      <c r="H29" s="33"/>
      <c r="I29" s="38"/>
    </row>
    <row r="30" spans="1:16" ht="15.75">
      <c r="A30" s="12"/>
      <c r="B30" s="12"/>
      <c r="C30" s="7"/>
      <c r="D30" s="12"/>
      <c r="E30" s="8"/>
      <c r="F30" s="12"/>
      <c r="G30" s="7"/>
      <c r="H30" s="12"/>
      <c r="I30" s="22"/>
    </row>
    <row r="31" spans="1:16" ht="15.75">
      <c r="A31" s="12" t="s">
        <v>84</v>
      </c>
      <c r="B31" s="12"/>
      <c r="C31" s="7"/>
      <c r="D31" s="12"/>
      <c r="E31" s="8"/>
      <c r="F31" s="12"/>
      <c r="G31" s="7"/>
      <c r="H31" s="12"/>
      <c r="I31" s="22">
        <f>MEDIAN(I19:I25)</f>
        <v>6.7458333333333342E-2</v>
      </c>
    </row>
    <row r="32" spans="1:16" ht="15.75" thickBot="1">
      <c r="A32" s="35"/>
      <c r="B32" s="35"/>
      <c r="C32" s="50"/>
      <c r="D32" s="35"/>
      <c r="E32" s="51"/>
      <c r="F32" s="35"/>
      <c r="G32" s="50"/>
      <c r="H32" s="35"/>
      <c r="I32" s="37"/>
    </row>
    <row r="33" spans="1:9" ht="15.75" thickTop="1">
      <c r="A33" s="26"/>
      <c r="B33" s="26"/>
      <c r="C33" s="81"/>
      <c r="D33" s="26"/>
      <c r="E33" s="82"/>
      <c r="F33" s="26"/>
      <c r="G33" s="81"/>
      <c r="H33" s="26"/>
      <c r="I33" s="31"/>
    </row>
    <row r="34" spans="1:9" ht="15.75">
      <c r="A34" s="23" t="str">
        <f>+'DCP-9, P 3'!A26</f>
        <v>Strunk Proxy Group</v>
      </c>
      <c r="B34" s="12"/>
      <c r="C34" s="7"/>
      <c r="D34" s="12"/>
      <c r="E34" s="8"/>
      <c r="F34" s="12"/>
      <c r="G34" s="7"/>
      <c r="H34" s="12"/>
      <c r="I34" s="5"/>
    </row>
    <row r="35" spans="1:9">
      <c r="A35" s="12"/>
      <c r="B35" s="12"/>
      <c r="C35" s="7"/>
      <c r="D35" s="12"/>
      <c r="E35" s="8"/>
      <c r="F35" s="12"/>
      <c r="G35" s="7"/>
      <c r="H35" s="12"/>
      <c r="I35" s="5"/>
    </row>
    <row r="36" spans="1:9">
      <c r="A36" s="12" t="str">
        <f>+'DCP-9, P 3'!A28</f>
        <v>Ameren Corporation</v>
      </c>
      <c r="B36" s="12"/>
      <c r="C36" s="7">
        <f>+C25</f>
        <v>2.4333333333333335E-2</v>
      </c>
      <c r="D36" s="12"/>
      <c r="E36" s="8">
        <f>+'DCP-14, P 1'!E29</f>
        <v>0.75</v>
      </c>
      <c r="F36" s="12"/>
      <c r="G36" s="7">
        <v>5.7500000000000002E-2</v>
      </c>
      <c r="H36" s="12"/>
      <c r="I36" s="5">
        <f t="shared" ref="I36:I47" si="3">+C36+(E36*G36)</f>
        <v>6.7458333333333342E-2</v>
      </c>
    </row>
    <row r="37" spans="1:9">
      <c r="A37" s="12" t="str">
        <f>+'DCP-9, P 3'!A29</f>
        <v>American Electric Power</v>
      </c>
      <c r="B37" s="12"/>
      <c r="C37" s="7">
        <f>+C36</f>
        <v>2.4333333333333335E-2</v>
      </c>
      <c r="D37" s="12"/>
      <c r="E37" s="8">
        <f>+'DCP-14, P 1'!E30</f>
        <v>0.7</v>
      </c>
      <c r="F37" s="12"/>
      <c r="G37" s="7">
        <f>+G36</f>
        <v>5.7500000000000002E-2</v>
      </c>
      <c r="H37" s="12"/>
      <c r="I37" s="5">
        <f t="shared" si="3"/>
        <v>6.458333333333334E-2</v>
      </c>
    </row>
    <row r="38" spans="1:9">
      <c r="A38" s="12" t="str">
        <f>+'DCP-9, P 3'!A30</f>
        <v>Avista Corporation</v>
      </c>
      <c r="B38" s="12"/>
      <c r="C38" s="7">
        <f t="shared" si="1"/>
        <v>2.4333333333333335E-2</v>
      </c>
      <c r="D38" s="12"/>
      <c r="E38" s="8">
        <f>+'DCP-14, P 1'!E31</f>
        <v>0.8</v>
      </c>
      <c r="F38" s="12"/>
      <c r="G38" s="7">
        <f t="shared" ref="G38:G56" si="4">+G37</f>
        <v>5.7500000000000002E-2</v>
      </c>
      <c r="H38" s="12"/>
      <c r="I38" s="5">
        <f t="shared" si="3"/>
        <v>7.0333333333333345E-2</v>
      </c>
    </row>
    <row r="39" spans="1:9">
      <c r="A39" s="12" t="str">
        <f>+'DCP-9, P 3'!A31</f>
        <v>CenterPoint Energy</v>
      </c>
      <c r="B39" s="12"/>
      <c r="C39" s="7">
        <f t="shared" si="1"/>
        <v>2.4333333333333335E-2</v>
      </c>
      <c r="D39" s="12"/>
      <c r="E39" s="8">
        <f>+'DCP-14, P 1'!E32</f>
        <v>0.85</v>
      </c>
      <c r="F39" s="12"/>
      <c r="G39" s="7">
        <f t="shared" si="4"/>
        <v>5.7500000000000002E-2</v>
      </c>
      <c r="H39" s="12"/>
      <c r="I39" s="5">
        <f t="shared" si="3"/>
        <v>7.3208333333333334E-2</v>
      </c>
    </row>
    <row r="40" spans="1:9">
      <c r="A40" s="12" t="str">
        <f>+'DCP-9, P 3'!A32</f>
        <v>Consolidated Edison</v>
      </c>
      <c r="B40" s="12"/>
      <c r="C40" s="7">
        <f t="shared" si="1"/>
        <v>2.4333333333333335E-2</v>
      </c>
      <c r="D40" s="12"/>
      <c r="E40" s="8">
        <f>+'DCP-14, P 1'!E33</f>
        <v>0.55000000000000004</v>
      </c>
      <c r="F40" s="12"/>
      <c r="G40" s="7">
        <f t="shared" si="4"/>
        <v>5.7500000000000002E-2</v>
      </c>
      <c r="H40" s="12"/>
      <c r="I40" s="5">
        <f t="shared" si="3"/>
        <v>5.5958333333333346E-2</v>
      </c>
    </row>
    <row r="41" spans="1:9">
      <c r="A41" s="12" t="str">
        <f>+'DCP-9, P 3'!A33</f>
        <v>Dominion Resources</v>
      </c>
      <c r="B41" s="12"/>
      <c r="C41" s="7">
        <f t="shared" si="1"/>
        <v>2.4333333333333335E-2</v>
      </c>
      <c r="D41" s="12"/>
      <c r="E41" s="8">
        <f>+'DCP-14, P 1'!E34</f>
        <v>0.7</v>
      </c>
      <c r="F41" s="12"/>
      <c r="G41" s="7">
        <f t="shared" si="4"/>
        <v>5.7500000000000002E-2</v>
      </c>
      <c r="H41" s="12"/>
      <c r="I41" s="5">
        <f t="shared" si="3"/>
        <v>6.458333333333334E-2</v>
      </c>
    </row>
    <row r="42" spans="1:9">
      <c r="A42" s="12" t="str">
        <f>+'DCP-9, P 3'!A34</f>
        <v>DTE Energy Corporation</v>
      </c>
      <c r="B42" s="12"/>
      <c r="C42" s="7">
        <f t="shared" si="1"/>
        <v>2.4333333333333335E-2</v>
      </c>
      <c r="D42" s="12"/>
      <c r="E42" s="8">
        <f>+'DCP-14, P 1'!E35</f>
        <v>0.75</v>
      </c>
      <c r="F42" s="12"/>
      <c r="G42" s="7">
        <f t="shared" si="4"/>
        <v>5.7500000000000002E-2</v>
      </c>
      <c r="H42" s="12"/>
      <c r="I42" s="5">
        <f t="shared" si="3"/>
        <v>6.7458333333333342E-2</v>
      </c>
    </row>
    <row r="43" spans="1:9">
      <c r="A43" s="12" t="str">
        <f>+'DCP-9, P 3'!A35</f>
        <v>Edison International</v>
      </c>
      <c r="B43" s="12"/>
      <c r="C43" s="7">
        <f t="shared" si="1"/>
        <v>2.4333333333333335E-2</v>
      </c>
      <c r="D43" s="12"/>
      <c r="E43" s="8">
        <f>+'DCP-14, P 1'!E36</f>
        <v>0.7</v>
      </c>
      <c r="F43" s="12"/>
      <c r="G43" s="7">
        <f t="shared" si="4"/>
        <v>5.7500000000000002E-2</v>
      </c>
      <c r="H43" s="12"/>
      <c r="I43" s="5">
        <f t="shared" si="3"/>
        <v>6.458333333333334E-2</v>
      </c>
    </row>
    <row r="44" spans="1:9">
      <c r="A44" s="12" t="str">
        <f>+'DCP-9, P 3'!A36</f>
        <v>El Paso Electric Company</v>
      </c>
      <c r="B44" s="12"/>
      <c r="C44" s="7">
        <f t="shared" si="1"/>
        <v>2.4333333333333335E-2</v>
      </c>
      <c r="D44" s="12"/>
      <c r="E44" s="8">
        <f>+'DCP-14, P 1'!E37</f>
        <v>0.75</v>
      </c>
      <c r="F44" s="12"/>
      <c r="G44" s="7">
        <f t="shared" si="4"/>
        <v>5.7500000000000002E-2</v>
      </c>
      <c r="H44" s="12"/>
      <c r="I44" s="5">
        <f t="shared" si="3"/>
        <v>6.7458333333333342E-2</v>
      </c>
    </row>
    <row r="45" spans="1:9">
      <c r="A45" s="12" t="str">
        <f>+'DCP-9, P 3'!A37</f>
        <v>Eversource Energy</v>
      </c>
      <c r="B45" s="12"/>
      <c r="C45" s="7">
        <f>+C37</f>
        <v>2.4333333333333335E-2</v>
      </c>
      <c r="D45" s="12"/>
      <c r="E45" s="8">
        <f>+'DCP-14, P 1'!E38</f>
        <v>0.75</v>
      </c>
      <c r="F45" s="12"/>
      <c r="G45" s="7">
        <f t="shared" si="4"/>
        <v>5.7500000000000002E-2</v>
      </c>
      <c r="H45" s="12"/>
      <c r="I45" s="5">
        <f t="shared" si="3"/>
        <v>6.7458333333333342E-2</v>
      </c>
    </row>
    <row r="46" spans="1:9">
      <c r="A46" s="12" t="str">
        <f>+'DCP-9, P 3'!A38</f>
        <v>Great Plains Energy</v>
      </c>
      <c r="B46" s="12"/>
      <c r="C46" s="7">
        <f t="shared" si="1"/>
        <v>2.4333333333333335E-2</v>
      </c>
      <c r="D46" s="12"/>
      <c r="E46" s="8">
        <f>+'DCP-14, P 1'!E39</f>
        <v>0.85</v>
      </c>
      <c r="F46" s="12"/>
      <c r="G46" s="7">
        <f t="shared" si="4"/>
        <v>5.7500000000000002E-2</v>
      </c>
      <c r="H46" s="12"/>
      <c r="I46" s="5">
        <f t="shared" si="3"/>
        <v>7.3208333333333334E-2</v>
      </c>
    </row>
    <row r="47" spans="1:9">
      <c r="A47" s="12" t="str">
        <f>+'DCP-9, P 3'!A39</f>
        <v>IDACORP</v>
      </c>
      <c r="B47" s="12"/>
      <c r="C47" s="7">
        <f t="shared" si="1"/>
        <v>2.4333333333333335E-2</v>
      </c>
      <c r="D47" s="12"/>
      <c r="E47" s="8">
        <f>+'DCP-14, P 1'!E40</f>
        <v>0.8</v>
      </c>
      <c r="F47" s="12"/>
      <c r="G47" s="7">
        <f t="shared" si="4"/>
        <v>5.7500000000000002E-2</v>
      </c>
      <c r="H47" s="12"/>
      <c r="I47" s="5">
        <f t="shared" si="3"/>
        <v>7.0333333333333345E-2</v>
      </c>
    </row>
    <row r="48" spans="1:9">
      <c r="A48" s="12" t="str">
        <f>+'DCP-9, P 3'!A40</f>
        <v>NorthWestern Corp</v>
      </c>
      <c r="B48" s="12"/>
      <c r="C48" s="7">
        <f t="shared" si="1"/>
        <v>2.4333333333333335E-2</v>
      </c>
      <c r="D48" s="12"/>
      <c r="E48" s="8">
        <f>+'DCP-14, P 1'!E41</f>
        <v>0.7</v>
      </c>
      <c r="F48" s="12"/>
      <c r="G48" s="7">
        <f t="shared" si="4"/>
        <v>5.7500000000000002E-2</v>
      </c>
      <c r="H48" s="12"/>
      <c r="I48" s="5">
        <f t="shared" ref="I48:I58" si="5">+C48+(E48*G48)</f>
        <v>6.458333333333334E-2</v>
      </c>
    </row>
    <row r="49" spans="1:9">
      <c r="A49" s="12" t="str">
        <f>+'DCP-9, P 3'!A41</f>
        <v>OGE Energy</v>
      </c>
      <c r="B49" s="12"/>
      <c r="C49" s="7">
        <f t="shared" si="1"/>
        <v>2.4333333333333335E-2</v>
      </c>
      <c r="D49" s="12"/>
      <c r="E49" s="8">
        <f>+'DCP-14, P 1'!E42</f>
        <v>0.95</v>
      </c>
      <c r="F49" s="12"/>
      <c r="G49" s="7">
        <f t="shared" si="4"/>
        <v>5.7500000000000002E-2</v>
      </c>
      <c r="H49" s="12"/>
      <c r="I49" s="5">
        <f t="shared" si="5"/>
        <v>7.8958333333333339E-2</v>
      </c>
    </row>
    <row r="50" spans="1:9">
      <c r="A50" s="12" t="str">
        <f>+'DCP-9, P 3'!A42</f>
        <v>Pinnacle West Capital Corp.</v>
      </c>
      <c r="B50" s="12"/>
      <c r="C50" s="7">
        <f t="shared" si="1"/>
        <v>2.4333333333333335E-2</v>
      </c>
      <c r="D50" s="12"/>
      <c r="E50" s="8">
        <f>+'DCP-14, P 1'!E43</f>
        <v>0.75</v>
      </c>
      <c r="F50" s="12"/>
      <c r="G50" s="7">
        <f t="shared" si="4"/>
        <v>5.7500000000000002E-2</v>
      </c>
      <c r="H50" s="12"/>
      <c r="I50" s="5">
        <f t="shared" si="5"/>
        <v>6.7458333333333342E-2</v>
      </c>
    </row>
    <row r="51" spans="1:9">
      <c r="A51" s="12" t="str">
        <f>+'DCP-9, P 3'!A43</f>
        <v>Portland General Electric Co.</v>
      </c>
      <c r="B51" s="12"/>
      <c r="C51" s="7">
        <f t="shared" si="1"/>
        <v>2.4333333333333335E-2</v>
      </c>
      <c r="D51" s="12"/>
      <c r="E51" s="8">
        <f>+'DCP-14, P 1'!E44</f>
        <v>0.8</v>
      </c>
      <c r="F51" s="12"/>
      <c r="G51" s="7">
        <f t="shared" si="4"/>
        <v>5.7500000000000002E-2</v>
      </c>
      <c r="H51" s="12"/>
      <c r="I51" s="5">
        <f t="shared" si="5"/>
        <v>7.0333333333333345E-2</v>
      </c>
    </row>
    <row r="52" spans="1:9">
      <c r="A52" s="12" t="str">
        <f>+'DCP-9, P 3'!A44</f>
        <v>Public Service Enterprise Group</v>
      </c>
      <c r="B52" s="12"/>
      <c r="C52" s="7">
        <f t="shared" si="1"/>
        <v>2.4333333333333335E-2</v>
      </c>
      <c r="D52" s="12"/>
      <c r="E52" s="8">
        <f>+'DCP-14, P 1'!E45</f>
        <v>0.75</v>
      </c>
      <c r="F52" s="12"/>
      <c r="G52" s="7">
        <f t="shared" si="4"/>
        <v>5.7500000000000002E-2</v>
      </c>
      <c r="H52" s="12"/>
      <c r="I52" s="5">
        <f t="shared" si="5"/>
        <v>6.7458333333333342E-2</v>
      </c>
    </row>
    <row r="53" spans="1:9">
      <c r="A53" s="12" t="str">
        <f>+'DCP-9, P 3'!A45</f>
        <v>SCANA Corporation</v>
      </c>
      <c r="B53" s="12"/>
      <c r="C53" s="7">
        <f t="shared" si="1"/>
        <v>2.4333333333333335E-2</v>
      </c>
      <c r="D53" s="12"/>
      <c r="E53" s="8">
        <f>+'DCP-14, P 1'!E46</f>
        <v>0.75</v>
      </c>
      <c r="F53" s="12"/>
      <c r="G53" s="7">
        <f t="shared" si="4"/>
        <v>5.7500000000000002E-2</v>
      </c>
      <c r="H53" s="12"/>
      <c r="I53" s="5">
        <f t="shared" si="5"/>
        <v>6.7458333333333342E-2</v>
      </c>
    </row>
    <row r="54" spans="1:9">
      <c r="A54" s="12" t="str">
        <f>+'DCP-9, P 3'!A46</f>
        <v>Sempra Energy</v>
      </c>
      <c r="B54" s="12"/>
      <c r="C54" s="7">
        <f t="shared" si="1"/>
        <v>2.4333333333333335E-2</v>
      </c>
      <c r="D54" s="12"/>
      <c r="E54" s="8">
        <f>+'DCP-14, P 1'!E47</f>
        <v>0.8</v>
      </c>
      <c r="F54" s="12"/>
      <c r="G54" s="7">
        <f t="shared" si="4"/>
        <v>5.7500000000000002E-2</v>
      </c>
      <c r="H54" s="12"/>
      <c r="I54" s="5">
        <f t="shared" si="5"/>
        <v>7.0333333333333345E-2</v>
      </c>
    </row>
    <row r="55" spans="1:9">
      <c r="A55" s="12" t="str">
        <f>+'DCP-9, P 3'!A47</f>
        <v>The Empire Distric Electric</v>
      </c>
      <c r="B55" s="12"/>
      <c r="C55" s="7">
        <f t="shared" si="1"/>
        <v>2.4333333333333335E-2</v>
      </c>
      <c r="D55" s="12"/>
      <c r="E55" s="8">
        <f>+'DCP-14, P 1'!E48</f>
        <v>0.7</v>
      </c>
      <c r="F55" s="12"/>
      <c r="G55" s="7">
        <f t="shared" si="4"/>
        <v>5.7500000000000002E-2</v>
      </c>
      <c r="H55" s="12"/>
      <c r="I55" s="5">
        <f t="shared" si="5"/>
        <v>6.458333333333334E-2</v>
      </c>
    </row>
    <row r="56" spans="1:9">
      <c r="A56" s="12" t="str">
        <f>+'DCP-9, P 3'!A48</f>
        <v>Vectren Corp</v>
      </c>
      <c r="B56" s="12"/>
      <c r="C56" s="7">
        <f t="shared" si="1"/>
        <v>2.4333333333333335E-2</v>
      </c>
      <c r="D56" s="12"/>
      <c r="E56" s="8">
        <f>+'DCP-14, P 1'!E49</f>
        <v>0.75</v>
      </c>
      <c r="F56" s="12"/>
      <c r="G56" s="7">
        <f t="shared" si="4"/>
        <v>5.7500000000000002E-2</v>
      </c>
      <c r="H56" s="12"/>
      <c r="I56" s="5">
        <f t="shared" si="5"/>
        <v>6.7458333333333342E-2</v>
      </c>
    </row>
    <row r="57" spans="1:9">
      <c r="A57" s="12" t="str">
        <f>+'DCP-9, P 3'!A49</f>
        <v>Westar Energy</v>
      </c>
      <c r="B57" s="12"/>
      <c r="C57" s="7">
        <f>+C56</f>
        <v>2.4333333333333335E-2</v>
      </c>
      <c r="D57" s="12"/>
      <c r="E57" s="8">
        <f>+'DCP-14, P 1'!E50</f>
        <v>0.45</v>
      </c>
      <c r="F57" s="12"/>
      <c r="G57" s="7">
        <f>+G56</f>
        <v>5.7500000000000002E-2</v>
      </c>
      <c r="H57" s="12"/>
      <c r="I57" s="5">
        <f t="shared" si="5"/>
        <v>5.0208333333333341E-2</v>
      </c>
    </row>
    <row r="58" spans="1:9">
      <c r="A58" s="12" t="str">
        <f>+'DCP-9, P 3'!A50</f>
        <v>Xcel Energy Inc.</v>
      </c>
      <c r="B58" s="12"/>
      <c r="C58" s="7">
        <f>+C56</f>
        <v>2.4333333333333335E-2</v>
      </c>
      <c r="D58" s="12"/>
      <c r="E58" s="8">
        <f>+'DCP-14, P 1'!E51</f>
        <v>0.65</v>
      </c>
      <c r="F58" s="12"/>
      <c r="G58" s="7">
        <f>+G56</f>
        <v>5.7500000000000002E-2</v>
      </c>
      <c r="H58" s="12"/>
      <c r="I58" s="5">
        <f t="shared" si="5"/>
        <v>6.1708333333333337E-2</v>
      </c>
    </row>
    <row r="59" spans="1:9">
      <c r="A59" s="33"/>
      <c r="B59" s="33"/>
      <c r="C59" s="48"/>
      <c r="D59" s="33"/>
      <c r="E59" s="49"/>
      <c r="F59" s="33"/>
      <c r="G59" s="48"/>
      <c r="H59" s="33"/>
      <c r="I59" s="34"/>
    </row>
    <row r="60" spans="1:9">
      <c r="A60" s="12"/>
      <c r="B60" s="12"/>
      <c r="C60" s="7"/>
      <c r="D60" s="12"/>
      <c r="E60" s="8"/>
      <c r="F60" s="12"/>
      <c r="G60" s="7"/>
      <c r="H60" s="12"/>
      <c r="I60" s="5"/>
    </row>
    <row r="61" spans="1:9" ht="15.75">
      <c r="A61" s="12" t="s">
        <v>87</v>
      </c>
      <c r="B61" s="12"/>
      <c r="C61" s="7"/>
      <c r="D61" s="12"/>
      <c r="E61" s="8"/>
      <c r="F61" s="12"/>
      <c r="G61" s="7"/>
      <c r="H61" s="12"/>
      <c r="I61" s="22">
        <f>AVERAGE(I36:I58)</f>
        <v>6.6833333333333356E-2</v>
      </c>
    </row>
    <row r="62" spans="1:9" ht="15.75">
      <c r="A62" s="33"/>
      <c r="B62" s="33"/>
      <c r="C62" s="48"/>
      <c r="D62" s="33"/>
      <c r="E62" s="49"/>
      <c r="F62" s="33"/>
      <c r="G62" s="48"/>
      <c r="H62" s="33"/>
      <c r="I62" s="38"/>
    </row>
    <row r="63" spans="1:9" ht="15.75">
      <c r="A63" s="12"/>
      <c r="B63" s="12"/>
      <c r="C63" s="7"/>
      <c r="D63" s="12"/>
      <c r="E63" s="8"/>
      <c r="F63" s="12"/>
      <c r="G63" s="7"/>
      <c r="H63" s="12"/>
      <c r="I63" s="22"/>
    </row>
    <row r="64" spans="1:9" ht="15.75">
      <c r="A64" s="12" t="s">
        <v>84</v>
      </c>
      <c r="B64" s="12"/>
      <c r="C64" s="7"/>
      <c r="D64" s="12"/>
      <c r="E64" s="8"/>
      <c r="F64" s="12"/>
      <c r="G64" s="7"/>
      <c r="H64" s="12"/>
      <c r="I64" s="22">
        <f>MEDIAN(I36:I58)</f>
        <v>6.7458333333333342E-2</v>
      </c>
    </row>
    <row r="65" spans="1:9" ht="15.75" thickBot="1">
      <c r="A65" s="35"/>
      <c r="B65" s="35"/>
      <c r="C65" s="50"/>
      <c r="D65" s="35"/>
      <c r="E65" s="51"/>
      <c r="F65" s="35"/>
      <c r="G65" s="50"/>
      <c r="H65" s="35"/>
      <c r="I65" s="37"/>
    </row>
    <row r="66" spans="1:9" ht="15.75" thickTop="1">
      <c r="A66" s="12"/>
      <c r="B66" s="12"/>
      <c r="C66" s="7"/>
      <c r="D66" s="12"/>
      <c r="E66" s="8"/>
      <c r="F66" s="12"/>
      <c r="G66" s="7"/>
      <c r="H66" s="12"/>
      <c r="I66" s="5"/>
    </row>
    <row r="67" spans="1:9">
      <c r="A67" s="12" t="s">
        <v>48</v>
      </c>
      <c r="B67" s="12"/>
      <c r="C67" s="12"/>
      <c r="D67" s="12"/>
      <c r="E67" s="12"/>
      <c r="F67" s="12"/>
      <c r="G67" s="4"/>
      <c r="H67" s="12"/>
      <c r="I67" s="12"/>
    </row>
    <row r="68" spans="1:9">
      <c r="C68" s="292" t="s">
        <v>114</v>
      </c>
      <c r="D68" s="292"/>
      <c r="E68" s="292"/>
    </row>
    <row r="69" spans="1:9">
      <c r="C69" s="111" t="s">
        <v>113</v>
      </c>
      <c r="E69" s="107" t="s">
        <v>96</v>
      </c>
    </row>
    <row r="70" spans="1:9">
      <c r="C70" s="251" t="s">
        <v>290</v>
      </c>
      <c r="E70" s="47">
        <v>2.6100000000000002E-2</v>
      </c>
    </row>
    <row r="71" spans="1:9">
      <c r="C71" s="111" t="s">
        <v>291</v>
      </c>
      <c r="E71" s="47">
        <v>2.4899999999999999E-2</v>
      </c>
    </row>
    <row r="72" spans="1:9">
      <c r="C72" s="111" t="s">
        <v>292</v>
      </c>
      <c r="E72" s="47">
        <v>2.1999999999999999E-2</v>
      </c>
    </row>
    <row r="73" spans="1:9">
      <c r="A73" s="108"/>
      <c r="C73" s="79"/>
    </row>
    <row r="74" spans="1:9">
      <c r="C74" s="122" t="s">
        <v>33</v>
      </c>
      <c r="E74" s="47">
        <f>AVERAGE(E70:E72)</f>
        <v>2.4333333333333335E-2</v>
      </c>
    </row>
  </sheetData>
  <mergeCells count="2">
    <mergeCell ref="A8:I8"/>
    <mergeCell ref="C68:E68"/>
  </mergeCells>
  <phoneticPr fontId="8" type="noConversion"/>
  <printOptions horizontalCentered="1"/>
  <pageMargins left="0.75" right="0.75" top="1" bottom="1" header="0.5" footer="0.5"/>
  <pageSetup scale="57" orientation="portrait" r:id="rId1"/>
  <headerFooter alignWithMargins="0">
    <oddHeader>&amp;R&amp;"Times New Roman,Regular"&amp;10Exhibit No. DCP-11
Docket UE-152253
Page 1 of 1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4"/>
  <sheetViews>
    <sheetView showOutlineSymbols="0" view="pageLayout" topLeftCell="B1" zoomScaleNormal="75" workbookViewId="0">
      <selection activeCell="R2" sqref="R2"/>
    </sheetView>
  </sheetViews>
  <sheetFormatPr defaultColWidth="9.77734375" defaultRowHeight="15"/>
  <cols>
    <col min="1" max="1" width="27.77734375" style="12" customWidth="1"/>
    <col min="2" max="15" width="9.77734375" style="12"/>
    <col min="16" max="16" width="11.5546875" style="12" customWidth="1"/>
    <col min="17" max="17" width="11.77734375" style="12" customWidth="1"/>
    <col min="18" max="16384" width="9.77734375" style="12"/>
  </cols>
  <sheetData>
    <row r="1" spans="1:20" ht="15.75">
      <c r="R1" s="1"/>
    </row>
    <row r="2" spans="1:20" ht="15.75">
      <c r="R2" s="1"/>
    </row>
    <row r="3" spans="1:20" ht="15.75">
      <c r="R3" s="1"/>
      <c r="S3" s="1"/>
      <c r="T3" s="1"/>
    </row>
    <row r="4" spans="1:20" ht="20.25">
      <c r="A4" s="2" t="str">
        <f>+'DCP-11'!A6</f>
        <v>PROXY COMPANIES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0.25">
      <c r="A5" s="2" t="s">
        <v>52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8" spans="1:20" ht="15.75" thickBot="1"/>
    <row r="9" spans="1:20" ht="15.75" thickTop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5.75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 t="s">
        <v>123</v>
      </c>
      <c r="Q10" s="203" t="s">
        <v>289</v>
      </c>
      <c r="R10" s="203"/>
      <c r="S10" s="203"/>
      <c r="T10" s="203"/>
    </row>
    <row r="11" spans="1:20" ht="15.75">
      <c r="A11" s="203" t="str">
        <f>+'DCP-11'!A13</f>
        <v>COMPANY</v>
      </c>
      <c r="B11" s="203">
        <v>2002</v>
      </c>
      <c r="C11" s="203">
        <v>2003</v>
      </c>
      <c r="D11" s="203">
        <v>2004</v>
      </c>
      <c r="E11" s="203">
        <v>2005</v>
      </c>
      <c r="F11" s="203">
        <v>2006</v>
      </c>
      <c r="G11" s="203">
        <v>2007</v>
      </c>
      <c r="H11" s="203">
        <v>2008</v>
      </c>
      <c r="I11" s="203">
        <v>2009</v>
      </c>
      <c r="J11" s="203">
        <v>2010</v>
      </c>
      <c r="K11" s="203">
        <v>2011</v>
      </c>
      <c r="L11" s="203">
        <v>2012</v>
      </c>
      <c r="M11" s="203">
        <v>2013</v>
      </c>
      <c r="N11" s="203">
        <v>2014</v>
      </c>
      <c r="O11" s="203">
        <v>2015</v>
      </c>
      <c r="P11" s="203" t="s">
        <v>33</v>
      </c>
      <c r="Q11" s="203" t="s">
        <v>33</v>
      </c>
      <c r="R11" s="203">
        <v>2016</v>
      </c>
      <c r="S11" s="203">
        <v>2017</v>
      </c>
      <c r="T11" s="203" t="s">
        <v>231</v>
      </c>
    </row>
    <row r="12" spans="1:20" ht="15.75" thickBot="1"/>
    <row r="13" spans="1:20" ht="15.75" thickTop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5" spans="1:20" ht="15.75">
      <c r="A15" s="23" t="str">
        <f>+'DCP-11'!A17</f>
        <v>Parcell Proxy Group</v>
      </c>
    </row>
    <row r="17" spans="1:20">
      <c r="A17" s="12" t="str">
        <f>+'DCP-11'!A19</f>
        <v>Alliant Energy</v>
      </c>
      <c r="B17" s="5">
        <v>5.7000000000000002E-2</v>
      </c>
      <c r="C17" s="5">
        <v>7.5999999999999998E-2</v>
      </c>
      <c r="D17" s="5">
        <v>8.5000000000000006E-2</v>
      </c>
      <c r="E17" s="5">
        <v>0.10299999999999999</v>
      </c>
      <c r="F17" s="5">
        <v>9.4E-2</v>
      </c>
      <c r="G17" s="5">
        <v>0.114</v>
      </c>
      <c r="H17" s="5">
        <v>0.10199999999999999</v>
      </c>
      <c r="I17" s="5">
        <v>7.4999999999999997E-2</v>
      </c>
      <c r="J17" s="5">
        <v>0.108</v>
      </c>
      <c r="K17" s="5">
        <v>0.10299999999999999</v>
      </c>
      <c r="L17" s="5">
        <v>0.11</v>
      </c>
      <c r="M17" s="5">
        <v>0.114</v>
      </c>
      <c r="N17" s="5">
        <v>0.115</v>
      </c>
      <c r="O17" s="5">
        <v>0.11600000000000001</v>
      </c>
      <c r="P17" s="5">
        <f>AVERAGE(B17:H17)</f>
        <v>9.014285714285715E-2</v>
      </c>
      <c r="Q17" s="5">
        <f>AVERAGE(I17:O17)</f>
        <v>0.10585714285714286</v>
      </c>
      <c r="R17" s="5">
        <v>0.115</v>
      </c>
      <c r="S17" s="5"/>
      <c r="T17" s="5">
        <v>0.115</v>
      </c>
    </row>
    <row r="18" spans="1:20">
      <c r="A18" s="12" t="str">
        <f>+'DCP-11'!A20</f>
        <v>DTE Energy</v>
      </c>
      <c r="B18" s="5">
        <v>0.13700000000000001</v>
      </c>
      <c r="C18" s="5">
        <v>9.7000000000000003E-2</v>
      </c>
      <c r="D18" s="5">
        <v>8.1000000000000003E-2</v>
      </c>
      <c r="E18" s="5">
        <v>0.10199999999999999</v>
      </c>
      <c r="F18" s="5">
        <v>7.4999999999999997E-2</v>
      </c>
      <c r="G18" s="5">
        <v>7.6999999999999999E-2</v>
      </c>
      <c r="H18" s="5">
        <v>7.4999999999999997E-2</v>
      </c>
      <c r="I18" s="5">
        <v>8.6999999999999994E-2</v>
      </c>
      <c r="J18" s="5">
        <v>9.6000000000000002E-2</v>
      </c>
      <c r="K18" s="5">
        <v>9.0999999999999998E-2</v>
      </c>
      <c r="L18" s="5">
        <v>9.1999999999999998E-2</v>
      </c>
      <c r="M18" s="5">
        <v>8.5999999999999993E-2</v>
      </c>
      <c r="N18" s="5">
        <v>0.111</v>
      </c>
      <c r="O18" s="5">
        <v>9.5000000000000001E-2</v>
      </c>
      <c r="P18" s="5">
        <f t="shared" ref="P18:P23" si="0">AVERAGE(B18:H18)</f>
        <v>9.1999999999999985E-2</v>
      </c>
      <c r="Q18" s="5">
        <f t="shared" ref="Q18:Q23" si="1">AVERAGE(I18:O18)</f>
        <v>9.3999999999999986E-2</v>
      </c>
      <c r="R18" s="5">
        <v>9.5000000000000001E-2</v>
      </c>
      <c r="S18" s="5"/>
      <c r="T18" s="5">
        <v>0.1</v>
      </c>
    </row>
    <row r="19" spans="1:20">
      <c r="A19" s="12" t="str">
        <f>+'DCP-11'!A21</f>
        <v>Eversource Energy</v>
      </c>
      <c r="B19" s="5">
        <v>6.4000000000000001E-2</v>
      </c>
      <c r="C19" s="5">
        <v>7.0999999999999994E-2</v>
      </c>
      <c r="D19" s="5">
        <v>5.0999999999999997E-2</v>
      </c>
      <c r="E19" s="5">
        <v>5.3999999999999999E-2</v>
      </c>
      <c r="F19" s="5">
        <v>4.4999999999999998E-2</v>
      </c>
      <c r="G19" s="5">
        <v>8.5999999999999993E-2</v>
      </c>
      <c r="H19" s="5">
        <v>9.8000000000000004E-2</v>
      </c>
      <c r="I19" s="5">
        <v>9.6000000000000002E-2</v>
      </c>
      <c r="J19" s="5">
        <v>4.9000000000000002E-2</v>
      </c>
      <c r="K19" s="5">
        <v>0.1</v>
      </c>
      <c r="L19" s="5">
        <v>7.2999999999999995E-2</v>
      </c>
      <c r="M19" s="5">
        <v>8.3000000000000004E-2</v>
      </c>
      <c r="N19" s="5">
        <v>8.3000000000000004E-2</v>
      </c>
      <c r="O19" s="5">
        <v>8.5999999999999993E-2</v>
      </c>
      <c r="P19" s="5">
        <f t="shared" si="0"/>
        <v>6.699999999999999E-2</v>
      </c>
      <c r="Q19" s="5">
        <f t="shared" si="1"/>
        <v>8.1428571428571433E-2</v>
      </c>
      <c r="R19" s="5">
        <v>0.09</v>
      </c>
      <c r="S19" s="5">
        <v>0.09</v>
      </c>
      <c r="T19" s="5">
        <v>9.5000000000000001E-2</v>
      </c>
    </row>
    <row r="20" spans="1:20">
      <c r="A20" s="12" t="str">
        <f>+'DCP-11'!A22</f>
        <v>OGE Energy</v>
      </c>
      <c r="B20" s="5">
        <v>0.111</v>
      </c>
      <c r="C20" s="5">
        <v>0.13200000000000001</v>
      </c>
      <c r="D20" s="5">
        <v>0.127</v>
      </c>
      <c r="E20" s="5">
        <v>0.125</v>
      </c>
      <c r="F20" s="5">
        <v>0.15</v>
      </c>
      <c r="G20" s="5">
        <v>0.14699999999999999</v>
      </c>
      <c r="H20" s="5">
        <v>0.13</v>
      </c>
      <c r="I20" s="5">
        <v>0.129</v>
      </c>
      <c r="J20" s="5">
        <v>0.13500000000000001</v>
      </c>
      <c r="K20" s="5">
        <v>0.14000000000000001</v>
      </c>
      <c r="L20" s="5">
        <v>0.13200000000000001</v>
      </c>
      <c r="M20" s="5">
        <v>0.13200000000000001</v>
      </c>
      <c r="N20" s="5">
        <v>0.125</v>
      </c>
      <c r="O20" s="5">
        <v>0.106</v>
      </c>
      <c r="P20" s="5">
        <f t="shared" si="0"/>
        <v>0.13171428571428573</v>
      </c>
      <c r="Q20" s="5">
        <f t="shared" si="1"/>
        <v>0.12842857142857142</v>
      </c>
      <c r="R20" s="5">
        <v>0.105</v>
      </c>
      <c r="S20" s="5"/>
      <c r="T20" s="5">
        <v>0.11</v>
      </c>
    </row>
    <row r="21" spans="1:20">
      <c r="A21" s="12" t="str">
        <f>+'DCP-11'!A23</f>
        <v>Pinnacle West Capital</v>
      </c>
      <c r="B21" s="5">
        <v>8.5999999999999993E-2</v>
      </c>
      <c r="C21" s="5">
        <v>8.3000000000000004E-2</v>
      </c>
      <c r="D21" s="5">
        <v>8.2000000000000003E-2</v>
      </c>
      <c r="E21" s="5">
        <v>6.7000000000000004E-2</v>
      </c>
      <c r="F21" s="5">
        <v>9.1999999999999998E-2</v>
      </c>
      <c r="G21" s="5">
        <v>8.5000000000000006E-2</v>
      </c>
      <c r="H21" s="5">
        <v>6.0999999999999999E-2</v>
      </c>
      <c r="I21" s="5">
        <v>6.8000000000000005E-2</v>
      </c>
      <c r="J21" s="5">
        <v>9.2999999999999999E-2</v>
      </c>
      <c r="K21" s="5">
        <v>8.6999999999999994E-2</v>
      </c>
      <c r="L21" s="5">
        <v>9.8000000000000004E-2</v>
      </c>
      <c r="M21" s="5">
        <v>9.9000000000000005E-2</v>
      </c>
      <c r="N21" s="5">
        <v>9.1999999999999998E-2</v>
      </c>
      <c r="O21" s="5">
        <v>9.6000000000000002E-2</v>
      </c>
      <c r="P21" s="5">
        <f t="shared" si="0"/>
        <v>7.9428571428571432E-2</v>
      </c>
      <c r="Q21" s="5">
        <f t="shared" si="1"/>
        <v>9.0428571428571414E-2</v>
      </c>
      <c r="R21" s="5">
        <v>9.5000000000000001E-2</v>
      </c>
      <c r="S21" s="5"/>
      <c r="T21" s="5">
        <v>9.5000000000000001E-2</v>
      </c>
    </row>
    <row r="22" spans="1:20">
      <c r="A22" s="12" t="str">
        <f>+'DCP-11'!A24</f>
        <v>Westar Energy</v>
      </c>
      <c r="B22" s="5">
        <v>0.05</v>
      </c>
      <c r="C22" s="5">
        <v>0.106</v>
      </c>
      <c r="D22" s="5">
        <v>7.6999999999999999E-2</v>
      </c>
      <c r="E22" s="5">
        <v>9.6000000000000002E-2</v>
      </c>
      <c r="F22" s="5">
        <v>0.111</v>
      </c>
      <c r="G22" s="5">
        <v>0.1</v>
      </c>
      <c r="H22" s="5">
        <v>6.7000000000000004E-2</v>
      </c>
      <c r="I22" s="5">
        <v>6.3E-2</v>
      </c>
      <c r="J22" s="5">
        <v>8.5999999999999993E-2</v>
      </c>
      <c r="K22" s="5">
        <v>8.2000000000000003E-2</v>
      </c>
      <c r="L22" s="5">
        <v>9.5000000000000001E-2</v>
      </c>
      <c r="M22" s="5">
        <v>9.8000000000000004E-2</v>
      </c>
      <c r="N22" s="5">
        <v>9.7000000000000003E-2</v>
      </c>
      <c r="O22" s="5">
        <v>0.09</v>
      </c>
      <c r="P22" s="5">
        <f t="shared" si="0"/>
        <v>8.6714285714285716E-2</v>
      </c>
      <c r="Q22" s="5">
        <f t="shared" si="1"/>
        <v>8.7285714285714272E-2</v>
      </c>
      <c r="R22" s="5">
        <v>9.5000000000000001E-2</v>
      </c>
      <c r="S22" s="5"/>
      <c r="T22" s="5">
        <v>9.5000000000000001E-2</v>
      </c>
    </row>
    <row r="23" spans="1:20">
      <c r="A23" s="12" t="str">
        <f>+'DCP-11'!A25</f>
        <v>WEC Energy</v>
      </c>
      <c r="B23" s="5">
        <v>0.128</v>
      </c>
      <c r="C23" s="5">
        <v>0.11799999999999999</v>
      </c>
      <c r="D23" s="5">
        <v>0.09</v>
      </c>
      <c r="E23" s="5">
        <v>0.11600000000000001</v>
      </c>
      <c r="F23" s="5">
        <v>0.111</v>
      </c>
      <c r="G23" s="5">
        <v>0.111</v>
      </c>
      <c r="H23" s="5">
        <v>0.11</v>
      </c>
      <c r="I23" s="5">
        <v>0.108</v>
      </c>
      <c r="J23" s="5">
        <v>0.122</v>
      </c>
      <c r="K23" s="5">
        <v>0.13</v>
      </c>
      <c r="L23" s="5">
        <v>0.13300000000000001</v>
      </c>
      <c r="M23" s="5">
        <v>0.13600000000000001</v>
      </c>
      <c r="N23" s="5">
        <v>0.13500000000000001</v>
      </c>
      <c r="O23" s="5">
        <v>0.10199999999999999</v>
      </c>
      <c r="P23" s="5">
        <f t="shared" si="0"/>
        <v>0.11199999999999999</v>
      </c>
      <c r="Q23" s="5">
        <f t="shared" si="1"/>
        <v>0.12371428571428571</v>
      </c>
      <c r="R23" s="5">
        <v>0.1</v>
      </c>
      <c r="S23" s="5"/>
      <c r="T23" s="5">
        <v>0.11</v>
      </c>
    </row>
    <row r="24" spans="1:20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5.75">
      <c r="A26" s="12" t="s">
        <v>33</v>
      </c>
      <c r="B26" s="5">
        <f>AVERAGE(B17:B23)</f>
        <v>9.0428571428571428E-2</v>
      </c>
      <c r="C26" s="5">
        <f t="shared" ref="C26:O26" si="2">AVERAGE(C17:C23)</f>
        <v>9.7571428571428573E-2</v>
      </c>
      <c r="D26" s="5">
        <f t="shared" si="2"/>
        <v>8.4714285714285714E-2</v>
      </c>
      <c r="E26" s="5">
        <f t="shared" si="2"/>
        <v>9.4714285714285723E-2</v>
      </c>
      <c r="F26" s="5">
        <f t="shared" si="2"/>
        <v>9.685714285714285E-2</v>
      </c>
      <c r="G26" s="5">
        <f t="shared" si="2"/>
        <v>0.10285714285714286</v>
      </c>
      <c r="H26" s="5">
        <f t="shared" si="2"/>
        <v>9.1857142857142859E-2</v>
      </c>
      <c r="I26" s="5">
        <f t="shared" si="2"/>
        <v>8.9428571428571427E-2</v>
      </c>
      <c r="J26" s="5">
        <f t="shared" si="2"/>
        <v>9.8428571428571421E-2</v>
      </c>
      <c r="K26" s="5">
        <f t="shared" si="2"/>
        <v>0.10471428571428572</v>
      </c>
      <c r="L26" s="5">
        <f t="shared" si="2"/>
        <v>0.10471428571428572</v>
      </c>
      <c r="M26" s="5">
        <f t="shared" si="2"/>
        <v>0.10685714285714286</v>
      </c>
      <c r="N26" s="5">
        <f t="shared" si="2"/>
        <v>0.10828571428571429</v>
      </c>
      <c r="O26" s="5">
        <f t="shared" si="2"/>
        <v>9.8714285714285713E-2</v>
      </c>
      <c r="P26" s="14">
        <f>AVERAGE(P17:P23)</f>
        <v>9.4142857142857153E-2</v>
      </c>
      <c r="Q26" s="14">
        <f t="shared" ref="Q26:T26" si="3">AVERAGE(Q17:Q23)</f>
        <v>0.10159183673469387</v>
      </c>
      <c r="R26" s="14">
        <f t="shared" si="3"/>
        <v>9.9285714285714283E-2</v>
      </c>
      <c r="S26" s="14">
        <f t="shared" si="3"/>
        <v>0.09</v>
      </c>
      <c r="T26" s="14">
        <f t="shared" si="3"/>
        <v>0.10285714285714286</v>
      </c>
    </row>
    <row r="27" spans="1:20" ht="15.75">
      <c r="A27" s="3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34"/>
      <c r="Q27" s="93"/>
      <c r="R27" s="125"/>
      <c r="S27" s="125"/>
      <c r="T27" s="125"/>
    </row>
    <row r="28" spans="1:20" ht="15.7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5"/>
      <c r="Q28" s="19"/>
      <c r="R28" s="14"/>
      <c r="S28" s="14"/>
      <c r="T28" s="14"/>
    </row>
    <row r="29" spans="1:20" ht="15.75">
      <c r="A29" s="12" t="s">
        <v>84</v>
      </c>
      <c r="B29" s="19">
        <f>MEDIAN(B17:B23)</f>
        <v>8.5999999999999993E-2</v>
      </c>
      <c r="C29" s="19">
        <f t="shared" ref="C29:O29" si="4">MEDIAN(C17:C23)</f>
        <v>9.7000000000000003E-2</v>
      </c>
      <c r="D29" s="19">
        <f t="shared" si="4"/>
        <v>8.2000000000000003E-2</v>
      </c>
      <c r="E29" s="19">
        <f t="shared" si="4"/>
        <v>0.10199999999999999</v>
      </c>
      <c r="F29" s="19">
        <f t="shared" si="4"/>
        <v>9.4E-2</v>
      </c>
      <c r="G29" s="19">
        <f t="shared" si="4"/>
        <v>0.1</v>
      </c>
      <c r="H29" s="19">
        <f t="shared" si="4"/>
        <v>9.8000000000000004E-2</v>
      </c>
      <c r="I29" s="19">
        <f t="shared" si="4"/>
        <v>8.6999999999999994E-2</v>
      </c>
      <c r="J29" s="19">
        <f t="shared" si="4"/>
        <v>9.6000000000000002E-2</v>
      </c>
      <c r="K29" s="19">
        <f t="shared" si="4"/>
        <v>0.1</v>
      </c>
      <c r="L29" s="19">
        <f t="shared" si="4"/>
        <v>9.8000000000000004E-2</v>
      </c>
      <c r="M29" s="19">
        <f t="shared" si="4"/>
        <v>9.9000000000000005E-2</v>
      </c>
      <c r="N29" s="19">
        <f t="shared" si="4"/>
        <v>0.111</v>
      </c>
      <c r="O29" s="19">
        <f t="shared" si="4"/>
        <v>9.6000000000000002E-2</v>
      </c>
      <c r="P29" s="14">
        <f t="shared" ref="P29" si="5">AVERAGE(B29:H29)</f>
        <v>9.4142857142857125E-2</v>
      </c>
      <c r="Q29" s="14">
        <f t="shared" ref="Q29" si="6">AVERAGE(I29:O29)</f>
        <v>9.8142857142857129E-2</v>
      </c>
      <c r="R29" s="14">
        <f>MEDIAN(R17:R23)</f>
        <v>9.5000000000000001E-2</v>
      </c>
      <c r="S29" s="14">
        <f>MEDIAN(S17:S23)</f>
        <v>0.09</v>
      </c>
      <c r="T29" s="14">
        <f>MEDIAN(T17:T23)</f>
        <v>0.1</v>
      </c>
    </row>
    <row r="30" spans="1:20" ht="15.75">
      <c r="A30" s="33"/>
      <c r="B30" s="93"/>
      <c r="C30" s="93"/>
      <c r="D30" s="93"/>
      <c r="E30" s="93"/>
      <c r="F30" s="93"/>
      <c r="G30" s="93"/>
      <c r="H30" s="93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ht="15.7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2"/>
      <c r="Q31" s="22"/>
      <c r="R31" s="5"/>
      <c r="S31" s="5"/>
      <c r="T31" s="5"/>
    </row>
    <row r="32" spans="1:20" ht="15.75">
      <c r="A32" s="23" t="str">
        <f>+'DCP-11'!A34</f>
        <v>Strunk Proxy Group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>
      <c r="A34" s="12" t="str">
        <f>+'DCP-11'!A36</f>
        <v>Ameren Corporation</v>
      </c>
      <c r="B34" s="5">
        <v>0.108</v>
      </c>
      <c r="C34" s="5">
        <v>0.122</v>
      </c>
      <c r="D34" s="5">
        <v>0.1</v>
      </c>
      <c r="E34" s="5">
        <v>0.10299999999999999</v>
      </c>
      <c r="F34" s="5">
        <v>8.5000000000000006E-2</v>
      </c>
      <c r="G34" s="5">
        <v>9.2999999999999999E-2</v>
      </c>
      <c r="H34" s="5">
        <v>8.7999999999999995E-2</v>
      </c>
      <c r="I34" s="5">
        <v>8.4000000000000005E-2</v>
      </c>
      <c r="J34" s="5">
        <v>8.5000000000000006E-2</v>
      </c>
      <c r="K34" s="5">
        <v>7.5999999999999998E-2</v>
      </c>
      <c r="L34" s="5">
        <v>0.08</v>
      </c>
      <c r="M34" s="5">
        <v>7.6999999999999999E-2</v>
      </c>
      <c r="N34" s="5">
        <v>8.7999999999999995E-2</v>
      </c>
      <c r="O34" s="5">
        <v>8.6999999999999994E-2</v>
      </c>
      <c r="P34" s="5">
        <f>AVERAGE(B34:H34)</f>
        <v>9.9857142857142839E-2</v>
      </c>
      <c r="Q34" s="5">
        <f t="shared" ref="Q34:Q56" si="7">AVERAGE(I34:O34)</f>
        <v>8.242857142857142E-2</v>
      </c>
      <c r="R34" s="5">
        <v>9.5000000000000001E-2</v>
      </c>
      <c r="S34" s="5"/>
      <c r="T34" s="5">
        <v>0.105</v>
      </c>
    </row>
    <row r="35" spans="1:20">
      <c r="A35" s="12" t="str">
        <f>+'DCP-11'!A37</f>
        <v>American Electric Power</v>
      </c>
      <c r="B35" s="5">
        <v>0.123</v>
      </c>
      <c r="C35" s="5">
        <v>0.124</v>
      </c>
      <c r="D35" s="5">
        <v>0.127</v>
      </c>
      <c r="E35" s="5">
        <v>0.11899999999999999</v>
      </c>
      <c r="F35" s="5">
        <v>0.122</v>
      </c>
      <c r="G35" s="5">
        <v>0.11700000000000001</v>
      </c>
      <c r="H35" s="5">
        <v>0.11600000000000001</v>
      </c>
      <c r="I35" s="5">
        <v>0.11</v>
      </c>
      <c r="J35" s="5">
        <v>9.2999999999999999E-2</v>
      </c>
      <c r="K35" s="5">
        <v>0.107</v>
      </c>
      <c r="L35" s="5">
        <v>9.7000000000000003E-2</v>
      </c>
      <c r="M35" s="5">
        <v>9.9000000000000005E-2</v>
      </c>
      <c r="N35" s="5">
        <v>9.9000000000000005E-2</v>
      </c>
      <c r="O35" s="5">
        <v>0.105</v>
      </c>
      <c r="P35" s="5">
        <f t="shared" ref="P35:P56" si="8">AVERAGE(B35:H35)</f>
        <v>0.12114285714285714</v>
      </c>
      <c r="Q35" s="5">
        <f t="shared" si="7"/>
        <v>0.10142857142857142</v>
      </c>
      <c r="R35" s="5">
        <v>0.1</v>
      </c>
      <c r="S35" s="5"/>
      <c r="T35" s="5">
        <v>0.1</v>
      </c>
    </row>
    <row r="36" spans="1:20">
      <c r="A36" s="12" t="str">
        <f>+'DCP-11'!A38</f>
        <v>Avista Corporation</v>
      </c>
      <c r="B36" s="5">
        <v>4.4999999999999998E-2</v>
      </c>
      <c r="C36" s="5">
        <v>6.7000000000000004E-2</v>
      </c>
      <c r="D36" s="5">
        <v>4.5999999999999999E-2</v>
      </c>
      <c r="E36" s="5">
        <v>5.8000000000000003E-2</v>
      </c>
      <c r="F36" s="5">
        <v>8.7999999999999995E-2</v>
      </c>
      <c r="G36" s="5">
        <v>4.1000000000000002E-2</v>
      </c>
      <c r="H36" s="5">
        <v>7.5999999999999998E-2</v>
      </c>
      <c r="I36" s="5">
        <v>8.4000000000000005E-2</v>
      </c>
      <c r="J36" s="5">
        <v>8.5000000000000006E-2</v>
      </c>
      <c r="K36" s="5">
        <v>8.5999999999999993E-2</v>
      </c>
      <c r="L36" s="5">
        <v>6.4000000000000001E-2</v>
      </c>
      <c r="M36" s="5">
        <v>8.6999999999999994E-2</v>
      </c>
      <c r="N36" s="5">
        <v>8.1000000000000003E-2</v>
      </c>
      <c r="O36" s="5">
        <v>7.9000000000000001E-2</v>
      </c>
      <c r="P36" s="5">
        <f t="shared" si="8"/>
        <v>6.0142857142857144E-2</v>
      </c>
      <c r="Q36" s="5">
        <f t="shared" si="7"/>
        <v>8.0857142857142864E-2</v>
      </c>
      <c r="R36" s="5">
        <v>0.08</v>
      </c>
      <c r="S36" s="5"/>
      <c r="T36" s="5">
        <v>8.5000000000000006E-2</v>
      </c>
    </row>
    <row r="37" spans="1:20">
      <c r="A37" s="12" t="str">
        <f>+'DCP-11'!A39</f>
        <v>CenterPoint Energy</v>
      </c>
      <c r="B37" s="5">
        <v>9.6000000000000002E-2</v>
      </c>
      <c r="C37" s="5">
        <v>0.26100000000000001</v>
      </c>
      <c r="D37" s="5">
        <v>0.13100000000000001</v>
      </c>
      <c r="E37" s="5">
        <v>0.17199999999999999</v>
      </c>
      <c r="F37" s="5">
        <v>0.29099999999999998</v>
      </c>
      <c r="G37" s="5">
        <v>0.221</v>
      </c>
      <c r="H37" s="5">
        <v>0.22600000000000001</v>
      </c>
      <c r="I37" s="5">
        <v>0.16</v>
      </c>
      <c r="J37" s="5">
        <v>0.15</v>
      </c>
      <c r="K37" s="5">
        <v>0.14599999999999999</v>
      </c>
      <c r="L37" s="5">
        <v>0.13500000000000001</v>
      </c>
      <c r="M37" s="5">
        <v>0.123</v>
      </c>
      <c r="N37" s="5">
        <v>0.13700000000000001</v>
      </c>
      <c r="O37" s="5">
        <v>0.11</v>
      </c>
      <c r="P37" s="5">
        <f t="shared" si="8"/>
        <v>0.19971428571428571</v>
      </c>
      <c r="Q37" s="5">
        <f t="shared" si="7"/>
        <v>0.13728571428571429</v>
      </c>
      <c r="R37" s="5">
        <v>0.12</v>
      </c>
      <c r="S37" s="5"/>
      <c r="T37" s="5">
        <v>0.13</v>
      </c>
    </row>
    <row r="38" spans="1:20">
      <c r="A38" s="12" t="str">
        <f>+'DCP-11'!A40</f>
        <v>Consolidated Edison</v>
      </c>
      <c r="B38" s="5">
        <v>0.115</v>
      </c>
      <c r="C38" s="5">
        <v>0.1</v>
      </c>
      <c r="D38" s="5">
        <v>0.08</v>
      </c>
      <c r="E38" s="5">
        <v>0.10199999999999999</v>
      </c>
      <c r="F38" s="5">
        <v>9.7000000000000003E-2</v>
      </c>
      <c r="G38" s="5">
        <v>0.109</v>
      </c>
      <c r="H38" s="5">
        <v>9.9000000000000005E-2</v>
      </c>
      <c r="I38" s="5">
        <v>8.6999999999999994E-2</v>
      </c>
      <c r="J38" s="5">
        <v>9.2999999999999999E-2</v>
      </c>
      <c r="K38" s="5">
        <v>9.2999999999999999E-2</v>
      </c>
      <c r="L38" s="5">
        <v>9.7000000000000003E-2</v>
      </c>
      <c r="M38" s="5">
        <v>9.5000000000000001E-2</v>
      </c>
      <c r="N38" s="5">
        <v>8.5000000000000006E-2</v>
      </c>
      <c r="O38" s="5">
        <v>9.0999999999999998E-2</v>
      </c>
      <c r="P38" s="5">
        <f t="shared" si="8"/>
        <v>0.10028571428571428</v>
      </c>
      <c r="Q38" s="5">
        <f t="shared" si="7"/>
        <v>9.1571428571428554E-2</v>
      </c>
      <c r="R38" s="5">
        <v>0.09</v>
      </c>
      <c r="S38" s="5">
        <v>0.09</v>
      </c>
      <c r="T38" s="5">
        <v>0.09</v>
      </c>
    </row>
    <row r="39" spans="1:20">
      <c r="A39" s="12" t="str">
        <f>+'DCP-11'!A41</f>
        <v>Dominion Resources</v>
      </c>
      <c r="B39" s="5">
        <v>0.14899999999999999</v>
      </c>
      <c r="C39" s="5">
        <v>0.12</v>
      </c>
      <c r="D39" s="5">
        <v>0.129</v>
      </c>
      <c r="E39" s="5">
        <v>9.4E-2</v>
      </c>
      <c r="F39" s="5">
        <v>0.14299999999999999</v>
      </c>
      <c r="G39" s="5">
        <v>0.122</v>
      </c>
      <c r="H39" s="5">
        <v>0.18099999999999999</v>
      </c>
      <c r="I39" s="5">
        <v>0.14699999999999999</v>
      </c>
      <c r="J39" s="5">
        <v>0.14699999999999999</v>
      </c>
      <c r="K39" s="5">
        <v>0.13500000000000001</v>
      </c>
      <c r="L39" s="5">
        <v>0.14299999999999999</v>
      </c>
      <c r="M39" s="5">
        <v>0.161</v>
      </c>
      <c r="N39" s="5">
        <v>0.153</v>
      </c>
      <c r="O39" s="5">
        <v>0.156</v>
      </c>
      <c r="P39" s="5">
        <f t="shared" si="8"/>
        <v>0.13399999999999998</v>
      </c>
      <c r="Q39" s="5">
        <f t="shared" si="7"/>
        <v>0.14885714285714285</v>
      </c>
      <c r="R39" s="5">
        <v>0.15</v>
      </c>
      <c r="S39" s="5">
        <v>0.14499999999999999</v>
      </c>
      <c r="T39" s="5">
        <v>0.19</v>
      </c>
    </row>
    <row r="40" spans="1:20">
      <c r="A40" s="12" t="str">
        <f>+'DCP-11'!A42</f>
        <v>DTE Energy Corporation</v>
      </c>
      <c r="B40" s="5">
        <f>+B18</f>
        <v>0.13700000000000001</v>
      </c>
      <c r="C40" s="5">
        <f t="shared" ref="C40:O40" si="9">+C18</f>
        <v>9.7000000000000003E-2</v>
      </c>
      <c r="D40" s="5">
        <f t="shared" si="9"/>
        <v>8.1000000000000003E-2</v>
      </c>
      <c r="E40" s="5">
        <f t="shared" si="9"/>
        <v>0.10199999999999999</v>
      </c>
      <c r="F40" s="5">
        <f t="shared" si="9"/>
        <v>7.4999999999999997E-2</v>
      </c>
      <c r="G40" s="5">
        <f t="shared" si="9"/>
        <v>7.6999999999999999E-2</v>
      </c>
      <c r="H40" s="5">
        <f t="shared" si="9"/>
        <v>7.4999999999999997E-2</v>
      </c>
      <c r="I40" s="5">
        <f t="shared" si="9"/>
        <v>8.6999999999999994E-2</v>
      </c>
      <c r="J40" s="5">
        <f t="shared" si="9"/>
        <v>9.6000000000000002E-2</v>
      </c>
      <c r="K40" s="5">
        <f t="shared" si="9"/>
        <v>9.0999999999999998E-2</v>
      </c>
      <c r="L40" s="5">
        <f t="shared" si="9"/>
        <v>9.1999999999999998E-2</v>
      </c>
      <c r="M40" s="5">
        <f t="shared" si="9"/>
        <v>8.5999999999999993E-2</v>
      </c>
      <c r="N40" s="5">
        <f t="shared" si="9"/>
        <v>0.111</v>
      </c>
      <c r="O40" s="5">
        <f t="shared" si="9"/>
        <v>9.5000000000000001E-2</v>
      </c>
      <c r="P40" s="5">
        <f t="shared" si="8"/>
        <v>9.1999999999999985E-2</v>
      </c>
      <c r="Q40" s="5">
        <f t="shared" si="7"/>
        <v>9.3999999999999986E-2</v>
      </c>
      <c r="R40" s="5">
        <f>+R18</f>
        <v>9.5000000000000001E-2</v>
      </c>
      <c r="S40" s="5"/>
      <c r="T40" s="5">
        <f t="shared" ref="T40" si="10">+T18</f>
        <v>0.1</v>
      </c>
    </row>
    <row r="41" spans="1:20">
      <c r="A41" s="12" t="str">
        <f>+'DCP-11'!A43</f>
        <v>Edison International</v>
      </c>
      <c r="B41" s="5">
        <v>0.154</v>
      </c>
      <c r="C41" s="5">
        <v>0.158</v>
      </c>
      <c r="D41" s="5">
        <v>3.9E-2</v>
      </c>
      <c r="E41" s="5">
        <v>0.17399999999999999</v>
      </c>
      <c r="F41" s="5">
        <v>0.14899999999999999</v>
      </c>
      <c r="G41" s="5">
        <v>0.13400000000000001</v>
      </c>
      <c r="H41" s="5">
        <v>0.13400000000000001</v>
      </c>
      <c r="I41" s="5">
        <v>0.109</v>
      </c>
      <c r="J41" s="5">
        <v>0.107</v>
      </c>
      <c r="K41" s="5">
        <v>0.10199999999999999</v>
      </c>
      <c r="L41" s="5">
        <v>0.152</v>
      </c>
      <c r="M41" s="5">
        <v>0.127</v>
      </c>
      <c r="N41" s="5">
        <v>0.13500000000000001</v>
      </c>
      <c r="O41" s="5">
        <v>0.111</v>
      </c>
      <c r="P41" s="5">
        <f t="shared" si="8"/>
        <v>0.13457142857142856</v>
      </c>
      <c r="Q41" s="5">
        <f t="shared" si="7"/>
        <v>0.12042857142857143</v>
      </c>
      <c r="R41" s="5">
        <v>0.115</v>
      </c>
      <c r="S41" s="5"/>
      <c r="T41" s="5">
        <v>0.12</v>
      </c>
    </row>
    <row r="42" spans="1:20">
      <c r="A42" s="12" t="str">
        <f>+'DCP-11'!A44</f>
        <v>El Paso Electric Company</v>
      </c>
      <c r="B42" s="5">
        <v>6.3E-2</v>
      </c>
      <c r="C42" s="5">
        <v>6.5000000000000002E-2</v>
      </c>
      <c r="D42" s="5">
        <v>6.3E-2</v>
      </c>
      <c r="E42" s="5">
        <v>6.7000000000000004E-2</v>
      </c>
      <c r="F42" s="5">
        <v>0.105</v>
      </c>
      <c r="G42" s="5">
        <v>0.11899999999999999</v>
      </c>
      <c r="H42" s="5">
        <v>0.114</v>
      </c>
      <c r="I42" s="5">
        <v>9.4E-2</v>
      </c>
      <c r="J42" s="5">
        <v>0.11700000000000001</v>
      </c>
      <c r="K42" s="5">
        <v>0.13</v>
      </c>
      <c r="L42" s="5">
        <v>0.114</v>
      </c>
      <c r="M42" s="5">
        <v>0.1</v>
      </c>
      <c r="N42" s="5">
        <v>9.5000000000000001E-2</v>
      </c>
      <c r="O42" s="5">
        <v>8.3000000000000004E-2</v>
      </c>
      <c r="P42" s="5">
        <f t="shared" si="8"/>
        <v>8.5142857142857145E-2</v>
      </c>
      <c r="Q42" s="5">
        <f t="shared" si="7"/>
        <v>0.10471428571428572</v>
      </c>
      <c r="R42" s="5">
        <v>0.08</v>
      </c>
      <c r="S42" s="5">
        <v>0.08</v>
      </c>
      <c r="T42" s="5">
        <v>9.5000000000000001E-2</v>
      </c>
    </row>
    <row r="43" spans="1:20">
      <c r="A43" s="12" t="str">
        <f>+'DCP-11'!A45</f>
        <v>Eversource Energy</v>
      </c>
      <c r="B43" s="5">
        <f>+B19</f>
        <v>6.4000000000000001E-2</v>
      </c>
      <c r="C43" s="5">
        <f t="shared" ref="C43:O43" si="11">+C19</f>
        <v>7.0999999999999994E-2</v>
      </c>
      <c r="D43" s="5">
        <f t="shared" si="11"/>
        <v>5.0999999999999997E-2</v>
      </c>
      <c r="E43" s="5">
        <f t="shared" si="11"/>
        <v>5.3999999999999999E-2</v>
      </c>
      <c r="F43" s="5">
        <f t="shared" si="11"/>
        <v>4.4999999999999998E-2</v>
      </c>
      <c r="G43" s="5">
        <f t="shared" si="11"/>
        <v>8.5999999999999993E-2</v>
      </c>
      <c r="H43" s="5">
        <f t="shared" si="11"/>
        <v>9.8000000000000004E-2</v>
      </c>
      <c r="I43" s="5">
        <f t="shared" si="11"/>
        <v>9.6000000000000002E-2</v>
      </c>
      <c r="J43" s="5">
        <f t="shared" si="11"/>
        <v>4.9000000000000002E-2</v>
      </c>
      <c r="K43" s="5">
        <f t="shared" si="11"/>
        <v>0.1</v>
      </c>
      <c r="L43" s="5">
        <f t="shared" si="11"/>
        <v>7.2999999999999995E-2</v>
      </c>
      <c r="M43" s="5">
        <f t="shared" si="11"/>
        <v>8.3000000000000004E-2</v>
      </c>
      <c r="N43" s="5">
        <f t="shared" si="11"/>
        <v>8.3000000000000004E-2</v>
      </c>
      <c r="O43" s="5">
        <f t="shared" si="11"/>
        <v>8.5999999999999993E-2</v>
      </c>
      <c r="P43" s="5">
        <f t="shared" si="8"/>
        <v>6.699999999999999E-2</v>
      </c>
      <c r="Q43" s="5">
        <f t="shared" si="7"/>
        <v>8.1428571428571433E-2</v>
      </c>
      <c r="R43" s="5">
        <f>+R19</f>
        <v>0.09</v>
      </c>
      <c r="S43" s="5">
        <f t="shared" ref="S43:T43" si="12">+S19</f>
        <v>0.09</v>
      </c>
      <c r="T43" s="5">
        <f t="shared" si="12"/>
        <v>9.5000000000000001E-2</v>
      </c>
    </row>
    <row r="44" spans="1:20">
      <c r="A44" s="12" t="str">
        <f>+'DCP-11'!A46</f>
        <v>Great Plains Energy</v>
      </c>
      <c r="B44" s="19">
        <v>0.156</v>
      </c>
      <c r="C44" s="19">
        <v>0.16600000000000001</v>
      </c>
      <c r="D44" s="19">
        <v>0.16900000000000001</v>
      </c>
      <c r="E44" s="19">
        <v>0.13700000000000001</v>
      </c>
      <c r="F44" s="19">
        <v>9.8000000000000004E-2</v>
      </c>
      <c r="G44" s="19">
        <v>0.106</v>
      </c>
      <c r="H44" s="19">
        <v>5.8999999999999997E-2</v>
      </c>
      <c r="I44" s="19">
        <v>4.9000000000000002E-2</v>
      </c>
      <c r="J44" s="19">
        <v>7.2999999999999995E-2</v>
      </c>
      <c r="K44" s="19">
        <v>5.8000000000000003E-2</v>
      </c>
      <c r="L44" s="19">
        <v>6.2E-2</v>
      </c>
      <c r="M44" s="19">
        <v>7.2999999999999995E-2</v>
      </c>
      <c r="N44" s="19">
        <v>6.8000000000000005E-2</v>
      </c>
      <c r="O44" s="19">
        <v>5.8000000000000003E-2</v>
      </c>
      <c r="P44" s="5">
        <f t="shared" si="8"/>
        <v>0.12728571428571428</v>
      </c>
      <c r="Q44" s="5">
        <f t="shared" si="7"/>
        <v>6.3E-2</v>
      </c>
      <c r="R44" s="5">
        <v>7.4999999999999997E-2</v>
      </c>
      <c r="S44" s="5"/>
      <c r="T44" s="5">
        <v>7.4999999999999997E-2</v>
      </c>
    </row>
    <row r="45" spans="1:20">
      <c r="A45" s="12" t="str">
        <f>+'DCP-11'!A47</f>
        <v>IDACORP</v>
      </c>
      <c r="B45" s="5">
        <v>7.0999999999999994E-2</v>
      </c>
      <c r="C45" s="5">
        <v>4.2000000000000003E-2</v>
      </c>
      <c r="D45" s="5">
        <v>8.2000000000000003E-2</v>
      </c>
      <c r="E45" s="5">
        <v>7.2999999999999995E-2</v>
      </c>
      <c r="F45" s="5">
        <v>9.4E-2</v>
      </c>
      <c r="G45" s="5">
        <v>7.0999999999999994E-2</v>
      </c>
      <c r="H45" s="5">
        <v>0.08</v>
      </c>
      <c r="I45" s="5">
        <v>9.2999999999999999E-2</v>
      </c>
      <c r="J45" s="5">
        <v>9.8000000000000004E-2</v>
      </c>
      <c r="K45" s="5">
        <v>0.105</v>
      </c>
      <c r="L45" s="5">
        <v>9.9000000000000005E-2</v>
      </c>
      <c r="M45" s="5">
        <v>0.10100000000000001</v>
      </c>
      <c r="N45" s="5">
        <v>0.10199999999999999</v>
      </c>
      <c r="O45" s="5">
        <v>9.6000000000000002E-2</v>
      </c>
      <c r="P45" s="5">
        <f t="shared" si="8"/>
        <v>7.3285714285714287E-2</v>
      </c>
      <c r="Q45" s="5">
        <f t="shared" si="7"/>
        <v>9.914285714285713E-2</v>
      </c>
      <c r="R45" s="5">
        <v>0.09</v>
      </c>
      <c r="S45" s="5"/>
      <c r="T45" s="5">
        <v>8.5000000000000006E-2</v>
      </c>
    </row>
    <row r="46" spans="1:20">
      <c r="A46" s="12" t="str">
        <f>+'DCP-11'!A48</f>
        <v>NorthWestern Corp</v>
      </c>
      <c r="B46" s="5"/>
      <c r="C46" s="5"/>
      <c r="D46" s="5"/>
      <c r="E46" s="5"/>
      <c r="F46" s="5">
        <v>6.4000000000000001E-2</v>
      </c>
      <c r="G46" s="5">
        <v>6.9000000000000006E-2</v>
      </c>
      <c r="H46" s="5">
        <v>8.4000000000000005E-2</v>
      </c>
      <c r="I46" s="5">
        <v>9.4E-2</v>
      </c>
      <c r="J46" s="5">
        <v>9.6000000000000002E-2</v>
      </c>
      <c r="K46" s="5">
        <v>0.109</v>
      </c>
      <c r="L46" s="5">
        <v>9.2999999999999999E-2</v>
      </c>
      <c r="M46" s="5">
        <v>9.5000000000000001E-2</v>
      </c>
      <c r="N46" s="5">
        <v>0.10299999999999999</v>
      </c>
      <c r="O46" s="5">
        <v>9.2999999999999999E-2</v>
      </c>
      <c r="P46" s="5"/>
      <c r="Q46" s="5">
        <f t="shared" si="7"/>
        <v>9.7571428571428559E-2</v>
      </c>
      <c r="R46" s="5">
        <v>9.5000000000000001E-2</v>
      </c>
      <c r="S46" s="5"/>
      <c r="T46" s="5">
        <v>0.1</v>
      </c>
    </row>
    <row r="47" spans="1:20">
      <c r="A47" s="12" t="str">
        <f>+'DCP-11'!A49</f>
        <v>OGE Energy</v>
      </c>
      <c r="B47" s="5">
        <f>+B20</f>
        <v>0.111</v>
      </c>
      <c r="C47" s="5">
        <f t="shared" ref="C47:O47" si="13">+C20</f>
        <v>0.13200000000000001</v>
      </c>
      <c r="D47" s="5">
        <f t="shared" si="13"/>
        <v>0.127</v>
      </c>
      <c r="E47" s="5">
        <f t="shared" si="13"/>
        <v>0.125</v>
      </c>
      <c r="F47" s="5">
        <f t="shared" si="13"/>
        <v>0.15</v>
      </c>
      <c r="G47" s="5">
        <f t="shared" si="13"/>
        <v>0.14699999999999999</v>
      </c>
      <c r="H47" s="5">
        <f t="shared" si="13"/>
        <v>0.13</v>
      </c>
      <c r="I47" s="5">
        <f t="shared" si="13"/>
        <v>0.129</v>
      </c>
      <c r="J47" s="5">
        <f t="shared" si="13"/>
        <v>0.13500000000000001</v>
      </c>
      <c r="K47" s="5">
        <f t="shared" si="13"/>
        <v>0.14000000000000001</v>
      </c>
      <c r="L47" s="5">
        <f t="shared" si="13"/>
        <v>0.13200000000000001</v>
      </c>
      <c r="M47" s="5">
        <f t="shared" si="13"/>
        <v>0.13200000000000001</v>
      </c>
      <c r="N47" s="5">
        <f t="shared" si="13"/>
        <v>0.125</v>
      </c>
      <c r="O47" s="5">
        <f t="shared" si="13"/>
        <v>0.106</v>
      </c>
      <c r="P47" s="5">
        <f t="shared" si="8"/>
        <v>0.13171428571428573</v>
      </c>
      <c r="Q47" s="5">
        <f t="shared" si="7"/>
        <v>0.12842857142857142</v>
      </c>
      <c r="R47" s="5">
        <f>+R20</f>
        <v>0.105</v>
      </c>
      <c r="S47" s="5"/>
      <c r="T47" s="5">
        <f t="shared" ref="T47" si="14">+T20</f>
        <v>0.11</v>
      </c>
    </row>
    <row r="48" spans="1:20">
      <c r="A48" s="12" t="str">
        <f>+'DCP-11'!A50</f>
        <v>Pinnacle West Capital Corp.</v>
      </c>
      <c r="B48" s="5">
        <f t="shared" ref="B48:O48" si="15">+B21</f>
        <v>8.5999999999999993E-2</v>
      </c>
      <c r="C48" s="5">
        <f t="shared" si="15"/>
        <v>8.3000000000000004E-2</v>
      </c>
      <c r="D48" s="5">
        <f t="shared" si="15"/>
        <v>8.2000000000000003E-2</v>
      </c>
      <c r="E48" s="5">
        <f t="shared" si="15"/>
        <v>6.7000000000000004E-2</v>
      </c>
      <c r="F48" s="5">
        <f t="shared" si="15"/>
        <v>9.1999999999999998E-2</v>
      </c>
      <c r="G48" s="5">
        <f t="shared" si="15"/>
        <v>8.5000000000000006E-2</v>
      </c>
      <c r="H48" s="5">
        <f t="shared" si="15"/>
        <v>6.0999999999999999E-2</v>
      </c>
      <c r="I48" s="5">
        <f t="shared" si="15"/>
        <v>6.8000000000000005E-2</v>
      </c>
      <c r="J48" s="5">
        <f t="shared" si="15"/>
        <v>9.2999999999999999E-2</v>
      </c>
      <c r="K48" s="5">
        <f t="shared" si="15"/>
        <v>8.6999999999999994E-2</v>
      </c>
      <c r="L48" s="5">
        <f t="shared" si="15"/>
        <v>9.8000000000000004E-2</v>
      </c>
      <c r="M48" s="5">
        <f t="shared" si="15"/>
        <v>9.9000000000000005E-2</v>
      </c>
      <c r="N48" s="5">
        <f t="shared" si="15"/>
        <v>9.1999999999999998E-2</v>
      </c>
      <c r="O48" s="5">
        <f t="shared" si="15"/>
        <v>9.6000000000000002E-2</v>
      </c>
      <c r="P48" s="5">
        <f t="shared" si="8"/>
        <v>7.9428571428571432E-2</v>
      </c>
      <c r="Q48" s="5">
        <f t="shared" si="7"/>
        <v>9.0428571428571414E-2</v>
      </c>
      <c r="R48" s="5">
        <f t="shared" ref="R48:T48" si="16">+R21</f>
        <v>9.5000000000000001E-2</v>
      </c>
      <c r="S48" s="5"/>
      <c r="T48" s="5">
        <f t="shared" si="16"/>
        <v>9.5000000000000001E-2</v>
      </c>
    </row>
    <row r="49" spans="1:20">
      <c r="A49" s="12" t="str">
        <f>+'DCP-11'!A51</f>
        <v>Portland General Electric Co.</v>
      </c>
      <c r="B49" s="5">
        <v>6.3E-2</v>
      </c>
      <c r="C49" s="5"/>
      <c r="D49" s="5"/>
      <c r="E49" s="5"/>
      <c r="F49" s="5">
        <v>5.8999999999999997E-2</v>
      </c>
      <c r="G49" s="5">
        <v>0.115</v>
      </c>
      <c r="H49" s="5">
        <v>6.5000000000000002E-2</v>
      </c>
      <c r="I49" s="5">
        <v>6.2E-2</v>
      </c>
      <c r="J49" s="5">
        <v>0.08</v>
      </c>
      <c r="K49" s="5">
        <v>0.09</v>
      </c>
      <c r="L49" s="5">
        <v>8.3000000000000004E-2</v>
      </c>
      <c r="M49" s="5">
        <v>7.6999999999999999E-2</v>
      </c>
      <c r="N49" s="5">
        <v>9.0999999999999998E-2</v>
      </c>
      <c r="O49" s="5">
        <v>8.2000000000000003E-2</v>
      </c>
      <c r="P49" s="5"/>
      <c r="Q49" s="5">
        <f t="shared" si="7"/>
        <v>8.0714285714285711E-2</v>
      </c>
      <c r="R49" s="5">
        <v>0.09</v>
      </c>
      <c r="S49" s="5"/>
      <c r="T49" s="5">
        <v>0.09</v>
      </c>
    </row>
    <row r="50" spans="1:20">
      <c r="A50" s="12" t="str">
        <f>+'DCP-11'!A52</f>
        <v>Public Service Enterprise Group</v>
      </c>
      <c r="B50" s="5">
        <v>0.19900000000000001</v>
      </c>
      <c r="C50" s="5">
        <v>0.183</v>
      </c>
      <c r="D50" s="5">
        <v>0.128</v>
      </c>
      <c r="E50" s="5">
        <v>0.14899999999999999</v>
      </c>
      <c r="F50" s="5">
        <v>0.122</v>
      </c>
      <c r="G50" s="5">
        <v>0.192</v>
      </c>
      <c r="H50" s="5">
        <v>0.19500000000000001</v>
      </c>
      <c r="I50" s="5">
        <v>0.188</v>
      </c>
      <c r="J50" s="5">
        <v>0.16900000000000001</v>
      </c>
      <c r="K50" s="5">
        <v>0.158</v>
      </c>
      <c r="L50" s="5">
        <v>0.11700000000000001</v>
      </c>
      <c r="M50" s="5">
        <v>0.111</v>
      </c>
      <c r="N50" s="5">
        <v>0.127</v>
      </c>
      <c r="O50" s="5">
        <v>0.127</v>
      </c>
      <c r="P50" s="5">
        <f t="shared" si="8"/>
        <v>0.16685714285714287</v>
      </c>
      <c r="Q50" s="5">
        <f t="shared" si="7"/>
        <v>0.14242857142857143</v>
      </c>
      <c r="R50" s="5">
        <v>0.11</v>
      </c>
      <c r="S50" s="5">
        <v>0.105</v>
      </c>
      <c r="T50" s="5">
        <v>0.11</v>
      </c>
    </row>
    <row r="51" spans="1:20">
      <c r="A51" s="12" t="str">
        <f>+'DCP-11'!A53</f>
        <v>SCANA Corporation</v>
      </c>
      <c r="B51" s="5">
        <v>0.11700000000000001</v>
      </c>
      <c r="C51" s="5">
        <v>0.124</v>
      </c>
      <c r="D51" s="5">
        <v>0.126</v>
      </c>
      <c r="E51" s="5">
        <v>0.124</v>
      </c>
      <c r="F51" s="5">
        <v>0.109</v>
      </c>
      <c r="G51" s="5">
        <v>0.11</v>
      </c>
      <c r="H51" s="5">
        <v>0.115</v>
      </c>
      <c r="I51" s="5">
        <v>0.107</v>
      </c>
      <c r="J51" s="5">
        <v>0.105</v>
      </c>
      <c r="K51" s="5">
        <v>0.1</v>
      </c>
      <c r="L51" s="5">
        <v>0.10199999999999999</v>
      </c>
      <c r="M51" s="5">
        <v>0.105</v>
      </c>
      <c r="N51" s="5">
        <v>0.111</v>
      </c>
      <c r="O51" s="5">
        <v>0.106</v>
      </c>
      <c r="P51" s="5">
        <f t="shared" si="8"/>
        <v>0.11785714285714285</v>
      </c>
      <c r="Q51" s="5">
        <f t="shared" si="7"/>
        <v>0.10514285714285714</v>
      </c>
      <c r="R51" s="5">
        <v>0.105</v>
      </c>
      <c r="S51" s="5">
        <v>0.105</v>
      </c>
      <c r="T51" s="5">
        <v>0.1</v>
      </c>
    </row>
    <row r="52" spans="1:20">
      <c r="A52" s="12" t="str">
        <f>+'DCP-11'!A54</f>
        <v>Sempra Energy</v>
      </c>
      <c r="B52" s="5">
        <v>0.20699999999999999</v>
      </c>
      <c r="C52" s="5">
        <v>0.19400000000000001</v>
      </c>
      <c r="D52" s="5">
        <v>0.20699999999999999</v>
      </c>
      <c r="E52" s="5">
        <v>0.157</v>
      </c>
      <c r="F52" s="5">
        <v>0.161</v>
      </c>
      <c r="G52" s="5">
        <v>0.14099999999999999</v>
      </c>
      <c r="H52" s="5">
        <v>0.13700000000000001</v>
      </c>
      <c r="I52" s="5">
        <v>0.13800000000000001</v>
      </c>
      <c r="J52" s="5">
        <v>0.109</v>
      </c>
      <c r="K52" s="5">
        <v>0.114</v>
      </c>
      <c r="L52" s="5">
        <v>0.104</v>
      </c>
      <c r="M52" s="5">
        <v>9.7000000000000003E-2</v>
      </c>
      <c r="N52" s="5">
        <v>0.10199999999999999</v>
      </c>
      <c r="O52" s="5">
        <v>0.107</v>
      </c>
      <c r="P52" s="5">
        <f t="shared" si="8"/>
        <v>0.17199999999999999</v>
      </c>
      <c r="Q52" s="5">
        <f t="shared" si="7"/>
        <v>0.11014285714285713</v>
      </c>
      <c r="R52" s="5">
        <v>0.105</v>
      </c>
      <c r="S52" s="5"/>
      <c r="T52" s="5">
        <v>0.125</v>
      </c>
    </row>
    <row r="53" spans="1:20">
      <c r="A53" s="12" t="str">
        <f>+'DCP-11'!A55</f>
        <v>The Empire Distric Electric</v>
      </c>
      <c r="B53" s="5">
        <v>8.4000000000000005E-2</v>
      </c>
      <c r="C53" s="5">
        <v>8.6999999999999994E-2</v>
      </c>
      <c r="D53" s="5">
        <v>5.7000000000000002E-2</v>
      </c>
      <c r="E53" s="5">
        <v>6.2E-2</v>
      </c>
      <c r="F53" s="5">
        <v>9.1999999999999998E-2</v>
      </c>
      <c r="G53" s="5">
        <v>6.9000000000000006E-2</v>
      </c>
      <c r="H53" s="5">
        <v>7.3999999999999996E-2</v>
      </c>
      <c r="I53" s="5">
        <v>7.4999999999999997E-2</v>
      </c>
      <c r="J53" s="5">
        <v>7.3999999999999996E-2</v>
      </c>
      <c r="K53" s="5">
        <v>8.1000000000000003E-2</v>
      </c>
      <c r="L53" s="5">
        <v>7.9000000000000001E-2</v>
      </c>
      <c r="M53" s="5">
        <v>8.5999999999999993E-2</v>
      </c>
      <c r="N53" s="5">
        <v>8.6999999999999994E-2</v>
      </c>
      <c r="O53" s="5">
        <v>7.3999999999999996E-2</v>
      </c>
      <c r="P53" s="5">
        <f t="shared" si="8"/>
        <v>7.4999999999999997E-2</v>
      </c>
      <c r="Q53" s="5">
        <f t="shared" si="7"/>
        <v>7.9428571428571418E-2</v>
      </c>
      <c r="R53" s="5">
        <v>7.4999999999999997E-2</v>
      </c>
      <c r="S53" s="5"/>
      <c r="T53" s="5">
        <v>8.5000000000000006E-2</v>
      </c>
    </row>
    <row r="54" spans="1:20">
      <c r="A54" s="12" t="str">
        <f>+'DCP-11'!A56</f>
        <v>Vectren Corp</v>
      </c>
      <c r="B54" s="5">
        <v>0.13300000000000001</v>
      </c>
      <c r="C54" s="5">
        <v>0.11600000000000001</v>
      </c>
      <c r="D54" s="5">
        <v>9.9000000000000005E-2</v>
      </c>
      <c r="E54" s="5">
        <v>0.123</v>
      </c>
      <c r="F54" s="5">
        <v>9.5000000000000001E-2</v>
      </c>
      <c r="G54" s="5">
        <v>0.11600000000000001</v>
      </c>
      <c r="H54" s="5">
        <v>9.9000000000000005E-2</v>
      </c>
      <c r="I54" s="5">
        <v>0.106</v>
      </c>
      <c r="J54" s="5">
        <v>9.4E-2</v>
      </c>
      <c r="K54" s="5">
        <v>9.7000000000000003E-2</v>
      </c>
      <c r="L54" s="5">
        <v>0.106</v>
      </c>
      <c r="M54" s="5">
        <v>8.8999999999999996E-2</v>
      </c>
      <c r="N54" s="5">
        <v>0.105</v>
      </c>
      <c r="O54" s="5">
        <v>0.11799999999999999</v>
      </c>
      <c r="P54" s="5">
        <f t="shared" si="8"/>
        <v>0.11157142857142856</v>
      </c>
      <c r="Q54" s="5">
        <f t="shared" si="7"/>
        <v>0.10214285714285713</v>
      </c>
      <c r="R54" s="5">
        <v>0.125</v>
      </c>
      <c r="S54" s="5"/>
      <c r="T54" s="5">
        <v>0.15</v>
      </c>
    </row>
    <row r="55" spans="1:20">
      <c r="A55" s="12" t="str">
        <f>+'DCP-11'!A57</f>
        <v>Westar Energy</v>
      </c>
      <c r="B55" s="5">
        <f>+B22</f>
        <v>0.05</v>
      </c>
      <c r="C55" s="5">
        <f t="shared" ref="C55:O55" si="17">+C22</f>
        <v>0.106</v>
      </c>
      <c r="D55" s="5">
        <f t="shared" si="17"/>
        <v>7.6999999999999999E-2</v>
      </c>
      <c r="E55" s="5">
        <f t="shared" si="17"/>
        <v>9.6000000000000002E-2</v>
      </c>
      <c r="F55" s="5">
        <f t="shared" si="17"/>
        <v>0.111</v>
      </c>
      <c r="G55" s="5">
        <f t="shared" si="17"/>
        <v>0.1</v>
      </c>
      <c r="H55" s="5">
        <f t="shared" si="17"/>
        <v>6.7000000000000004E-2</v>
      </c>
      <c r="I55" s="5">
        <f t="shared" si="17"/>
        <v>6.3E-2</v>
      </c>
      <c r="J55" s="5">
        <f t="shared" si="17"/>
        <v>8.5999999999999993E-2</v>
      </c>
      <c r="K55" s="5">
        <f t="shared" si="17"/>
        <v>8.2000000000000003E-2</v>
      </c>
      <c r="L55" s="5">
        <f t="shared" si="17"/>
        <v>9.5000000000000001E-2</v>
      </c>
      <c r="M55" s="5">
        <f t="shared" si="17"/>
        <v>9.8000000000000004E-2</v>
      </c>
      <c r="N55" s="5">
        <f t="shared" si="17"/>
        <v>9.7000000000000003E-2</v>
      </c>
      <c r="O55" s="5">
        <f t="shared" si="17"/>
        <v>0.09</v>
      </c>
      <c r="P55" s="5">
        <f t="shared" si="8"/>
        <v>8.6714285714285716E-2</v>
      </c>
      <c r="Q55" s="5">
        <f t="shared" si="7"/>
        <v>8.7285714285714272E-2</v>
      </c>
      <c r="R55" s="5">
        <f>+R22</f>
        <v>9.5000000000000001E-2</v>
      </c>
      <c r="S55" s="5"/>
      <c r="T55" s="5">
        <f>+T22</f>
        <v>9.5000000000000001E-2</v>
      </c>
    </row>
    <row r="56" spans="1:20">
      <c r="A56" s="12" t="str">
        <f>+'DCP-11'!A58</f>
        <v>Xcel Energy Inc.</v>
      </c>
      <c r="B56" s="5">
        <v>2.8000000000000001E-2</v>
      </c>
      <c r="C56" s="5">
        <v>0.1</v>
      </c>
      <c r="D56" s="5">
        <v>9.8000000000000004E-2</v>
      </c>
      <c r="E56" s="5">
        <v>9.0999999999999998E-2</v>
      </c>
      <c r="F56" s="5">
        <v>9.8000000000000004E-2</v>
      </c>
      <c r="G56" s="5">
        <v>9.2999999999999999E-2</v>
      </c>
      <c r="H56" s="5">
        <v>9.7000000000000003E-2</v>
      </c>
      <c r="I56" s="5">
        <v>9.5000000000000001E-2</v>
      </c>
      <c r="J56" s="5">
        <v>9.5000000000000001E-2</v>
      </c>
      <c r="K56" s="5">
        <v>0.10100000000000001</v>
      </c>
      <c r="L56" s="5">
        <v>0.104</v>
      </c>
      <c r="M56" s="5">
        <v>0.10199999999999999</v>
      </c>
      <c r="N56" s="5">
        <v>0.10299999999999999</v>
      </c>
      <c r="O56" s="5">
        <v>0.10199999999999999</v>
      </c>
      <c r="P56" s="5">
        <f t="shared" si="8"/>
        <v>8.6428571428571424E-2</v>
      </c>
      <c r="Q56" s="5">
        <f t="shared" si="7"/>
        <v>0.10028571428571428</v>
      </c>
      <c r="R56" s="5">
        <v>0.1</v>
      </c>
      <c r="S56" s="5"/>
      <c r="T56" s="5">
        <v>0.105</v>
      </c>
    </row>
    <row r="57" spans="1:20" ht="15.75" thickBot="1">
      <c r="A57" s="35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</row>
    <row r="58" spans="1:20" ht="15.75" thickTop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5.75">
      <c r="A59" s="12" t="s">
        <v>33</v>
      </c>
      <c r="B59" s="5">
        <f>AVERAGE(B34:B56)</f>
        <v>0.10722727272727273</v>
      </c>
      <c r="C59" s="5">
        <f t="shared" ref="C59:O59" si="18">AVERAGE(C34:C56)</f>
        <v>0.11990476190476192</v>
      </c>
      <c r="D59" s="5">
        <f t="shared" si="18"/>
        <v>9.9952380952380945E-2</v>
      </c>
      <c r="E59" s="5">
        <f t="shared" si="18"/>
        <v>0.1070952380952381</v>
      </c>
      <c r="F59" s="5">
        <f t="shared" si="18"/>
        <v>0.11065217391304349</v>
      </c>
      <c r="G59" s="5">
        <f t="shared" si="18"/>
        <v>0.11013043478260869</v>
      </c>
      <c r="H59" s="5">
        <f t="shared" si="18"/>
        <v>0.10739130434782609</v>
      </c>
      <c r="I59" s="5">
        <f t="shared" si="18"/>
        <v>0.10108695652173916</v>
      </c>
      <c r="J59" s="5">
        <f t="shared" si="18"/>
        <v>0.1012608695652174</v>
      </c>
      <c r="K59" s="5">
        <f t="shared" si="18"/>
        <v>0.10382608695652173</v>
      </c>
      <c r="L59" s="5">
        <f t="shared" si="18"/>
        <v>0.10091304347826088</v>
      </c>
      <c r="M59" s="5">
        <f t="shared" si="18"/>
        <v>0.10013043478260868</v>
      </c>
      <c r="N59" s="5">
        <f t="shared" si="18"/>
        <v>0.10347826086956523</v>
      </c>
      <c r="O59" s="5">
        <f t="shared" si="18"/>
        <v>9.8173913043478264E-2</v>
      </c>
      <c r="P59" s="14">
        <f>AVERAGE(P34:P56)</f>
        <v>0.11057142857142857</v>
      </c>
      <c r="Q59" s="14">
        <f t="shared" ref="Q59:T59" si="19">AVERAGE(Q34:Q56)</f>
        <v>0.1012670807453416</v>
      </c>
      <c r="R59" s="14">
        <f t="shared" si="19"/>
        <v>9.9130434782608703E-2</v>
      </c>
      <c r="S59" s="14">
        <f t="shared" si="19"/>
        <v>0.10249999999999999</v>
      </c>
      <c r="T59" s="14">
        <f t="shared" si="19"/>
        <v>0.10586956521739131</v>
      </c>
    </row>
    <row r="60" spans="1:20" ht="15.75">
      <c r="A60" s="3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125"/>
      <c r="Q60" s="125"/>
      <c r="R60" s="125"/>
      <c r="S60" s="125"/>
      <c r="T60" s="125"/>
    </row>
    <row r="61" spans="1:20" ht="15.7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4"/>
      <c r="Q61" s="14"/>
      <c r="R61" s="14"/>
      <c r="S61" s="14"/>
      <c r="T61" s="14"/>
    </row>
    <row r="62" spans="1:20" ht="15.75">
      <c r="A62" s="12" t="s">
        <v>84</v>
      </c>
      <c r="B62" s="19">
        <f>MEDIAN(B34:B56)</f>
        <v>0.1095</v>
      </c>
      <c r="C62" s="19">
        <f t="shared" ref="C62:O62" si="20">MEDIAN(C34:C56)</f>
        <v>0.11600000000000001</v>
      </c>
      <c r="D62" s="19">
        <f t="shared" si="20"/>
        <v>9.8000000000000004E-2</v>
      </c>
      <c r="E62" s="19">
        <f t="shared" si="20"/>
        <v>0.10199999999999999</v>
      </c>
      <c r="F62" s="19">
        <f t="shared" si="20"/>
        <v>9.8000000000000004E-2</v>
      </c>
      <c r="G62" s="19">
        <f t="shared" si="20"/>
        <v>0.109</v>
      </c>
      <c r="H62" s="19">
        <f t="shared" si="20"/>
        <v>9.8000000000000004E-2</v>
      </c>
      <c r="I62" s="19">
        <f t="shared" si="20"/>
        <v>9.4E-2</v>
      </c>
      <c r="J62" s="19">
        <f t="shared" si="20"/>
        <v>9.5000000000000001E-2</v>
      </c>
      <c r="K62" s="19">
        <f t="shared" si="20"/>
        <v>0.1</v>
      </c>
      <c r="L62" s="19">
        <f t="shared" si="20"/>
        <v>9.8000000000000004E-2</v>
      </c>
      <c r="M62" s="19">
        <f t="shared" si="20"/>
        <v>9.8000000000000004E-2</v>
      </c>
      <c r="N62" s="19">
        <f t="shared" si="20"/>
        <v>0.10199999999999999</v>
      </c>
      <c r="O62" s="19">
        <f t="shared" si="20"/>
        <v>9.6000000000000002E-2</v>
      </c>
      <c r="P62" s="14">
        <f>AVERAGE(B62:H62)</f>
        <v>0.10435714285714284</v>
      </c>
      <c r="Q62" s="14">
        <f>AVERAGE(I62:O62)</f>
        <v>9.7571428571428559E-2</v>
      </c>
      <c r="R62" s="14">
        <f>MEDIAN(R34:R56)</f>
        <v>9.5000000000000001E-2</v>
      </c>
      <c r="S62" s="14">
        <f>MEDIAN(S34:S56)</f>
        <v>9.7500000000000003E-2</v>
      </c>
      <c r="T62" s="14">
        <f>MEDIAN(T34:T56)</f>
        <v>0.1</v>
      </c>
    </row>
    <row r="63" spans="1:20" ht="15.75" thickBot="1">
      <c r="A63" s="35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</row>
    <row r="64" spans="1:20" ht="15.75" thickTop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3" ht="15.75">
      <c r="A65" s="12" t="s">
        <v>83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41"/>
      <c r="Q65" s="41"/>
      <c r="R65" s="41"/>
      <c r="S65" s="41"/>
      <c r="T65" s="41"/>
      <c r="U65" s="26"/>
      <c r="V65" s="26"/>
      <c r="W65" s="26"/>
    </row>
    <row r="66" spans="1:23" ht="15.7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41"/>
      <c r="Q66" s="41"/>
      <c r="R66" s="41"/>
      <c r="S66" s="41"/>
      <c r="T66" s="41"/>
      <c r="U66" s="26"/>
      <c r="V66" s="26"/>
      <c r="W66" s="26"/>
    </row>
    <row r="67" spans="1:23" ht="15.7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41"/>
      <c r="Q67" s="41"/>
      <c r="R67" s="41"/>
      <c r="S67" s="41"/>
      <c r="T67" s="41"/>
      <c r="U67" s="26"/>
      <c r="V67" s="26"/>
      <c r="W67" s="26"/>
    </row>
    <row r="68" spans="1:23" ht="15.75">
      <c r="A68" s="26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41"/>
      <c r="Q68" s="41"/>
      <c r="R68" s="41"/>
      <c r="S68" s="41"/>
      <c r="T68" s="41"/>
      <c r="U68" s="26"/>
      <c r="V68" s="26"/>
      <c r="W68" s="26"/>
    </row>
    <row r="69" spans="1:23">
      <c r="A69" s="26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26"/>
      <c r="V69" s="26"/>
      <c r="W69" s="26"/>
    </row>
    <row r="70" spans="1:23">
      <c r="A70" s="25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26"/>
      <c r="V70" s="26"/>
      <c r="W70" s="26"/>
    </row>
    <row r="71" spans="1:23">
      <c r="A71" s="26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26"/>
      <c r="V71" s="26"/>
      <c r="W71" s="26"/>
    </row>
    <row r="72" spans="1:23">
      <c r="A72" s="26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26"/>
      <c r="V72" s="26"/>
      <c r="W72" s="26"/>
    </row>
    <row r="73" spans="1:23">
      <c r="A73" s="26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26"/>
      <c r="V73" s="26"/>
      <c r="W73" s="26"/>
    </row>
    <row r="74" spans="1:23">
      <c r="A74" s="26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26"/>
      <c r="V74" s="26"/>
      <c r="W74" s="26"/>
    </row>
    <row r="75" spans="1:23">
      <c r="A75" s="26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26"/>
      <c r="V75" s="26"/>
      <c r="W75" s="26"/>
    </row>
    <row r="76" spans="1:23">
      <c r="A76" s="26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26"/>
      <c r="V76" s="26"/>
      <c r="W76" s="26"/>
    </row>
    <row r="77" spans="1:23">
      <c r="A77" s="26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26"/>
      <c r="V77" s="26"/>
      <c r="W77" s="26"/>
    </row>
    <row r="78" spans="1:23">
      <c r="A78" s="26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26"/>
      <c r="V78" s="26"/>
      <c r="W78" s="26"/>
    </row>
    <row r="79" spans="1:23">
      <c r="A79" s="26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26"/>
      <c r="V79" s="26"/>
      <c r="W79" s="26"/>
    </row>
    <row r="80" spans="1:23">
      <c r="A80" s="26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26"/>
      <c r="V80" s="26"/>
      <c r="W80" s="26"/>
    </row>
    <row r="81" spans="1:23">
      <c r="A81" s="26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26"/>
      <c r="V81" s="26"/>
      <c r="W81" s="26"/>
    </row>
    <row r="82" spans="1:23">
      <c r="A82" s="26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26"/>
      <c r="V82" s="26"/>
      <c r="W82" s="26"/>
    </row>
    <row r="83" spans="1:23">
      <c r="A83" s="26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26"/>
      <c r="V83" s="26"/>
      <c r="W83" s="26"/>
    </row>
    <row r="84" spans="1:23">
      <c r="A84" s="26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26"/>
      <c r="V84" s="26"/>
      <c r="W84" s="26"/>
    </row>
    <row r="85" spans="1:23">
      <c r="A85" s="26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26"/>
      <c r="V85" s="26"/>
      <c r="W85" s="26"/>
    </row>
    <row r="86" spans="1:23">
      <c r="A86" s="26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26"/>
      <c r="V86" s="26"/>
      <c r="W86" s="26"/>
    </row>
    <row r="87" spans="1:23">
      <c r="A87" s="25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26"/>
      <c r="V87" s="26"/>
      <c r="W87" s="26"/>
    </row>
    <row r="88" spans="1:23" ht="15.75">
      <c r="A88" s="26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53"/>
      <c r="Q88" s="53"/>
      <c r="R88" s="53"/>
      <c r="S88" s="53"/>
      <c r="T88" s="53"/>
      <c r="U88" s="26"/>
      <c r="V88" s="26"/>
      <c r="W88" s="26"/>
    </row>
    <row r="89" spans="1:23">
      <c r="A89" s="26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26"/>
      <c r="V89" s="26"/>
      <c r="W89" s="26"/>
    </row>
    <row r="90" spans="1:23">
      <c r="A90" s="25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26"/>
      <c r="V90" s="26"/>
      <c r="W90" s="26"/>
    </row>
    <row r="91" spans="1:23" ht="15.75">
      <c r="A91" s="26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41"/>
      <c r="Q91" s="41"/>
      <c r="R91" s="31"/>
      <c r="S91" s="31"/>
      <c r="T91" s="31"/>
      <c r="U91" s="26"/>
      <c r="V91" s="26"/>
      <c r="W91" s="26"/>
    </row>
    <row r="92" spans="1:23">
      <c r="A92" s="26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26"/>
      <c r="V92" s="26"/>
      <c r="W92" s="26"/>
    </row>
    <row r="93" spans="1:23">
      <c r="A93" s="25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26"/>
      <c r="V93" s="26"/>
      <c r="W93" s="26"/>
    </row>
    <row r="94" spans="1:23" ht="15.75">
      <c r="A94" s="26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53"/>
      <c r="Q94" s="53"/>
      <c r="R94" s="31"/>
      <c r="S94" s="31"/>
      <c r="T94" s="31"/>
      <c r="U94" s="26"/>
      <c r="V94" s="26"/>
      <c r="W94" s="26"/>
    </row>
    <row r="95" spans="1:23">
      <c r="A95" s="26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26"/>
    </row>
    <row r="96" spans="1:23">
      <c r="A96" s="25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2:20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2:20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2:20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2:20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2:20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2:20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2:20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196"/>
      <c r="N103" s="196"/>
      <c r="O103" s="196"/>
      <c r="P103" s="4"/>
      <c r="Q103" s="4"/>
      <c r="R103" s="4"/>
      <c r="S103" s="4"/>
      <c r="T103" s="4"/>
    </row>
    <row r="104" spans="2:20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196"/>
      <c r="N104" s="196"/>
      <c r="O104" s="196"/>
      <c r="P104" s="4"/>
      <c r="Q104" s="4"/>
      <c r="R104" s="4"/>
      <c r="S104" s="4"/>
      <c r="T104" s="4"/>
    </row>
    <row r="105" spans="2:20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96"/>
      <c r="N105" s="196"/>
      <c r="O105" s="196"/>
      <c r="P105" s="4"/>
      <c r="Q105" s="4"/>
      <c r="R105" s="4"/>
      <c r="S105" s="4"/>
      <c r="T105" s="4"/>
    </row>
    <row r="106" spans="2:20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196"/>
      <c r="N106" s="196"/>
      <c r="O106" s="196"/>
      <c r="P106" s="4"/>
      <c r="Q106" s="4"/>
      <c r="R106" s="4"/>
      <c r="S106" s="4"/>
      <c r="T106" s="4"/>
    </row>
    <row r="107" spans="2:20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196"/>
      <c r="N107" s="196"/>
      <c r="O107" s="196"/>
      <c r="P107" s="4"/>
      <c r="Q107" s="4"/>
      <c r="R107" s="4"/>
      <c r="S107" s="4"/>
      <c r="T107" s="4"/>
    </row>
    <row r="108" spans="2:20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196"/>
      <c r="N108" s="196"/>
      <c r="O108" s="196"/>
      <c r="P108" s="4"/>
      <c r="Q108" s="4"/>
      <c r="R108" s="4"/>
      <c r="S108" s="4"/>
      <c r="T108" s="4"/>
    </row>
    <row r="109" spans="2:20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196"/>
      <c r="N109" s="196"/>
      <c r="O109" s="196"/>
      <c r="P109" s="4"/>
      <c r="Q109" s="4"/>
      <c r="R109" s="4"/>
      <c r="S109" s="4"/>
      <c r="T109" s="4"/>
    </row>
    <row r="110" spans="2:20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196"/>
      <c r="N110" s="196"/>
      <c r="O110" s="196"/>
      <c r="P110" s="4"/>
      <c r="Q110" s="4"/>
      <c r="R110" s="4"/>
      <c r="S110" s="4"/>
      <c r="T110" s="4"/>
    </row>
    <row r="111" spans="2:20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96"/>
      <c r="N111" s="196"/>
      <c r="O111" s="196"/>
      <c r="P111" s="4"/>
      <c r="Q111" s="4"/>
      <c r="R111" s="4"/>
      <c r="S111" s="4"/>
      <c r="T111" s="4"/>
    </row>
    <row r="112" spans="2:20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196"/>
      <c r="N112" s="196"/>
      <c r="O112" s="196"/>
      <c r="P112" s="4"/>
      <c r="Q112" s="4"/>
      <c r="R112" s="4"/>
      <c r="S112" s="4"/>
      <c r="T112" s="4"/>
    </row>
    <row r="113" spans="2:20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96"/>
      <c r="N113" s="196"/>
      <c r="O113" s="196"/>
      <c r="P113" s="4"/>
      <c r="Q113" s="4"/>
      <c r="R113" s="4"/>
      <c r="S113" s="4"/>
      <c r="T113" s="4"/>
    </row>
    <row r="114" spans="2:20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96"/>
      <c r="N114" s="196"/>
      <c r="O114" s="196"/>
      <c r="P114" s="4"/>
      <c r="Q114" s="4"/>
      <c r="R114" s="4"/>
      <c r="S114" s="4"/>
      <c r="T114" s="4"/>
    </row>
    <row r="115" spans="2:20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196"/>
      <c r="N115" s="196"/>
      <c r="O115" s="196"/>
      <c r="P115" s="4"/>
      <c r="Q115" s="4"/>
      <c r="R115" s="4"/>
      <c r="S115" s="4"/>
      <c r="T115" s="4"/>
    </row>
    <row r="116" spans="2:20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196"/>
      <c r="N116" s="196"/>
      <c r="O116" s="196"/>
      <c r="P116" s="4"/>
      <c r="Q116" s="4"/>
      <c r="R116" s="4"/>
      <c r="S116" s="4"/>
      <c r="T116" s="4"/>
    </row>
    <row r="117" spans="2:20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196"/>
      <c r="N117" s="196"/>
      <c r="O117" s="196"/>
      <c r="P117" s="4"/>
      <c r="Q117" s="4"/>
      <c r="R117" s="4"/>
      <c r="S117" s="4"/>
      <c r="T117" s="4"/>
    </row>
    <row r="118" spans="2:20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196"/>
      <c r="N118" s="196"/>
      <c r="O118" s="196"/>
      <c r="P118" s="4"/>
      <c r="Q118" s="4"/>
      <c r="R118" s="4"/>
      <c r="S118" s="4"/>
      <c r="T118" s="4"/>
    </row>
    <row r="119" spans="2:20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96"/>
      <c r="N119" s="196"/>
      <c r="O119" s="196"/>
      <c r="P119" s="4"/>
      <c r="Q119" s="4"/>
      <c r="R119" s="4"/>
      <c r="S119" s="4"/>
      <c r="T119" s="4"/>
    </row>
    <row r="120" spans="2:20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96"/>
      <c r="N120" s="196"/>
      <c r="O120" s="196"/>
      <c r="P120" s="4"/>
      <c r="Q120" s="4"/>
      <c r="R120" s="4"/>
      <c r="S120" s="4"/>
      <c r="T120" s="4"/>
    </row>
    <row r="121" spans="2:20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196"/>
      <c r="N121" s="196"/>
      <c r="O121" s="196"/>
      <c r="P121" s="4"/>
      <c r="Q121" s="4"/>
      <c r="R121" s="4"/>
      <c r="S121" s="4"/>
      <c r="T121" s="4"/>
    </row>
    <row r="122" spans="2:20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196"/>
      <c r="N122" s="196"/>
      <c r="O122" s="196"/>
      <c r="P122" s="4"/>
      <c r="Q122" s="4"/>
      <c r="R122" s="4"/>
      <c r="S122" s="4"/>
      <c r="T122" s="4"/>
    </row>
    <row r="123" spans="2:20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196"/>
      <c r="N123" s="196"/>
      <c r="O123" s="196"/>
      <c r="P123" s="4"/>
      <c r="Q123" s="4"/>
      <c r="R123" s="4"/>
      <c r="S123" s="4"/>
      <c r="T123" s="4"/>
    </row>
    <row r="124" spans="2:20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96"/>
      <c r="N124" s="196"/>
      <c r="O124" s="196"/>
      <c r="P124" s="4"/>
      <c r="Q124" s="4"/>
      <c r="R124" s="4"/>
      <c r="S124" s="4"/>
      <c r="T124" s="4"/>
    </row>
  </sheetData>
  <phoneticPr fontId="0" type="noConversion"/>
  <printOptions horizontalCentered="1"/>
  <pageMargins left="0.5" right="0.5" top="0.5" bottom="0.55000000000000004" header="0" footer="0"/>
  <pageSetup scale="49" orientation="landscape" r:id="rId1"/>
  <headerFooter alignWithMargins="0">
    <oddHeader>&amp;R&amp;"Times New Roman,Regular"&amp;10Exhibit No. DCP-12
Docket UE-152253
Page 1 of 2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89"/>
  <sheetViews>
    <sheetView showOutlineSymbols="0" view="pageLayout" topLeftCell="B1" zoomScaleNormal="75" workbookViewId="0">
      <selection activeCell="O2" sqref="O2"/>
    </sheetView>
  </sheetViews>
  <sheetFormatPr defaultColWidth="9.77734375" defaultRowHeight="15"/>
  <cols>
    <col min="1" max="1" width="27.109375" style="12" customWidth="1"/>
    <col min="2" max="6" width="9.77734375" style="12"/>
    <col min="7" max="7" width="9.77734375" style="117"/>
    <col min="8" max="16384" width="9.77734375" style="12"/>
  </cols>
  <sheetData>
    <row r="1" spans="1:17" ht="15.75">
      <c r="O1" s="1"/>
    </row>
    <row r="2" spans="1:17" ht="15.75">
      <c r="N2" s="1"/>
      <c r="O2" s="1"/>
    </row>
    <row r="4" spans="1:17" ht="20.25">
      <c r="A4" s="2" t="str">
        <f>'DCP-12, P 1'!A4</f>
        <v>PROXY COMPANIES</v>
      </c>
      <c r="B4" s="2"/>
      <c r="C4" s="2"/>
      <c r="D4" s="2"/>
      <c r="E4" s="2"/>
      <c r="F4" s="2"/>
      <c r="G4" s="118"/>
      <c r="H4" s="2"/>
      <c r="I4" s="2"/>
      <c r="J4" s="2"/>
      <c r="K4" s="2"/>
      <c r="L4" s="2"/>
      <c r="M4" s="2"/>
      <c r="N4" s="2"/>
      <c r="O4" s="2"/>
      <c r="P4" s="2"/>
    </row>
    <row r="5" spans="1:17" ht="20.25">
      <c r="A5" s="2" t="s">
        <v>53</v>
      </c>
      <c r="B5" s="2"/>
      <c r="C5" s="2"/>
      <c r="D5" s="2"/>
      <c r="E5" s="2"/>
      <c r="F5" s="2"/>
      <c r="G5" s="118"/>
      <c r="H5" s="2"/>
      <c r="I5" s="2"/>
      <c r="J5" s="2"/>
      <c r="K5" s="2"/>
      <c r="L5" s="2"/>
      <c r="M5" s="2"/>
      <c r="N5" s="2"/>
      <c r="O5" s="2"/>
      <c r="P5" s="2"/>
    </row>
    <row r="8" spans="1:17" ht="15.75" thickBot="1">
      <c r="Q8" s="35"/>
    </row>
    <row r="9" spans="1:17" ht="15.75" thickTop="1">
      <c r="A9" s="13"/>
      <c r="B9" s="13"/>
      <c r="C9" s="13"/>
      <c r="D9" s="13"/>
      <c r="E9" s="13"/>
      <c r="F9" s="13"/>
      <c r="G9" s="119"/>
      <c r="H9" s="13"/>
      <c r="I9" s="13"/>
      <c r="J9" s="13"/>
      <c r="K9" s="13"/>
      <c r="L9" s="13"/>
      <c r="M9" s="13"/>
      <c r="N9" s="13"/>
      <c r="O9" s="13"/>
      <c r="P9" s="13"/>
    </row>
    <row r="10" spans="1:17" ht="15.75">
      <c r="A10" s="1"/>
      <c r="B10" s="203"/>
      <c r="C10" s="203"/>
      <c r="D10" s="203"/>
      <c r="E10" s="203"/>
      <c r="F10" s="203"/>
      <c r="G10" s="186"/>
      <c r="H10" s="203"/>
      <c r="I10" s="203"/>
      <c r="J10" s="203"/>
      <c r="K10" s="203"/>
      <c r="L10" s="203"/>
      <c r="M10" s="203"/>
      <c r="N10" s="203"/>
      <c r="O10" s="203"/>
      <c r="P10" s="203" t="s">
        <v>123</v>
      </c>
      <c r="Q10" s="1" t="s">
        <v>289</v>
      </c>
    </row>
    <row r="11" spans="1:17" ht="15.75">
      <c r="A11" s="203" t="s">
        <v>20</v>
      </c>
      <c r="B11" s="203">
        <v>2002</v>
      </c>
      <c r="C11" s="203">
        <v>2003</v>
      </c>
      <c r="D11" s="203">
        <v>2004</v>
      </c>
      <c r="E11" s="203">
        <v>2005</v>
      </c>
      <c r="F11" s="203">
        <v>2006</v>
      </c>
      <c r="G11" s="203">
        <v>2007</v>
      </c>
      <c r="H11" s="203">
        <v>2008</v>
      </c>
      <c r="I11" s="203">
        <v>2009</v>
      </c>
      <c r="J11" s="203">
        <v>2010</v>
      </c>
      <c r="K11" s="203">
        <v>2011</v>
      </c>
      <c r="L11" s="203">
        <v>2012</v>
      </c>
      <c r="M11" s="203">
        <v>2013</v>
      </c>
      <c r="N11" s="203">
        <v>2014</v>
      </c>
      <c r="O11" s="203">
        <v>2015</v>
      </c>
      <c r="P11" s="203" t="str">
        <f>'DCP-12, P 1'!P11</f>
        <v>Average</v>
      </c>
      <c r="Q11" s="203" t="str">
        <f>'DCP-12, P 1'!Q11</f>
        <v>Average</v>
      </c>
    </row>
    <row r="12" spans="1:17" ht="15.75" thickBot="1">
      <c r="B12" s="4"/>
      <c r="C12" s="4"/>
      <c r="D12" s="4"/>
      <c r="E12" s="4"/>
      <c r="F12" s="4"/>
      <c r="G12" s="10"/>
      <c r="H12" s="4"/>
      <c r="I12" s="4"/>
      <c r="J12" s="4"/>
      <c r="K12" s="4"/>
      <c r="L12" s="4"/>
      <c r="M12" s="196"/>
      <c r="N12" s="196"/>
      <c r="O12" s="196"/>
      <c r="P12" s="4"/>
      <c r="Q12" s="35"/>
    </row>
    <row r="13" spans="1:17" ht="15.75" thickTop="1">
      <c r="A13" s="13"/>
      <c r="B13" s="15"/>
      <c r="C13" s="15"/>
      <c r="D13" s="15"/>
      <c r="E13" s="15"/>
      <c r="F13" s="15"/>
      <c r="G13" s="120"/>
      <c r="H13" s="15"/>
      <c r="I13" s="15"/>
      <c r="J13" s="15"/>
      <c r="K13" s="15"/>
      <c r="L13" s="15"/>
      <c r="M13" s="15"/>
      <c r="N13" s="15"/>
      <c r="O13" s="15"/>
      <c r="P13" s="15"/>
    </row>
    <row r="14" spans="1:17">
      <c r="B14" s="4"/>
      <c r="C14" s="4"/>
      <c r="D14" s="4"/>
      <c r="E14" s="4"/>
      <c r="F14" s="4"/>
      <c r="G14" s="10"/>
      <c r="H14" s="4"/>
      <c r="I14" s="4"/>
      <c r="J14" s="4"/>
      <c r="K14" s="4"/>
      <c r="L14" s="4"/>
      <c r="M14" s="196"/>
      <c r="N14" s="196"/>
      <c r="O14" s="196"/>
      <c r="P14" s="4"/>
    </row>
    <row r="15" spans="1:17" ht="15.75">
      <c r="A15" s="23" t="str">
        <f>'DCP-12, P 1'!A15</f>
        <v>Parcell Proxy Group</v>
      </c>
      <c r="B15" s="4"/>
      <c r="C15" s="4"/>
      <c r="D15" s="4"/>
      <c r="E15" s="4"/>
      <c r="F15" s="4"/>
      <c r="G15" s="10"/>
      <c r="H15" s="4"/>
      <c r="I15" s="4"/>
      <c r="J15" s="4"/>
      <c r="K15" s="4"/>
      <c r="L15" s="4"/>
      <c r="M15" s="196"/>
      <c r="N15" s="196"/>
      <c r="O15" s="196"/>
      <c r="P15" s="4"/>
    </row>
    <row r="16" spans="1:17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94"/>
    </row>
    <row r="17" spans="1:17">
      <c r="A17" s="12" t="str">
        <f>+'DCP-12, P 1'!A17</f>
        <v>Alliant Energy</v>
      </c>
      <c r="B17" s="10">
        <v>1.1000000000000001</v>
      </c>
      <c r="C17" s="10">
        <v>0.97</v>
      </c>
      <c r="D17" s="10">
        <v>1.2</v>
      </c>
      <c r="E17" s="10">
        <v>1.31</v>
      </c>
      <c r="F17" s="10">
        <v>1.55</v>
      </c>
      <c r="G17" s="10">
        <v>1.73</v>
      </c>
      <c r="H17" s="10">
        <v>1.31</v>
      </c>
      <c r="I17" s="10">
        <v>1.02</v>
      </c>
      <c r="J17" s="10">
        <v>1.31</v>
      </c>
      <c r="K17" s="10">
        <v>1.47</v>
      </c>
      <c r="L17" s="10">
        <v>1.62</v>
      </c>
      <c r="M17" s="10">
        <v>1.7</v>
      </c>
      <c r="N17" s="10">
        <v>1.98</v>
      </c>
      <c r="O17" s="10">
        <v>1.98</v>
      </c>
      <c r="P17" s="10">
        <f>AVERAGE(B17:H17)</f>
        <v>1.31</v>
      </c>
      <c r="Q17" s="94">
        <f>AVERAGE(I17:O17)</f>
        <v>1.582857142857143</v>
      </c>
    </row>
    <row r="18" spans="1:17">
      <c r="A18" s="12" t="str">
        <f>+'DCP-12, P 1'!A18</f>
        <v>DTE Energy</v>
      </c>
      <c r="B18" s="10">
        <v>1.45</v>
      </c>
      <c r="C18" s="10">
        <v>1.42</v>
      </c>
      <c r="D18" s="10">
        <v>1.32</v>
      </c>
      <c r="E18" s="10">
        <v>1.4</v>
      </c>
      <c r="F18" s="10">
        <v>1.34</v>
      </c>
      <c r="G18" s="10">
        <v>1.43</v>
      </c>
      <c r="H18" s="10">
        <v>1.01</v>
      </c>
      <c r="I18" s="10">
        <v>0.91</v>
      </c>
      <c r="J18" s="10">
        <v>1.1599999999999999</v>
      </c>
      <c r="K18" s="10">
        <v>1.21</v>
      </c>
      <c r="L18" s="10">
        <v>1.37</v>
      </c>
      <c r="M18" s="10">
        <v>1.53</v>
      </c>
      <c r="N18" s="10">
        <v>1.7</v>
      </c>
      <c r="O18" s="10">
        <v>1.72</v>
      </c>
      <c r="P18" s="10">
        <f t="shared" ref="P18:P23" si="0">AVERAGE(B18:H18)</f>
        <v>1.3385714285714285</v>
      </c>
      <c r="Q18" s="94">
        <f t="shared" ref="Q18:Q23" si="1">AVERAGE(I18:O18)</f>
        <v>1.3714285714285717</v>
      </c>
    </row>
    <row r="19" spans="1:17">
      <c r="A19" s="12" t="str">
        <f>+'DCP-12, P 1'!A19</f>
        <v>Eversource Energy</v>
      </c>
      <c r="B19" s="10">
        <v>0.99</v>
      </c>
      <c r="C19" s="10">
        <v>0.95</v>
      </c>
      <c r="D19" s="10">
        <v>1.06</v>
      </c>
      <c r="E19" s="10">
        <v>1.08</v>
      </c>
      <c r="F19" s="10">
        <v>1.31</v>
      </c>
      <c r="G19" s="10">
        <v>1.63</v>
      </c>
      <c r="H19" s="10">
        <v>1.28</v>
      </c>
      <c r="I19" s="10">
        <v>1.1399999999999999</v>
      </c>
      <c r="J19" s="10">
        <v>1.36</v>
      </c>
      <c r="K19" s="10">
        <v>1.5</v>
      </c>
      <c r="L19" s="10">
        <v>1.43</v>
      </c>
      <c r="M19" s="10">
        <v>1.41</v>
      </c>
      <c r="N19" s="10">
        <v>1.58</v>
      </c>
      <c r="O19" s="10">
        <v>1.59</v>
      </c>
      <c r="P19" s="10">
        <f t="shared" si="0"/>
        <v>1.1857142857142857</v>
      </c>
      <c r="Q19" s="94">
        <f t="shared" si="1"/>
        <v>1.43</v>
      </c>
    </row>
    <row r="20" spans="1:17">
      <c r="A20" s="12" t="str">
        <f>+'DCP-12, P 1'!A20</f>
        <v>OGE Energy</v>
      </c>
      <c r="B20" s="10">
        <v>1.47</v>
      </c>
      <c r="C20" s="10">
        <v>1.54</v>
      </c>
      <c r="D20" s="10">
        <v>1.78</v>
      </c>
      <c r="E20" s="10">
        <v>1.87</v>
      </c>
      <c r="F20" s="10">
        <v>2.0499999999999998</v>
      </c>
      <c r="G20" s="10">
        <v>1.97</v>
      </c>
      <c r="H20" s="10">
        <v>1.45</v>
      </c>
      <c r="I20" s="10">
        <v>1.39</v>
      </c>
      <c r="J20" s="10">
        <v>1.8</v>
      </c>
      <c r="K20" s="10">
        <v>1.97</v>
      </c>
      <c r="L20" s="10">
        <v>2.04</v>
      </c>
      <c r="M20" s="10">
        <v>2.31</v>
      </c>
      <c r="N20" s="10">
        <v>2.2799999999999998</v>
      </c>
      <c r="O20" s="10">
        <v>1.85</v>
      </c>
      <c r="P20" s="10">
        <f t="shared" si="0"/>
        <v>1.7328571428571429</v>
      </c>
      <c r="Q20" s="94">
        <f t="shared" si="1"/>
        <v>1.9485714285714284</v>
      </c>
    </row>
    <row r="21" spans="1:17">
      <c r="A21" s="12" t="str">
        <f>+'DCP-12, P 1'!A21</f>
        <v>Pinnacle West Capital</v>
      </c>
      <c r="B21" s="10">
        <v>1.1599999999999999</v>
      </c>
      <c r="C21" s="10">
        <v>1.1399999999999999</v>
      </c>
      <c r="D21" s="10">
        <v>1.3</v>
      </c>
      <c r="E21" s="10">
        <v>1.3</v>
      </c>
      <c r="F21" s="10">
        <v>1.29</v>
      </c>
      <c r="G21" s="10">
        <v>1.27</v>
      </c>
      <c r="H21" s="10">
        <v>1</v>
      </c>
      <c r="I21" s="10">
        <v>0.9</v>
      </c>
      <c r="J21" s="10">
        <v>1.1299999999999999</v>
      </c>
      <c r="K21" s="10">
        <v>1.25</v>
      </c>
      <c r="L21" s="10">
        <v>1.41</v>
      </c>
      <c r="M21" s="10">
        <v>1.53</v>
      </c>
      <c r="N21" s="10">
        <v>1.58</v>
      </c>
      <c r="O21" s="10">
        <v>1.61</v>
      </c>
      <c r="P21" s="10">
        <f t="shared" si="0"/>
        <v>1.2085714285714284</v>
      </c>
      <c r="Q21" s="94">
        <f t="shared" si="1"/>
        <v>1.3442857142857143</v>
      </c>
    </row>
    <row r="22" spans="1:17">
      <c r="A22" s="12" t="str">
        <f>+'DCP-12, P 1'!A22</f>
        <v>Westar Energy</v>
      </c>
      <c r="B22" s="10">
        <v>0.67</v>
      </c>
      <c r="C22" s="10">
        <v>1.0900000000000001</v>
      </c>
      <c r="D22" s="10">
        <v>1.32</v>
      </c>
      <c r="E22" s="10">
        <v>1.42</v>
      </c>
      <c r="F22" s="10">
        <v>1.39</v>
      </c>
      <c r="G22" s="10">
        <v>1.4</v>
      </c>
      <c r="H22" s="10">
        <v>1.07</v>
      </c>
      <c r="I22" s="10">
        <v>0.91</v>
      </c>
      <c r="J22" s="10">
        <v>1.1100000000000001</v>
      </c>
      <c r="K22" s="10">
        <v>1.19</v>
      </c>
      <c r="L22" s="10">
        <v>1.33</v>
      </c>
      <c r="M22" s="10">
        <v>1.38</v>
      </c>
      <c r="N22" s="10">
        <v>1.55</v>
      </c>
      <c r="O22" s="10">
        <v>1.55</v>
      </c>
      <c r="P22" s="10">
        <f t="shared" si="0"/>
        <v>1.1942857142857142</v>
      </c>
      <c r="Q22" s="94">
        <f t="shared" si="1"/>
        <v>1.2885714285714285</v>
      </c>
    </row>
    <row r="23" spans="1:17">
      <c r="A23" s="12" t="str">
        <f>+'DCP-12, P 1'!A23</f>
        <v>WEC Energy</v>
      </c>
      <c r="B23" s="10">
        <v>1.29</v>
      </c>
      <c r="C23" s="10">
        <v>1.47</v>
      </c>
      <c r="D23" s="10">
        <v>1.56</v>
      </c>
      <c r="E23" s="10">
        <v>1.68</v>
      </c>
      <c r="F23" s="10">
        <v>1.82</v>
      </c>
      <c r="G23" s="10">
        <v>1.79</v>
      </c>
      <c r="H23" s="10">
        <v>1.53</v>
      </c>
      <c r="I23" s="10">
        <v>1.47</v>
      </c>
      <c r="J23" s="10">
        <v>1.71</v>
      </c>
      <c r="K23" s="10">
        <v>1.86</v>
      </c>
      <c r="L23" s="10">
        <v>2.13</v>
      </c>
      <c r="M23" s="10">
        <v>2.23</v>
      </c>
      <c r="N23" s="10">
        <v>2.4900000000000002</v>
      </c>
      <c r="O23" s="10">
        <v>2.19</v>
      </c>
      <c r="P23" s="10">
        <f t="shared" si="0"/>
        <v>1.5914285714285712</v>
      </c>
      <c r="Q23" s="94">
        <f t="shared" si="1"/>
        <v>2.0114285714285716</v>
      </c>
    </row>
    <row r="24" spans="1:17">
      <c r="A24" s="3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33"/>
    </row>
    <row r="25" spans="1:17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7" ht="15.75">
      <c r="A26" s="12" t="str">
        <f>'DCP-12, P 1'!A26</f>
        <v>Average</v>
      </c>
      <c r="B26" s="10">
        <f>AVERAGE(B17:B23)</f>
        <v>1.1614285714285713</v>
      </c>
      <c r="C26" s="10">
        <f t="shared" ref="C26:O26" si="2">AVERAGE(C17:C23)</f>
        <v>1.2257142857142858</v>
      </c>
      <c r="D26" s="10">
        <f t="shared" si="2"/>
        <v>1.362857142857143</v>
      </c>
      <c r="E26" s="10">
        <f t="shared" si="2"/>
        <v>1.4371428571428571</v>
      </c>
      <c r="F26" s="10">
        <f t="shared" si="2"/>
        <v>1.5357142857142858</v>
      </c>
      <c r="G26" s="10">
        <f t="shared" si="2"/>
        <v>1.6028571428571428</v>
      </c>
      <c r="H26" s="10">
        <f t="shared" si="2"/>
        <v>1.2357142857142858</v>
      </c>
      <c r="I26" s="10">
        <f t="shared" si="2"/>
        <v>1.1057142857142856</v>
      </c>
      <c r="J26" s="10">
        <f t="shared" si="2"/>
        <v>1.3685714285714285</v>
      </c>
      <c r="K26" s="10">
        <f t="shared" si="2"/>
        <v>1.4928571428571427</v>
      </c>
      <c r="L26" s="10">
        <f t="shared" si="2"/>
        <v>1.6185714285714283</v>
      </c>
      <c r="M26" s="10">
        <f t="shared" si="2"/>
        <v>1.7271428571428571</v>
      </c>
      <c r="N26" s="10">
        <f t="shared" si="2"/>
        <v>1.8800000000000001</v>
      </c>
      <c r="O26" s="10">
        <f t="shared" si="2"/>
        <v>1.7842857142857143</v>
      </c>
      <c r="P26" s="186">
        <f>AVERAGE(P17:P23)</f>
        <v>1.3659183673469388</v>
      </c>
      <c r="Q26" s="186">
        <f>AVERAGE(Q17:Q23)</f>
        <v>1.5681632653061226</v>
      </c>
    </row>
    <row r="27" spans="1:17">
      <c r="A27" s="33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54"/>
      <c r="Q27" s="33"/>
    </row>
    <row r="28" spans="1:17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10"/>
    </row>
    <row r="29" spans="1:17" ht="15.75">
      <c r="A29" s="12" t="str">
        <f>'DCP-12, P 1'!A29</f>
        <v>Median</v>
      </c>
      <c r="B29" s="94">
        <f>MEDIAN(B17:B23)</f>
        <v>1.1599999999999999</v>
      </c>
      <c r="C29" s="94">
        <f t="shared" ref="C29:O29" si="3">MEDIAN(C17:C23)</f>
        <v>1.1399999999999999</v>
      </c>
      <c r="D29" s="94">
        <f t="shared" si="3"/>
        <v>1.32</v>
      </c>
      <c r="E29" s="94">
        <f t="shared" si="3"/>
        <v>1.4</v>
      </c>
      <c r="F29" s="94">
        <f t="shared" si="3"/>
        <v>1.39</v>
      </c>
      <c r="G29" s="94">
        <f t="shared" si="3"/>
        <v>1.63</v>
      </c>
      <c r="H29" s="94">
        <f t="shared" si="3"/>
        <v>1.28</v>
      </c>
      <c r="I29" s="94">
        <f t="shared" si="3"/>
        <v>1.02</v>
      </c>
      <c r="J29" s="94">
        <f t="shared" si="3"/>
        <v>1.31</v>
      </c>
      <c r="K29" s="94">
        <f t="shared" si="3"/>
        <v>1.47</v>
      </c>
      <c r="L29" s="94">
        <f t="shared" si="3"/>
        <v>1.43</v>
      </c>
      <c r="M29" s="94">
        <f t="shared" si="3"/>
        <v>1.53</v>
      </c>
      <c r="N29" s="94">
        <f t="shared" si="3"/>
        <v>1.7</v>
      </c>
      <c r="O29" s="94">
        <f t="shared" si="3"/>
        <v>1.72</v>
      </c>
      <c r="P29" s="186">
        <f>AVERAGE(B29:H29)</f>
        <v>1.3314285714285712</v>
      </c>
      <c r="Q29" s="186">
        <f>AVERAGE(I29:O29)</f>
        <v>1.4542857142857142</v>
      </c>
    </row>
    <row r="30" spans="1:17" ht="15.75">
      <c r="A30" s="33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5"/>
      <c r="Q30" s="33"/>
    </row>
    <row r="31" spans="1:17" ht="15.75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60"/>
    </row>
    <row r="32" spans="1:17" ht="15.75">
      <c r="A32" s="23" t="str">
        <f>+'DCP-12, P 1'!A32</f>
        <v>Strunk Proxy Group</v>
      </c>
      <c r="B32" s="10"/>
      <c r="C32" s="10"/>
      <c r="D32" s="10"/>
      <c r="E32" s="10"/>
      <c r="F32" s="10"/>
      <c r="G32" s="10"/>
      <c r="H32" s="5"/>
      <c r="I32" s="5"/>
      <c r="J32" s="5"/>
      <c r="K32" s="5"/>
      <c r="L32" s="5"/>
      <c r="M32" s="5"/>
      <c r="N32" s="5"/>
      <c r="O32" s="5"/>
      <c r="P32" s="10"/>
    </row>
    <row r="33" spans="1:17">
      <c r="B33" s="10"/>
      <c r="C33" s="10"/>
      <c r="D33" s="10"/>
      <c r="E33" s="10"/>
      <c r="F33" s="10"/>
      <c r="G33" s="10"/>
      <c r="H33" s="5"/>
      <c r="I33" s="5"/>
      <c r="J33" s="5"/>
      <c r="K33" s="5"/>
      <c r="L33" s="5"/>
      <c r="M33" s="5"/>
      <c r="N33" s="5"/>
      <c r="O33" s="5"/>
      <c r="P33" s="10"/>
    </row>
    <row r="34" spans="1:17">
      <c r="A34" s="12" t="str">
        <f>+'DCP-12, P 1'!A34</f>
        <v>Ameren Corporation</v>
      </c>
      <c r="B34" s="10">
        <v>1.63</v>
      </c>
      <c r="C34" s="10">
        <v>1.62</v>
      </c>
      <c r="D34" s="10">
        <v>1.61</v>
      </c>
      <c r="E34" s="10">
        <v>1.72</v>
      </c>
      <c r="F34" s="10">
        <v>1.64</v>
      </c>
      <c r="G34" s="10">
        <v>1.59</v>
      </c>
      <c r="H34" s="10">
        <v>1.22</v>
      </c>
      <c r="I34" s="10">
        <v>0.83</v>
      </c>
      <c r="J34" s="10">
        <v>0.81</v>
      </c>
      <c r="K34" s="10">
        <v>0.92</v>
      </c>
      <c r="L34" s="10">
        <v>1.06</v>
      </c>
      <c r="M34" s="10">
        <v>1.25</v>
      </c>
      <c r="N34" s="10">
        <v>1.52</v>
      </c>
      <c r="O34" s="10">
        <v>1.49</v>
      </c>
      <c r="P34" s="10">
        <f t="shared" ref="P34:P56" si="4">AVERAGE(B34:H34)</f>
        <v>1.5757142857142858</v>
      </c>
      <c r="Q34" s="94">
        <f t="shared" ref="Q34:Q56" si="5">AVERAGE(I34:O34)</f>
        <v>1.1257142857142859</v>
      </c>
    </row>
    <row r="35" spans="1:17">
      <c r="A35" s="12" t="str">
        <f>+'DCP-12, P 1'!A35</f>
        <v>American Electric Power</v>
      </c>
      <c r="B35" s="10">
        <v>1.38</v>
      </c>
      <c r="C35" s="10">
        <v>1.24</v>
      </c>
      <c r="D35" s="10">
        <v>1.55</v>
      </c>
      <c r="E35" s="10">
        <v>1.65</v>
      </c>
      <c r="F35" s="10">
        <v>1.61</v>
      </c>
      <c r="G35" s="10">
        <v>1.9</v>
      </c>
      <c r="H35" s="10">
        <v>1.45</v>
      </c>
      <c r="I35" s="10">
        <v>1.1200000000000001</v>
      </c>
      <c r="J35" s="10">
        <v>1.18</v>
      </c>
      <c r="K35" s="10">
        <v>1.28</v>
      </c>
      <c r="L35" s="10">
        <v>1.34</v>
      </c>
      <c r="M35" s="10">
        <v>1.45</v>
      </c>
      <c r="N35" s="10">
        <v>1.62</v>
      </c>
      <c r="O35" s="10">
        <v>1.67</v>
      </c>
      <c r="P35" s="10">
        <f t="shared" si="4"/>
        <v>1.5399999999999998</v>
      </c>
      <c r="Q35" s="94">
        <f t="shared" si="5"/>
        <v>1.3800000000000001</v>
      </c>
    </row>
    <row r="36" spans="1:17">
      <c r="A36" s="12" t="str">
        <f>+'DCP-12, P 1'!A36</f>
        <v>Avista Corporation</v>
      </c>
      <c r="B36" s="10">
        <v>0.85</v>
      </c>
      <c r="C36" s="10">
        <v>0.94</v>
      </c>
      <c r="D36" s="10">
        <v>1.1100000000000001</v>
      </c>
      <c r="E36" s="10">
        <v>1.1499999999999999</v>
      </c>
      <c r="F36" s="10">
        <v>1.35</v>
      </c>
      <c r="G36" s="10">
        <v>1.27</v>
      </c>
      <c r="H36" s="10">
        <v>1.1000000000000001</v>
      </c>
      <c r="I36" s="10">
        <v>0.94</v>
      </c>
      <c r="J36" s="10">
        <v>1.06</v>
      </c>
      <c r="K36" s="10">
        <v>1.19</v>
      </c>
      <c r="L36" s="10">
        <v>1.23</v>
      </c>
      <c r="M36" s="10">
        <v>1.25</v>
      </c>
      <c r="N36" s="10">
        <v>1.43</v>
      </c>
      <c r="O36" s="10">
        <v>1.41</v>
      </c>
      <c r="P36" s="10">
        <f t="shared" si="4"/>
        <v>1.1099999999999999</v>
      </c>
      <c r="Q36" s="94">
        <f t="shared" si="5"/>
        <v>1.2157142857142857</v>
      </c>
    </row>
    <row r="37" spans="1:17">
      <c r="A37" s="12" t="str">
        <f>+'DCP-12, P 1'!A37</f>
        <v>CenterPoint Energy</v>
      </c>
      <c r="B37" s="10">
        <v>1.1599999999999999</v>
      </c>
      <c r="C37" s="10">
        <v>1.42</v>
      </c>
      <c r="D37" s="10">
        <v>2.36</v>
      </c>
      <c r="E37" s="10">
        <v>3.29</v>
      </c>
      <c r="F37" s="10">
        <v>3.12</v>
      </c>
      <c r="G37" s="10">
        <v>3.3</v>
      </c>
      <c r="H37" s="10">
        <v>2.2400000000000002</v>
      </c>
      <c r="I37" s="10">
        <v>1.87</v>
      </c>
      <c r="J37" s="10">
        <v>1.58</v>
      </c>
      <c r="K37" s="10">
        <v>2.1</v>
      </c>
      <c r="L37" s="10">
        <v>2</v>
      </c>
      <c r="M37" s="10">
        <v>2.23</v>
      </c>
      <c r="N37" s="10">
        <v>2.27</v>
      </c>
      <c r="O37" s="10">
        <v>2</v>
      </c>
      <c r="P37" s="10">
        <f t="shared" si="4"/>
        <v>2.4128571428571428</v>
      </c>
      <c r="Q37" s="94">
        <f t="shared" si="5"/>
        <v>2.0071428571428571</v>
      </c>
    </row>
    <row r="38" spans="1:17">
      <c r="A38" s="12" t="str">
        <f>+'DCP-12, P 1'!A38</f>
        <v>Consolidated Edison</v>
      </c>
      <c r="B38" s="10">
        <v>1.44</v>
      </c>
      <c r="C38" s="10">
        <v>1.46</v>
      </c>
      <c r="D38" s="10">
        <v>1.43</v>
      </c>
      <c r="E38" s="10">
        <v>1.54</v>
      </c>
      <c r="F38" s="10">
        <v>1.49</v>
      </c>
      <c r="G38" s="10">
        <v>1.51</v>
      </c>
      <c r="H38" s="10">
        <v>1.23</v>
      </c>
      <c r="I38" s="10">
        <v>1.1000000000000001</v>
      </c>
      <c r="J38" s="10">
        <v>1.24</v>
      </c>
      <c r="K38" s="10">
        <v>1.45</v>
      </c>
      <c r="L38" s="10">
        <v>1.5</v>
      </c>
      <c r="M38" s="10">
        <v>1.44</v>
      </c>
      <c r="N38" s="10">
        <v>1.43</v>
      </c>
      <c r="O38" s="10">
        <v>1.48</v>
      </c>
      <c r="P38" s="10">
        <f t="shared" si="4"/>
        <v>1.4428571428571431</v>
      </c>
      <c r="Q38" s="94">
        <f t="shared" si="5"/>
        <v>1.3771428571428572</v>
      </c>
    </row>
    <row r="39" spans="1:17">
      <c r="A39" s="12" t="str">
        <f>+'DCP-12, P 1'!A39</f>
        <v>Dominion Resources</v>
      </c>
      <c r="B39" s="10">
        <v>1.58</v>
      </c>
      <c r="C39" s="10">
        <v>1.8</v>
      </c>
      <c r="D39" s="10">
        <v>1.96</v>
      </c>
      <c r="E39" s="10">
        <v>2.42</v>
      </c>
      <c r="F39" s="10">
        <v>2.29</v>
      </c>
      <c r="G39" s="10">
        <v>2.56</v>
      </c>
      <c r="H39" s="10">
        <v>2.38</v>
      </c>
      <c r="I39" s="10">
        <v>1.86</v>
      </c>
      <c r="J39" s="10">
        <v>2.0699999999999998</v>
      </c>
      <c r="K39" s="10">
        <v>2.35</v>
      </c>
      <c r="L39" s="10">
        <v>2.72</v>
      </c>
      <c r="M39" s="10">
        <v>3.13</v>
      </c>
      <c r="N39" s="10">
        <v>3.62</v>
      </c>
      <c r="O39" s="10">
        <v>3.52</v>
      </c>
      <c r="P39" s="10">
        <f t="shared" si="4"/>
        <v>2.1414285714285719</v>
      </c>
      <c r="Q39" s="94">
        <f t="shared" si="5"/>
        <v>2.7528571428571427</v>
      </c>
    </row>
    <row r="40" spans="1:17">
      <c r="A40" s="12" t="str">
        <f>+'DCP-12, P 1'!A40</f>
        <v>DTE Energy Corporation</v>
      </c>
      <c r="B40" s="10">
        <f>+B18</f>
        <v>1.45</v>
      </c>
      <c r="C40" s="10">
        <f t="shared" ref="C40:O40" si="6">+C18</f>
        <v>1.42</v>
      </c>
      <c r="D40" s="10">
        <f t="shared" si="6"/>
        <v>1.32</v>
      </c>
      <c r="E40" s="10">
        <f t="shared" si="6"/>
        <v>1.4</v>
      </c>
      <c r="F40" s="10">
        <f t="shared" si="6"/>
        <v>1.34</v>
      </c>
      <c r="G40" s="10">
        <f t="shared" si="6"/>
        <v>1.43</v>
      </c>
      <c r="H40" s="10">
        <f t="shared" si="6"/>
        <v>1.01</v>
      </c>
      <c r="I40" s="10">
        <f t="shared" si="6"/>
        <v>0.91</v>
      </c>
      <c r="J40" s="10">
        <f t="shared" si="6"/>
        <v>1.1599999999999999</v>
      </c>
      <c r="K40" s="10">
        <f t="shared" si="6"/>
        <v>1.21</v>
      </c>
      <c r="L40" s="10">
        <f t="shared" si="6"/>
        <v>1.37</v>
      </c>
      <c r="M40" s="10">
        <f t="shared" si="6"/>
        <v>1.53</v>
      </c>
      <c r="N40" s="10">
        <f t="shared" si="6"/>
        <v>1.7</v>
      </c>
      <c r="O40" s="10">
        <f t="shared" si="6"/>
        <v>1.72</v>
      </c>
      <c r="P40" s="10">
        <f t="shared" si="4"/>
        <v>1.3385714285714285</v>
      </c>
      <c r="Q40" s="94">
        <f t="shared" si="5"/>
        <v>1.3714285714285717</v>
      </c>
    </row>
    <row r="41" spans="1:17">
      <c r="A41" s="12" t="str">
        <f>+'DCP-12, P 1'!A41</f>
        <v>Edison International</v>
      </c>
      <c r="B41" s="10">
        <v>1.17</v>
      </c>
      <c r="C41" s="10">
        <v>1.08</v>
      </c>
      <c r="D41" s="10">
        <v>1.53</v>
      </c>
      <c r="E41" s="10">
        <v>2.0499999999999998</v>
      </c>
      <c r="F41" s="10">
        <v>1.94</v>
      </c>
      <c r="G41" s="10">
        <v>2.08</v>
      </c>
      <c r="H41" s="10">
        <v>1.49</v>
      </c>
      <c r="I41" s="10">
        <v>1.01</v>
      </c>
      <c r="J41" s="10">
        <v>1.1100000000000001</v>
      </c>
      <c r="K41" s="10">
        <v>1.17</v>
      </c>
      <c r="L41" s="10">
        <v>1.46</v>
      </c>
      <c r="M41" s="10">
        <v>1.66</v>
      </c>
      <c r="N41" s="10">
        <v>1.77</v>
      </c>
      <c r="O41" s="10">
        <v>1.83</v>
      </c>
      <c r="P41" s="10">
        <f t="shared" si="4"/>
        <v>1.6199999999999999</v>
      </c>
      <c r="Q41" s="94">
        <f t="shared" si="5"/>
        <v>1.43</v>
      </c>
    </row>
    <row r="42" spans="1:17">
      <c r="A42" s="12" t="str">
        <f>+'DCP-12, P 1'!A42</f>
        <v>El Paso Electric Company</v>
      </c>
      <c r="B42" s="10">
        <v>1.4</v>
      </c>
      <c r="C42" s="10">
        <v>1.2</v>
      </c>
      <c r="D42" s="10">
        <v>1.48</v>
      </c>
      <c r="E42" s="10">
        <v>1.76</v>
      </c>
      <c r="F42" s="10">
        <v>1.79</v>
      </c>
      <c r="G42" s="10">
        <v>1.79</v>
      </c>
      <c r="H42" s="10">
        <v>1.34</v>
      </c>
      <c r="I42" s="10">
        <v>1.02</v>
      </c>
      <c r="J42" s="10">
        <v>1.34</v>
      </c>
      <c r="K42" s="10">
        <v>1.64</v>
      </c>
      <c r="L42" s="10">
        <v>1.63</v>
      </c>
      <c r="M42" s="10">
        <v>1.61</v>
      </c>
      <c r="N42" s="10">
        <v>1.58</v>
      </c>
      <c r="O42" s="10">
        <v>1.51</v>
      </c>
      <c r="P42" s="10">
        <f t="shared" si="4"/>
        <v>1.5371428571428571</v>
      </c>
      <c r="Q42" s="94">
        <f t="shared" si="5"/>
        <v>1.4757142857142858</v>
      </c>
    </row>
    <row r="43" spans="1:17">
      <c r="A43" s="12" t="str">
        <f>+'DCP-12, P 1'!A43</f>
        <v>Eversource Energy</v>
      </c>
      <c r="B43" s="94">
        <f>+B19</f>
        <v>0.99</v>
      </c>
      <c r="C43" s="94">
        <f t="shared" ref="C43:O43" si="7">+C19</f>
        <v>0.95</v>
      </c>
      <c r="D43" s="94">
        <f t="shared" si="7"/>
        <v>1.06</v>
      </c>
      <c r="E43" s="94">
        <f t="shared" si="7"/>
        <v>1.08</v>
      </c>
      <c r="F43" s="94">
        <f t="shared" si="7"/>
        <v>1.31</v>
      </c>
      <c r="G43" s="94">
        <f t="shared" si="7"/>
        <v>1.63</v>
      </c>
      <c r="H43" s="94">
        <f t="shared" si="7"/>
        <v>1.28</v>
      </c>
      <c r="I43" s="94">
        <f t="shared" si="7"/>
        <v>1.1399999999999999</v>
      </c>
      <c r="J43" s="94">
        <f t="shared" si="7"/>
        <v>1.36</v>
      </c>
      <c r="K43" s="94">
        <f t="shared" si="7"/>
        <v>1.5</v>
      </c>
      <c r="L43" s="94">
        <f t="shared" si="7"/>
        <v>1.43</v>
      </c>
      <c r="M43" s="94">
        <f t="shared" si="7"/>
        <v>1.41</v>
      </c>
      <c r="N43" s="94">
        <f t="shared" si="7"/>
        <v>1.58</v>
      </c>
      <c r="O43" s="94">
        <f t="shared" si="7"/>
        <v>1.59</v>
      </c>
      <c r="P43" s="10">
        <f t="shared" si="4"/>
        <v>1.1857142857142857</v>
      </c>
      <c r="Q43" s="94">
        <f t="shared" si="5"/>
        <v>1.43</v>
      </c>
    </row>
    <row r="44" spans="1:17">
      <c r="A44" s="12" t="str">
        <f>+'DCP-12, P 1'!A44</f>
        <v>Great Plains Energy</v>
      </c>
      <c r="B44" s="94">
        <v>1.63</v>
      </c>
      <c r="C44" s="94">
        <v>1.98</v>
      </c>
      <c r="D44" s="94">
        <v>2.1800000000000002</v>
      </c>
      <c r="E44" s="94">
        <v>1.89</v>
      </c>
      <c r="F44" s="94">
        <v>1.81</v>
      </c>
      <c r="G44" s="94">
        <v>1.73</v>
      </c>
      <c r="H44" s="94">
        <v>1.1299999999999999</v>
      </c>
      <c r="I44" s="94">
        <v>0.73</v>
      </c>
      <c r="J44" s="94">
        <v>0.87</v>
      </c>
      <c r="K44" s="94">
        <v>0.89</v>
      </c>
      <c r="L44" s="94">
        <v>0.97</v>
      </c>
      <c r="M44" s="94">
        <v>1.02</v>
      </c>
      <c r="N44" s="94">
        <v>1.1599999999999999</v>
      </c>
      <c r="O44" s="94">
        <v>1.1599999999999999</v>
      </c>
      <c r="P44" s="10">
        <f t="shared" si="4"/>
        <v>1.7642857142857145</v>
      </c>
      <c r="Q44" s="94">
        <f t="shared" si="5"/>
        <v>0.97142857142857153</v>
      </c>
    </row>
    <row r="45" spans="1:17">
      <c r="A45" s="12" t="str">
        <f>+'DCP-12, P 1'!A45</f>
        <v>IDACORP</v>
      </c>
      <c r="B45" s="10">
        <v>1.34</v>
      </c>
      <c r="C45" s="10">
        <v>1.1200000000000001</v>
      </c>
      <c r="D45" s="10">
        <v>1.25</v>
      </c>
      <c r="E45" s="10">
        <v>1.22</v>
      </c>
      <c r="F45" s="10">
        <v>1.39</v>
      </c>
      <c r="G45" s="10">
        <v>1.32</v>
      </c>
      <c r="H45" s="10">
        <v>1.04</v>
      </c>
      <c r="I45" s="10">
        <v>0.94</v>
      </c>
      <c r="J45" s="10">
        <v>1.1299999999999999</v>
      </c>
      <c r="K45" s="10">
        <v>1.19</v>
      </c>
      <c r="L45" s="10">
        <v>1.23</v>
      </c>
      <c r="M45" s="10">
        <v>1.36</v>
      </c>
      <c r="N45" s="10">
        <v>1.59</v>
      </c>
      <c r="O45" s="10">
        <v>1.58</v>
      </c>
      <c r="P45" s="10">
        <f t="shared" si="4"/>
        <v>1.24</v>
      </c>
      <c r="Q45" s="94">
        <f t="shared" si="5"/>
        <v>1.2885714285714285</v>
      </c>
    </row>
    <row r="46" spans="1:17">
      <c r="A46" s="12" t="str">
        <f>+'DCP-12, P 1'!A46</f>
        <v>NorthWestern Corp</v>
      </c>
      <c r="B46" s="10"/>
      <c r="C46" s="10"/>
      <c r="D46" s="10"/>
      <c r="E46" s="10"/>
      <c r="F46" s="10">
        <v>1.6</v>
      </c>
      <c r="G46" s="10">
        <v>1.47</v>
      </c>
      <c r="H46" s="10">
        <v>1.0900000000000001</v>
      </c>
      <c r="I46" s="10">
        <v>1.05</v>
      </c>
      <c r="J46" s="10">
        <v>1.22</v>
      </c>
      <c r="K46" s="10">
        <v>1.38</v>
      </c>
      <c r="L46" s="10">
        <v>1.46</v>
      </c>
      <c r="M46" s="10">
        <v>1.59</v>
      </c>
      <c r="N46" s="10">
        <v>1.74</v>
      </c>
      <c r="O46" s="10">
        <v>1.67</v>
      </c>
      <c r="P46" s="10"/>
      <c r="Q46" s="94">
        <f t="shared" si="5"/>
        <v>1.4442857142857142</v>
      </c>
    </row>
    <row r="47" spans="1:17">
      <c r="A47" s="12" t="str">
        <f>+'DCP-12, P 1'!A47</f>
        <v>OGE Energy</v>
      </c>
      <c r="B47" s="10">
        <f>+B20</f>
        <v>1.47</v>
      </c>
      <c r="C47" s="10">
        <f t="shared" ref="C47:O47" si="8">+C20</f>
        <v>1.54</v>
      </c>
      <c r="D47" s="10">
        <f t="shared" si="8"/>
        <v>1.78</v>
      </c>
      <c r="E47" s="10">
        <f t="shared" si="8"/>
        <v>1.87</v>
      </c>
      <c r="F47" s="10">
        <f t="shared" si="8"/>
        <v>2.0499999999999998</v>
      </c>
      <c r="G47" s="10">
        <f t="shared" si="8"/>
        <v>1.97</v>
      </c>
      <c r="H47" s="10">
        <f t="shared" si="8"/>
        <v>1.45</v>
      </c>
      <c r="I47" s="10">
        <f t="shared" si="8"/>
        <v>1.39</v>
      </c>
      <c r="J47" s="10">
        <f t="shared" si="8"/>
        <v>1.8</v>
      </c>
      <c r="K47" s="10">
        <f t="shared" si="8"/>
        <v>1.97</v>
      </c>
      <c r="L47" s="10">
        <f t="shared" si="8"/>
        <v>2.04</v>
      </c>
      <c r="M47" s="10">
        <f t="shared" si="8"/>
        <v>2.31</v>
      </c>
      <c r="N47" s="10">
        <f t="shared" si="8"/>
        <v>2.2799999999999998</v>
      </c>
      <c r="O47" s="10">
        <f t="shared" si="8"/>
        <v>1.85</v>
      </c>
      <c r="P47" s="10">
        <f t="shared" si="4"/>
        <v>1.7328571428571429</v>
      </c>
      <c r="Q47" s="94">
        <f t="shared" si="5"/>
        <v>1.9485714285714284</v>
      </c>
    </row>
    <row r="48" spans="1:17">
      <c r="A48" s="12" t="str">
        <f>+'DCP-12, P 1'!A48</f>
        <v>Pinnacle West Capital Corp.</v>
      </c>
      <c r="B48" s="10">
        <f t="shared" ref="B48:O48" si="9">+B21</f>
        <v>1.1599999999999999</v>
      </c>
      <c r="C48" s="10">
        <f t="shared" si="9"/>
        <v>1.1399999999999999</v>
      </c>
      <c r="D48" s="10">
        <f t="shared" si="9"/>
        <v>1.3</v>
      </c>
      <c r="E48" s="10">
        <f t="shared" si="9"/>
        <v>1.3</v>
      </c>
      <c r="F48" s="10">
        <f t="shared" si="9"/>
        <v>1.29</v>
      </c>
      <c r="G48" s="10">
        <f t="shared" si="9"/>
        <v>1.27</v>
      </c>
      <c r="H48" s="10">
        <f t="shared" si="9"/>
        <v>1</v>
      </c>
      <c r="I48" s="10">
        <f t="shared" si="9"/>
        <v>0.9</v>
      </c>
      <c r="J48" s="10">
        <f t="shared" si="9"/>
        <v>1.1299999999999999</v>
      </c>
      <c r="K48" s="10">
        <f t="shared" si="9"/>
        <v>1.25</v>
      </c>
      <c r="L48" s="10">
        <f t="shared" si="9"/>
        <v>1.41</v>
      </c>
      <c r="M48" s="10">
        <f t="shared" si="9"/>
        <v>1.53</v>
      </c>
      <c r="N48" s="10">
        <f t="shared" si="9"/>
        <v>1.58</v>
      </c>
      <c r="O48" s="10">
        <f t="shared" si="9"/>
        <v>1.61</v>
      </c>
      <c r="P48" s="10">
        <f t="shared" si="4"/>
        <v>1.2085714285714284</v>
      </c>
      <c r="Q48" s="94">
        <f t="shared" si="5"/>
        <v>1.3442857142857143</v>
      </c>
    </row>
    <row r="49" spans="1:17">
      <c r="A49" s="12" t="str">
        <f>+'DCP-12, P 1'!A49</f>
        <v>Portland General Electric Co.</v>
      </c>
      <c r="B49" s="10"/>
      <c r="C49" s="10"/>
      <c r="D49" s="10"/>
      <c r="E49" s="10"/>
      <c r="F49" s="10">
        <v>1.53</v>
      </c>
      <c r="G49" s="10">
        <v>1.4</v>
      </c>
      <c r="H49" s="10">
        <v>1.01</v>
      </c>
      <c r="I49" s="10">
        <v>0.83</v>
      </c>
      <c r="J49" s="10">
        <v>0.97</v>
      </c>
      <c r="K49" s="10">
        <v>1.0900000000000001</v>
      </c>
      <c r="L49" s="10">
        <v>1.17</v>
      </c>
      <c r="M49" s="10">
        <v>1.31</v>
      </c>
      <c r="N49" s="10">
        <v>1.45</v>
      </c>
      <c r="O49" s="10">
        <v>1.49</v>
      </c>
      <c r="P49" s="10"/>
      <c r="Q49" s="94">
        <f t="shared" si="5"/>
        <v>1.1871428571428571</v>
      </c>
    </row>
    <row r="50" spans="1:17">
      <c r="A50" s="12" t="str">
        <f>+'DCP-12, P 1'!A50</f>
        <v>Public Service Enterprise Group</v>
      </c>
      <c r="B50" s="10">
        <v>1.78</v>
      </c>
      <c r="C50" s="10">
        <v>1.86</v>
      </c>
      <c r="D50" s="10">
        <v>1.91</v>
      </c>
      <c r="E50" s="10">
        <v>2.4500000000000002</v>
      </c>
      <c r="F50" s="10">
        <v>2.67</v>
      </c>
      <c r="G50" s="10">
        <v>3.04</v>
      </c>
      <c r="H50" s="10">
        <v>2.5</v>
      </c>
      <c r="I50" s="10">
        <v>1.77</v>
      </c>
      <c r="J50" s="10">
        <v>1.76</v>
      </c>
      <c r="K50" s="10">
        <v>1.61</v>
      </c>
      <c r="L50" s="10">
        <v>1.54</v>
      </c>
      <c r="M50" s="10">
        <v>1.51</v>
      </c>
      <c r="N50" s="10">
        <v>1.6</v>
      </c>
      <c r="O50" s="10">
        <v>1.63</v>
      </c>
      <c r="P50" s="10">
        <f t="shared" si="4"/>
        <v>2.3157142857142858</v>
      </c>
      <c r="Q50" s="94">
        <f t="shared" si="5"/>
        <v>1.6314285714285717</v>
      </c>
    </row>
    <row r="51" spans="1:17">
      <c r="A51" s="12" t="str">
        <f>+'DCP-12, P 1'!A51</f>
        <v>SCANA Corporation</v>
      </c>
      <c r="B51" s="10">
        <v>1.37</v>
      </c>
      <c r="C51" s="10">
        <v>1.58</v>
      </c>
      <c r="D51" s="10">
        <v>1.71</v>
      </c>
      <c r="E51" s="10">
        <v>1.79</v>
      </c>
      <c r="F51" s="10">
        <v>1.67</v>
      </c>
      <c r="G51" s="10">
        <v>1.58</v>
      </c>
      <c r="H51" s="10">
        <v>1.41</v>
      </c>
      <c r="I51" s="10">
        <v>1.21</v>
      </c>
      <c r="J51" s="10">
        <v>1.34</v>
      </c>
      <c r="K51" s="10">
        <v>1.35</v>
      </c>
      <c r="L51" s="10">
        <v>1.52</v>
      </c>
      <c r="M51" s="10">
        <v>1.54</v>
      </c>
      <c r="N51" s="10">
        <v>1.6</v>
      </c>
      <c r="O51" s="10">
        <v>1.6</v>
      </c>
      <c r="P51" s="10">
        <f t="shared" si="4"/>
        <v>1.5871428571428574</v>
      </c>
      <c r="Q51" s="94">
        <f t="shared" si="5"/>
        <v>1.4514285714285715</v>
      </c>
    </row>
    <row r="52" spans="1:17">
      <c r="A52" s="12" t="str">
        <f>+'DCP-12, P 1'!A52</f>
        <v>Sempra Energy</v>
      </c>
      <c r="B52" s="10">
        <v>1.55</v>
      </c>
      <c r="C52" s="10">
        <v>1.72</v>
      </c>
      <c r="D52" s="10">
        <v>1.78</v>
      </c>
      <c r="E52" s="10">
        <v>1.86</v>
      </c>
      <c r="F52" s="10">
        <v>1.9</v>
      </c>
      <c r="G52" s="10">
        <v>1.94</v>
      </c>
      <c r="H52" s="10">
        <v>1.51</v>
      </c>
      <c r="I52" s="10">
        <v>1.35</v>
      </c>
      <c r="J52" s="10">
        <v>1.36</v>
      </c>
      <c r="K52" s="10">
        <v>1.28</v>
      </c>
      <c r="L52" s="10">
        <v>1.53</v>
      </c>
      <c r="M52" s="10">
        <v>1.87</v>
      </c>
      <c r="N52" s="10">
        <v>2.23</v>
      </c>
      <c r="O52" s="10">
        <v>2.1800000000000002</v>
      </c>
      <c r="P52" s="10">
        <f t="shared" si="4"/>
        <v>1.7514285714285713</v>
      </c>
      <c r="Q52" s="94">
        <f t="shared" si="5"/>
        <v>1.6857142857142857</v>
      </c>
    </row>
    <row r="53" spans="1:17">
      <c r="A53" s="12" t="str">
        <f>+'DCP-12, P 1'!A53</f>
        <v>The Empire Distric Electric</v>
      </c>
      <c r="B53" s="10">
        <v>1.32</v>
      </c>
      <c r="C53" s="10">
        <v>1.33</v>
      </c>
      <c r="D53" s="10">
        <v>1.44</v>
      </c>
      <c r="E53" s="10">
        <v>1.48</v>
      </c>
      <c r="F53" s="10">
        <v>1.49</v>
      </c>
      <c r="G53" s="10">
        <v>1.5</v>
      </c>
      <c r="H53" s="10">
        <v>1.22</v>
      </c>
      <c r="I53" s="10">
        <v>1</v>
      </c>
      <c r="J53" s="10">
        <v>1.27</v>
      </c>
      <c r="K53" s="10">
        <v>1.28</v>
      </c>
      <c r="L53" s="10">
        <v>1.24</v>
      </c>
      <c r="M53" s="10">
        <v>1.31</v>
      </c>
      <c r="N53" s="10">
        <v>1.5</v>
      </c>
      <c r="O53" s="10">
        <v>1.44</v>
      </c>
      <c r="P53" s="10">
        <f t="shared" si="4"/>
        <v>1.3971428571428572</v>
      </c>
      <c r="Q53" s="94">
        <f t="shared" si="5"/>
        <v>1.2914285714285714</v>
      </c>
    </row>
    <row r="54" spans="1:17">
      <c r="A54" s="12" t="str">
        <f>+'DCP-12, P 1'!A54</f>
        <v>Vectren Corp</v>
      </c>
      <c r="B54" s="10">
        <v>1.74</v>
      </c>
      <c r="C54" s="10">
        <v>1.7</v>
      </c>
      <c r="D54" s="10">
        <v>1.75</v>
      </c>
      <c r="E54" s="10">
        <v>1.85</v>
      </c>
      <c r="F54" s="10">
        <v>1.79</v>
      </c>
      <c r="G54" s="10">
        <v>1.75</v>
      </c>
      <c r="H54" s="10">
        <v>1.57</v>
      </c>
      <c r="I54" s="10">
        <v>1.33</v>
      </c>
      <c r="J54" s="10">
        <v>1.42</v>
      </c>
      <c r="K54" s="10">
        <v>1.53</v>
      </c>
      <c r="L54" s="10">
        <v>1.6</v>
      </c>
      <c r="M54" s="10">
        <v>1.8</v>
      </c>
      <c r="N54" s="10">
        <v>2.1800000000000002</v>
      </c>
      <c r="O54" s="10">
        <v>2.17</v>
      </c>
      <c r="P54" s="10">
        <f t="shared" si="4"/>
        <v>1.7357142857142855</v>
      </c>
      <c r="Q54" s="94">
        <f t="shared" si="5"/>
        <v>1.7185714285714286</v>
      </c>
    </row>
    <row r="55" spans="1:17">
      <c r="A55" s="12" t="str">
        <f>+'DCP-12, P 1'!A55</f>
        <v>Westar Energy</v>
      </c>
      <c r="B55" s="10">
        <f>+B22</f>
        <v>0.67</v>
      </c>
      <c r="C55" s="10">
        <f t="shared" ref="C55:O55" si="10">+C22</f>
        <v>1.0900000000000001</v>
      </c>
      <c r="D55" s="10">
        <f t="shared" si="10"/>
        <v>1.32</v>
      </c>
      <c r="E55" s="10">
        <f t="shared" si="10"/>
        <v>1.42</v>
      </c>
      <c r="F55" s="10">
        <f t="shared" si="10"/>
        <v>1.39</v>
      </c>
      <c r="G55" s="10">
        <f t="shared" si="10"/>
        <v>1.4</v>
      </c>
      <c r="H55" s="10">
        <f t="shared" si="10"/>
        <v>1.07</v>
      </c>
      <c r="I55" s="10">
        <f t="shared" si="10"/>
        <v>0.91</v>
      </c>
      <c r="J55" s="10">
        <f t="shared" si="10"/>
        <v>1.1100000000000001</v>
      </c>
      <c r="K55" s="10">
        <f t="shared" si="10"/>
        <v>1.19</v>
      </c>
      <c r="L55" s="10">
        <f t="shared" si="10"/>
        <v>1.33</v>
      </c>
      <c r="M55" s="10">
        <f t="shared" si="10"/>
        <v>1.38</v>
      </c>
      <c r="N55" s="10">
        <f t="shared" si="10"/>
        <v>1.55</v>
      </c>
      <c r="O55" s="10">
        <f t="shared" si="10"/>
        <v>1.55</v>
      </c>
      <c r="P55" s="10">
        <f t="shared" si="4"/>
        <v>1.1942857142857142</v>
      </c>
      <c r="Q55" s="94">
        <f t="shared" si="5"/>
        <v>1.2885714285714285</v>
      </c>
    </row>
    <row r="56" spans="1:17">
      <c r="A56" s="12" t="str">
        <f>+'DCP-12, P 1'!A56</f>
        <v>Xcel Energy Inc.</v>
      </c>
      <c r="B56" s="94">
        <v>1.1299999999999999</v>
      </c>
      <c r="C56" s="94">
        <v>1.1299999999999999</v>
      </c>
      <c r="D56" s="94">
        <v>1.32</v>
      </c>
      <c r="E56" s="94">
        <v>1.39</v>
      </c>
      <c r="F56" s="94">
        <v>1.5</v>
      </c>
      <c r="G56" s="94">
        <v>1.54</v>
      </c>
      <c r="H56" s="94">
        <v>1.27</v>
      </c>
      <c r="I56" s="94">
        <v>1.21</v>
      </c>
      <c r="J56" s="94">
        <v>1.35</v>
      </c>
      <c r="K56" s="94">
        <v>1.43</v>
      </c>
      <c r="L56" s="94">
        <v>1.56</v>
      </c>
      <c r="M56" s="94">
        <v>1.57</v>
      </c>
      <c r="N56" s="94">
        <v>1.65</v>
      </c>
      <c r="O56" s="94">
        <v>1.71</v>
      </c>
      <c r="P56" s="10">
        <f t="shared" si="4"/>
        <v>1.3257142857142856</v>
      </c>
      <c r="Q56" s="94">
        <f t="shared" si="5"/>
        <v>1.4971428571428571</v>
      </c>
    </row>
    <row r="57" spans="1:17">
      <c r="A57" s="3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33"/>
    </row>
    <row r="58" spans="1:17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7" ht="15.75">
      <c r="A59" s="12" t="str">
        <f>'DCP-12, P 1'!A59</f>
        <v>Average</v>
      </c>
      <c r="B59" s="10">
        <f>AVERAGE(B34:B56)</f>
        <v>1.3433333333333333</v>
      </c>
      <c r="C59" s="10">
        <f t="shared" ref="C59:O59" si="11">AVERAGE(C34:C56)</f>
        <v>1.396190476190476</v>
      </c>
      <c r="D59" s="10">
        <f t="shared" si="11"/>
        <v>1.5785714285714287</v>
      </c>
      <c r="E59" s="10">
        <f t="shared" si="11"/>
        <v>1.7419047619047621</v>
      </c>
      <c r="F59" s="10">
        <f t="shared" si="11"/>
        <v>1.7373913043478262</v>
      </c>
      <c r="G59" s="10">
        <f t="shared" si="11"/>
        <v>1.7813043478260866</v>
      </c>
      <c r="H59" s="10">
        <f t="shared" si="11"/>
        <v>1.3917391304347828</v>
      </c>
      <c r="I59" s="10">
        <f t="shared" si="11"/>
        <v>1.1486956521739129</v>
      </c>
      <c r="J59" s="10">
        <f t="shared" si="11"/>
        <v>1.2886956521739128</v>
      </c>
      <c r="K59" s="10">
        <f t="shared" si="11"/>
        <v>1.4021739130434785</v>
      </c>
      <c r="L59" s="10">
        <f t="shared" si="11"/>
        <v>1.4930434782608697</v>
      </c>
      <c r="M59" s="10">
        <f t="shared" si="11"/>
        <v>1.6113043478260867</v>
      </c>
      <c r="N59" s="10">
        <f t="shared" si="11"/>
        <v>1.7665217391304346</v>
      </c>
      <c r="O59" s="10">
        <f t="shared" si="11"/>
        <v>1.7330434782608695</v>
      </c>
      <c r="P59" s="186">
        <f>AVERAGE(P34:P56)</f>
        <v>1.5789115646258505</v>
      </c>
      <c r="Q59" s="186">
        <f>AVERAGE(Q34:Q56)</f>
        <v>1.4919254658385097</v>
      </c>
    </row>
    <row r="60" spans="1:17">
      <c r="A60" s="33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54"/>
      <c r="Q60" s="33"/>
    </row>
    <row r="61" spans="1:17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10"/>
    </row>
    <row r="62" spans="1:17" ht="15.75">
      <c r="A62" s="12" t="str">
        <f>'DCP-12, P 1'!A62</f>
        <v>Median</v>
      </c>
      <c r="B62" s="94">
        <f>MEDIAN(B34:B56)</f>
        <v>1.38</v>
      </c>
      <c r="C62" s="94">
        <f t="shared" ref="C62:O62" si="12">MEDIAN(C34:C56)</f>
        <v>1.42</v>
      </c>
      <c r="D62" s="94">
        <f t="shared" si="12"/>
        <v>1.53</v>
      </c>
      <c r="E62" s="94">
        <f t="shared" si="12"/>
        <v>1.72</v>
      </c>
      <c r="F62" s="94">
        <f t="shared" si="12"/>
        <v>1.61</v>
      </c>
      <c r="G62" s="94">
        <f t="shared" si="12"/>
        <v>1.59</v>
      </c>
      <c r="H62" s="94">
        <f t="shared" si="12"/>
        <v>1.27</v>
      </c>
      <c r="I62" s="94">
        <f t="shared" si="12"/>
        <v>1.05</v>
      </c>
      <c r="J62" s="94">
        <f t="shared" si="12"/>
        <v>1.24</v>
      </c>
      <c r="K62" s="94">
        <f t="shared" si="12"/>
        <v>1.28</v>
      </c>
      <c r="L62" s="94">
        <f t="shared" si="12"/>
        <v>1.46</v>
      </c>
      <c r="M62" s="94">
        <f t="shared" si="12"/>
        <v>1.53</v>
      </c>
      <c r="N62" s="94">
        <f t="shared" si="12"/>
        <v>1.6</v>
      </c>
      <c r="O62" s="94">
        <f t="shared" si="12"/>
        <v>1.61</v>
      </c>
      <c r="P62" s="186">
        <f>AVERAGE(B62:H62)</f>
        <v>1.5028571428571429</v>
      </c>
      <c r="Q62" s="186">
        <f>AVERAGE(I62:O62)</f>
        <v>1.3957142857142857</v>
      </c>
    </row>
    <row r="63" spans="1:17" ht="15.75" thickBot="1">
      <c r="A63" s="3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35"/>
    </row>
    <row r="64" spans="1:17" ht="15.75" thickTop="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77">
      <c r="A65" s="12" t="str">
        <f>+'DCP-12, P 1'!A65</f>
        <v>Source:  Calculations made from data contained in Value Line Investment Survey.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77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77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77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77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77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77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77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77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77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77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77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77">
      <c r="A77" s="2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</row>
    <row r="78" spans="1:77">
      <c r="A78" s="25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</row>
    <row r="79" spans="1:77">
      <c r="A79" s="2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</row>
    <row r="80" spans="1:77">
      <c r="A80" s="2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</row>
    <row r="81" spans="1:77">
      <c r="A81" s="25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</row>
    <row r="82" spans="1:77" ht="15.75">
      <c r="A82" s="2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7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</row>
    <row r="83" spans="1:77">
      <c r="A83" s="2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</row>
    <row r="84" spans="1:77">
      <c r="A84" s="25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</row>
    <row r="85" spans="1:77" ht="15.75">
      <c r="A85" s="2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8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</row>
    <row r="86" spans="1:77">
      <c r="A86" s="26"/>
      <c r="B86" s="26"/>
      <c r="C86" s="26"/>
      <c r="D86" s="26"/>
      <c r="E86" s="26"/>
      <c r="F86" s="26"/>
      <c r="G86" s="121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</row>
    <row r="87" spans="1:77">
      <c r="A87" s="25"/>
      <c r="B87" s="25"/>
      <c r="C87" s="25"/>
      <c r="D87" s="25"/>
      <c r="E87" s="25"/>
      <c r="F87" s="25"/>
      <c r="G87" s="99"/>
      <c r="H87" s="25"/>
      <c r="I87" s="25"/>
      <c r="J87" s="25"/>
      <c r="K87" s="25"/>
      <c r="L87" s="25"/>
      <c r="M87" s="25"/>
      <c r="N87" s="25"/>
      <c r="O87" s="25"/>
      <c r="P87" s="25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</row>
    <row r="88" spans="1:77">
      <c r="A88" s="26"/>
      <c r="B88" s="26"/>
      <c r="C88" s="26"/>
      <c r="D88" s="26"/>
      <c r="E88" s="26"/>
      <c r="F88" s="26"/>
      <c r="G88" s="121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</row>
    <row r="89" spans="1:77">
      <c r="A89" s="26"/>
      <c r="B89" s="26"/>
      <c r="C89" s="26"/>
      <c r="D89" s="26"/>
      <c r="E89" s="26"/>
      <c r="F89" s="26"/>
      <c r="G89" s="121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</row>
  </sheetData>
  <phoneticPr fontId="0" type="noConversion"/>
  <printOptions horizontalCentered="1"/>
  <pageMargins left="0.5" right="0.5" top="0.5" bottom="0.55000000000000004" header="0" footer="0"/>
  <pageSetup scale="53" orientation="landscape" r:id="rId1"/>
  <headerFooter alignWithMargins="0">
    <oddHeader>&amp;R&amp;"Times New Roman,Regular"&amp;10Exhibit No. DCP-12
Docket UE-152253
Page 2 of 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OutlineSymbols="0" view="pageLayout" zoomScaleNormal="100" workbookViewId="0">
      <selection activeCell="E1" sqref="E1"/>
    </sheetView>
  </sheetViews>
  <sheetFormatPr defaultColWidth="9.77734375" defaultRowHeight="15"/>
  <cols>
    <col min="1" max="1" width="9.77734375" style="24" customWidth="1"/>
    <col min="2" max="2" width="9.6640625" style="24" customWidth="1"/>
    <col min="3" max="3" width="12.77734375" style="24" customWidth="1"/>
    <col min="4" max="4" width="15.77734375" style="24" customWidth="1"/>
    <col min="5" max="5" width="12.77734375" style="24" customWidth="1"/>
    <col min="6" max="6" width="13.77734375" style="24" customWidth="1"/>
    <col min="7" max="7" width="2.77734375" style="24" customWidth="1"/>
    <col min="8" max="16384" width="9.77734375" style="24"/>
  </cols>
  <sheetData>
    <row r="1" spans="2:7" ht="15.75">
      <c r="C1" s="72"/>
      <c r="D1" s="72"/>
      <c r="E1" s="1"/>
    </row>
    <row r="2" spans="2:7" ht="15.75">
      <c r="F2" s="1"/>
    </row>
    <row r="3" spans="2:7" ht="15.75">
      <c r="F3" s="1"/>
    </row>
    <row r="6" spans="2:7" ht="15.95" customHeight="1">
      <c r="B6" s="64"/>
      <c r="C6" s="65"/>
      <c r="D6" s="65"/>
      <c r="E6" s="65"/>
      <c r="F6" s="65"/>
      <c r="G6" s="65"/>
    </row>
    <row r="7" spans="2:7" ht="20.25">
      <c r="B7" s="64" t="s">
        <v>55</v>
      </c>
      <c r="C7" s="65"/>
      <c r="D7" s="65"/>
      <c r="E7" s="65"/>
      <c r="F7" s="65"/>
      <c r="G7" s="65"/>
    </row>
    <row r="8" spans="2:7" ht="20.25">
      <c r="B8" s="64" t="s">
        <v>56</v>
      </c>
      <c r="C8" s="65"/>
      <c r="D8" s="65"/>
      <c r="E8" s="65"/>
      <c r="F8" s="65"/>
      <c r="G8" s="65"/>
    </row>
    <row r="9" spans="2:7" ht="20.25">
      <c r="B9" s="2" t="s">
        <v>235</v>
      </c>
      <c r="C9" s="65"/>
      <c r="D9" s="65"/>
      <c r="E9" s="65"/>
      <c r="F9" s="65"/>
      <c r="G9" s="65"/>
    </row>
    <row r="11" spans="2:7" ht="15.75" thickBot="1">
      <c r="B11" s="207"/>
      <c r="C11" s="207"/>
      <c r="D11" s="207"/>
      <c r="E11" s="207"/>
      <c r="F11" s="207"/>
      <c r="G11" s="207"/>
    </row>
    <row r="12" spans="2:7" ht="15.75" thickTop="1">
      <c r="B12" s="89"/>
      <c r="C12" s="89"/>
      <c r="D12" s="89"/>
      <c r="E12" s="89"/>
      <c r="F12" s="89"/>
      <c r="G12" s="89"/>
    </row>
    <row r="13" spans="2:7" ht="15.75">
      <c r="B13" s="206"/>
      <c r="C13" s="206"/>
      <c r="D13" s="206" t="s">
        <v>58</v>
      </c>
      <c r="E13" s="206"/>
      <c r="F13" s="206" t="s">
        <v>60</v>
      </c>
      <c r="G13" s="206"/>
    </row>
    <row r="14" spans="2:7" ht="15.75">
      <c r="B14" s="206" t="s">
        <v>0</v>
      </c>
      <c r="C14" s="206"/>
      <c r="D14" s="206" t="s">
        <v>59</v>
      </c>
      <c r="E14" s="206"/>
      <c r="F14" s="206" t="s">
        <v>61</v>
      </c>
      <c r="G14" s="206"/>
    </row>
    <row r="15" spans="2:7">
      <c r="B15" s="208"/>
      <c r="C15" s="208"/>
      <c r="D15" s="208"/>
      <c r="E15" s="208"/>
      <c r="F15" s="208"/>
      <c r="G15" s="208"/>
    </row>
    <row r="16" spans="2:7">
      <c r="B16" s="66"/>
      <c r="C16" s="66"/>
      <c r="D16" s="61"/>
      <c r="E16" s="66"/>
      <c r="F16" s="75"/>
      <c r="G16" s="66"/>
    </row>
    <row r="17" spans="2:7">
      <c r="B17" s="66">
        <v>2002</v>
      </c>
      <c r="C17" s="66"/>
      <c r="D17" s="61">
        <v>8.4000000000000005E-2</v>
      </c>
      <c r="E17" s="66"/>
      <c r="F17" s="75">
        <v>2.95</v>
      </c>
      <c r="G17" s="66"/>
    </row>
    <row r="18" spans="2:7">
      <c r="B18" s="66"/>
      <c r="C18" s="66"/>
      <c r="D18" s="61"/>
      <c r="E18" s="66"/>
      <c r="F18" s="75"/>
      <c r="G18" s="66"/>
    </row>
    <row r="19" spans="2:7">
      <c r="B19" s="66">
        <v>2003</v>
      </c>
      <c r="C19" s="66"/>
      <c r="D19" s="61">
        <v>0.14199999999999999</v>
      </c>
      <c r="E19" s="66"/>
      <c r="F19" s="75">
        <v>2.78</v>
      </c>
      <c r="G19" s="66"/>
    </row>
    <row r="20" spans="2:7">
      <c r="B20" s="66"/>
      <c r="C20" s="66"/>
      <c r="D20" s="61"/>
      <c r="E20" s="66"/>
      <c r="F20" s="75"/>
      <c r="G20" s="66"/>
    </row>
    <row r="21" spans="2:7">
      <c r="B21" s="66">
        <v>2004</v>
      </c>
      <c r="C21" s="66"/>
      <c r="D21" s="61">
        <v>0.15</v>
      </c>
      <c r="E21" s="66"/>
      <c r="F21" s="75">
        <v>2.91</v>
      </c>
      <c r="G21" s="66"/>
    </row>
    <row r="22" spans="2:7">
      <c r="B22" s="66"/>
      <c r="C22" s="66"/>
      <c r="D22" s="61"/>
      <c r="E22" s="66"/>
      <c r="F22" s="75"/>
      <c r="G22" s="66"/>
    </row>
    <row r="23" spans="2:7">
      <c r="B23" s="66">
        <v>2005</v>
      </c>
      <c r="C23" s="66"/>
      <c r="D23" s="61">
        <v>0.161</v>
      </c>
      <c r="E23" s="66"/>
      <c r="F23" s="75">
        <v>2.78</v>
      </c>
      <c r="G23" s="66"/>
    </row>
    <row r="24" spans="2:7">
      <c r="B24" s="66"/>
      <c r="C24" s="66"/>
      <c r="D24" s="61"/>
      <c r="E24" s="66"/>
      <c r="F24" s="75"/>
      <c r="G24" s="66"/>
    </row>
    <row r="25" spans="2:7">
      <c r="B25" s="66">
        <v>2006</v>
      </c>
      <c r="C25" s="66"/>
      <c r="D25" s="61">
        <v>0.17</v>
      </c>
      <c r="E25" s="66"/>
      <c r="F25" s="75">
        <v>2.77</v>
      </c>
      <c r="G25" s="66"/>
    </row>
    <row r="26" spans="2:7">
      <c r="B26" s="66"/>
      <c r="C26" s="66"/>
      <c r="D26" s="61"/>
      <c r="E26" s="66"/>
      <c r="F26" s="75"/>
      <c r="G26" s="66"/>
    </row>
    <row r="27" spans="2:7">
      <c r="B27" s="66">
        <v>2007</v>
      </c>
      <c r="C27" s="66"/>
      <c r="D27" s="61">
        <v>0.128</v>
      </c>
      <c r="E27" s="66"/>
      <c r="F27" s="75">
        <v>2.84</v>
      </c>
      <c r="G27" s="66"/>
    </row>
    <row r="28" spans="2:7">
      <c r="B28" s="66"/>
      <c r="C28" s="66"/>
      <c r="D28" s="61"/>
      <c r="E28" s="66"/>
      <c r="F28" s="75"/>
      <c r="G28" s="66"/>
    </row>
    <row r="29" spans="2:7">
      <c r="B29" s="66">
        <v>2008</v>
      </c>
      <c r="C29" s="66"/>
      <c r="D29" s="61">
        <v>0.03</v>
      </c>
      <c r="E29" s="66"/>
      <c r="F29" s="75">
        <v>2.2400000000000002</v>
      </c>
      <c r="G29" s="66"/>
    </row>
    <row r="30" spans="2:7">
      <c r="B30" s="66"/>
      <c r="C30" s="66"/>
      <c r="D30" s="61"/>
      <c r="E30" s="66"/>
      <c r="F30" s="75"/>
      <c r="G30" s="66"/>
    </row>
    <row r="31" spans="2:7">
      <c r="B31" s="66">
        <v>2009</v>
      </c>
      <c r="C31" s="66"/>
      <c r="D31" s="61">
        <v>0.106</v>
      </c>
      <c r="E31" s="66"/>
      <c r="F31" s="75">
        <v>1.87</v>
      </c>
      <c r="G31" s="66"/>
    </row>
    <row r="32" spans="2:7">
      <c r="B32" s="66"/>
      <c r="C32" s="66"/>
      <c r="D32" s="61"/>
      <c r="E32" s="66"/>
      <c r="F32" s="75"/>
      <c r="G32" s="66"/>
    </row>
    <row r="33" spans="2:7">
      <c r="B33" s="66">
        <v>2010</v>
      </c>
      <c r="C33" s="66"/>
      <c r="D33" s="61">
        <v>0.14199999999999999</v>
      </c>
      <c r="E33" s="66"/>
      <c r="F33" s="75">
        <v>2.08</v>
      </c>
      <c r="G33" s="66"/>
    </row>
    <row r="34" spans="2:7">
      <c r="B34" s="66"/>
      <c r="C34" s="66"/>
      <c r="D34" s="61"/>
      <c r="E34" s="66"/>
      <c r="F34" s="75"/>
      <c r="G34" s="66"/>
    </row>
    <row r="35" spans="2:7">
      <c r="B35" s="66">
        <v>2011</v>
      </c>
      <c r="C35" s="66"/>
      <c r="D35" s="61">
        <v>0.14599999999999999</v>
      </c>
      <c r="E35" s="66"/>
      <c r="F35" s="75">
        <v>2.0699999999999998</v>
      </c>
      <c r="G35" s="66"/>
    </row>
    <row r="36" spans="2:7">
      <c r="B36" s="66"/>
      <c r="C36" s="66"/>
      <c r="D36" s="61"/>
      <c r="E36" s="66"/>
      <c r="F36" s="75"/>
      <c r="G36" s="66"/>
    </row>
    <row r="37" spans="2:7">
      <c r="B37" s="66">
        <v>2012</v>
      </c>
      <c r="C37" s="66"/>
      <c r="D37" s="61">
        <v>0.13500000000000001</v>
      </c>
      <c r="E37" s="66"/>
      <c r="F37" s="75">
        <v>2.14</v>
      </c>
      <c r="G37" s="66"/>
    </row>
    <row r="38" spans="2:7">
      <c r="B38" s="66"/>
      <c r="C38" s="66"/>
      <c r="D38" s="61"/>
      <c r="E38" s="66"/>
      <c r="F38" s="75"/>
      <c r="G38" s="66"/>
    </row>
    <row r="39" spans="2:7">
      <c r="B39" s="66">
        <v>2013</v>
      </c>
      <c r="C39" s="66"/>
      <c r="D39" s="61">
        <v>0.14499999999999999</v>
      </c>
      <c r="E39" s="66"/>
      <c r="F39" s="75">
        <v>2.37</v>
      </c>
      <c r="G39" s="66"/>
    </row>
    <row r="40" spans="2:7">
      <c r="B40" s="66"/>
      <c r="C40" s="66"/>
      <c r="D40" s="61"/>
      <c r="E40" s="66"/>
      <c r="F40" s="75"/>
      <c r="G40" s="66"/>
    </row>
    <row r="41" spans="2:7">
      <c r="B41" s="66">
        <v>2014</v>
      </c>
      <c r="C41" s="66"/>
      <c r="D41" s="61">
        <v>0.14199999999999999</v>
      </c>
      <c r="E41" s="66"/>
      <c r="F41" s="75">
        <v>2.68</v>
      </c>
      <c r="G41" s="66"/>
    </row>
    <row r="42" spans="2:7">
      <c r="B42" s="66"/>
      <c r="C42" s="66"/>
      <c r="D42" s="61"/>
      <c r="E42" s="66"/>
      <c r="F42" s="75"/>
      <c r="G42" s="66"/>
    </row>
    <row r="43" spans="2:7">
      <c r="B43" s="66" t="s">
        <v>57</v>
      </c>
      <c r="C43" s="66"/>
      <c r="D43" s="61"/>
      <c r="E43" s="66"/>
      <c r="F43" s="75"/>
      <c r="G43" s="66"/>
    </row>
    <row r="44" spans="2:7">
      <c r="B44" s="66"/>
      <c r="C44" s="66"/>
      <c r="D44" s="61"/>
      <c r="E44" s="66"/>
      <c r="F44" s="75"/>
      <c r="G44" s="66"/>
    </row>
    <row r="45" spans="2:7">
      <c r="B45" s="4" t="s">
        <v>123</v>
      </c>
      <c r="C45" s="66"/>
      <c r="D45" s="61">
        <f>AVERAGE(D17:D29)</f>
        <v>0.12357142857142858</v>
      </c>
      <c r="E45" s="76"/>
      <c r="F45" s="75">
        <f>AVERAGE(F17:F29)</f>
        <v>2.7528571428571431</v>
      </c>
      <c r="G45" s="76"/>
    </row>
    <row r="46" spans="2:7">
      <c r="B46" s="4"/>
      <c r="C46" s="66"/>
      <c r="D46" s="61"/>
      <c r="E46" s="76"/>
      <c r="F46" s="75"/>
      <c r="G46" s="76"/>
    </row>
    <row r="47" spans="2:7">
      <c r="B47" s="196" t="s">
        <v>227</v>
      </c>
      <c r="C47" s="66"/>
      <c r="D47" s="61">
        <f>AVERAGE(D31:D41)</f>
        <v>0.13600000000000001</v>
      </c>
      <c r="E47" s="76"/>
      <c r="F47" s="75">
        <f>AVERAGE(F31:F41)</f>
        <v>2.2016666666666667</v>
      </c>
      <c r="G47" s="76"/>
    </row>
    <row r="48" spans="2:7" ht="15.75" thickBot="1">
      <c r="B48" s="207"/>
      <c r="C48" s="207"/>
      <c r="D48" s="209"/>
      <c r="E48" s="207"/>
      <c r="F48" s="210"/>
      <c r="G48" s="207"/>
    </row>
    <row r="49" spans="2:7" ht="15.75" thickTop="1">
      <c r="B49" s="68"/>
      <c r="C49" s="68"/>
      <c r="D49" s="68"/>
      <c r="E49" s="68"/>
      <c r="F49" s="68"/>
      <c r="G49" s="68"/>
    </row>
    <row r="50" spans="2:7">
      <c r="B50" s="3" t="s">
        <v>236</v>
      </c>
    </row>
  </sheetData>
  <phoneticPr fontId="0" type="noConversion"/>
  <printOptions horizontalCentered="1"/>
  <pageMargins left="0.5" right="0.5" top="0.5" bottom="0.55000000000000004" header="0" footer="0"/>
  <pageSetup scale="93" orientation="portrait" r:id="rId1"/>
  <headerFooter alignWithMargins="0">
    <oddHeader>&amp;R&amp;"Times New Roman,Regular"&amp;10Exhibit No. DCP-13
Docket UE-152253
Page 1 of 1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showOutlineSymbols="0" view="pageLayout" zoomScaleNormal="100" workbookViewId="0">
      <selection activeCell="J2" sqref="J2"/>
    </sheetView>
  </sheetViews>
  <sheetFormatPr defaultColWidth="9.77734375" defaultRowHeight="15"/>
  <cols>
    <col min="1" max="1" width="23.77734375" style="12" customWidth="1"/>
    <col min="2" max="2" width="2.77734375" style="12" customWidth="1"/>
    <col min="3" max="3" width="12.77734375" style="12" customWidth="1"/>
    <col min="4" max="4" width="2.77734375" style="12" customWidth="1"/>
    <col min="5" max="5" width="12.77734375" style="12" customWidth="1"/>
    <col min="6" max="6" width="2.77734375" style="12" customWidth="1"/>
    <col min="7" max="7" width="12.77734375" style="12" customWidth="1"/>
    <col min="8" max="8" width="7.77734375" style="12" customWidth="1"/>
    <col min="9" max="9" width="2.77734375" style="12" customWidth="1"/>
    <col min="10" max="10" width="12.77734375" style="12" customWidth="1"/>
    <col min="11" max="16384" width="9.77734375" style="12"/>
  </cols>
  <sheetData>
    <row r="1" spans="1:11" ht="15.75">
      <c r="J1" s="1"/>
    </row>
    <row r="2" spans="1:11" ht="15.75">
      <c r="J2" s="1"/>
    </row>
    <row r="4" spans="1:11" ht="20.25">
      <c r="A4" s="289" t="s">
        <v>68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</row>
    <row r="5" spans="1:11" ht="15.75" thickBo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15.75" thickTop="1"/>
    <row r="7" spans="1:11" ht="15.75">
      <c r="A7" s="1"/>
      <c r="B7" s="1"/>
      <c r="C7" s="203"/>
      <c r="D7" s="203"/>
      <c r="E7" s="203"/>
      <c r="F7" s="203"/>
      <c r="G7" s="203" t="s">
        <v>23</v>
      </c>
      <c r="H7" s="203"/>
      <c r="I7" s="203"/>
      <c r="J7" s="203" t="s">
        <v>67</v>
      </c>
    </row>
    <row r="8" spans="1:11" ht="15.75">
      <c r="A8" s="1"/>
      <c r="B8" s="1"/>
      <c r="C8" s="203" t="s">
        <v>23</v>
      </c>
      <c r="D8" s="203"/>
      <c r="E8" s="203" t="s">
        <v>23</v>
      </c>
      <c r="F8" s="203"/>
      <c r="G8" s="203" t="s">
        <v>62</v>
      </c>
      <c r="H8" s="203"/>
      <c r="I8" s="203"/>
      <c r="J8" s="203" t="s">
        <v>15</v>
      </c>
    </row>
    <row r="9" spans="1:11" ht="15.75">
      <c r="A9" s="1" t="str">
        <f>+'DCP-12, P 2'!A11</f>
        <v>COMPANY</v>
      </c>
      <c r="B9" s="1"/>
      <c r="C9" s="203" t="s">
        <v>24</v>
      </c>
      <c r="D9" s="203"/>
      <c r="E9" s="203" t="s">
        <v>50</v>
      </c>
      <c r="F9" s="203"/>
      <c r="G9" s="203" t="s">
        <v>63</v>
      </c>
      <c r="H9" s="203"/>
      <c r="I9" s="203"/>
      <c r="J9" s="203" t="s">
        <v>21</v>
      </c>
    </row>
    <row r="10" spans="1:11">
      <c r="C10" s="4"/>
      <c r="D10" s="4"/>
      <c r="E10" s="4"/>
      <c r="F10" s="4"/>
      <c r="G10" s="4"/>
      <c r="H10" s="4"/>
      <c r="I10" s="4"/>
      <c r="J10" s="4"/>
    </row>
    <row r="11" spans="1:11">
      <c r="A11" s="13"/>
      <c r="B11" s="13"/>
      <c r="C11" s="15"/>
      <c r="D11" s="15"/>
      <c r="E11" s="15"/>
      <c r="F11" s="15"/>
      <c r="G11" s="15"/>
      <c r="H11" s="15"/>
      <c r="I11" s="15"/>
      <c r="J11" s="15"/>
      <c r="K11" s="13"/>
    </row>
    <row r="12" spans="1:11">
      <c r="C12" s="4"/>
      <c r="D12" s="4"/>
      <c r="E12" s="4"/>
      <c r="F12" s="4"/>
      <c r="G12" s="4"/>
      <c r="H12" s="4"/>
      <c r="I12" s="4"/>
      <c r="J12" s="4"/>
    </row>
    <row r="13" spans="1:11" ht="15.75">
      <c r="A13" s="23" t="str">
        <f>+'DCP-12, P 2'!A15</f>
        <v>Parcell Proxy Group</v>
      </c>
      <c r="C13" s="4"/>
      <c r="D13" s="4"/>
      <c r="E13" s="4"/>
      <c r="F13" s="4"/>
      <c r="G13" s="4"/>
      <c r="H13" s="4"/>
      <c r="I13" s="4"/>
      <c r="J13" s="4"/>
    </row>
    <row r="14" spans="1:11">
      <c r="C14" s="4"/>
      <c r="D14" s="4"/>
      <c r="E14" s="4"/>
      <c r="F14" s="4"/>
      <c r="G14" s="4"/>
      <c r="H14" s="4"/>
      <c r="I14" s="4"/>
      <c r="J14" s="4"/>
    </row>
    <row r="15" spans="1:11">
      <c r="A15" s="12" t="str">
        <f>+'DCP-12, P 2'!A17</f>
        <v>Alliant Energy</v>
      </c>
      <c r="C15" s="4">
        <v>2</v>
      </c>
      <c r="D15" s="4"/>
      <c r="E15" s="8">
        <v>0.8</v>
      </c>
      <c r="F15" s="4"/>
      <c r="G15" s="196" t="s">
        <v>66</v>
      </c>
      <c r="H15" s="8">
        <v>4</v>
      </c>
      <c r="I15" s="4"/>
      <c r="J15" s="9" t="s">
        <v>127</v>
      </c>
      <c r="K15" s="8">
        <v>3.33</v>
      </c>
    </row>
    <row r="16" spans="1:11">
      <c r="A16" s="12" t="str">
        <f>+'DCP-12, P 2'!A18</f>
        <v>DTE Energy</v>
      </c>
      <c r="C16" s="196">
        <v>2</v>
      </c>
      <c r="D16" s="196"/>
      <c r="E16" s="8">
        <v>0.75</v>
      </c>
      <c r="F16" s="196"/>
      <c r="G16" s="196" t="s">
        <v>64</v>
      </c>
      <c r="H16" s="8">
        <v>3.67</v>
      </c>
      <c r="I16" s="196"/>
      <c r="J16" s="9" t="s">
        <v>22</v>
      </c>
      <c r="K16" s="8">
        <v>3.67</v>
      </c>
    </row>
    <row r="17" spans="1:11">
      <c r="A17" s="12" t="str">
        <f>+'DCP-12, P 2'!A19</f>
        <v>Eversource Energy</v>
      </c>
      <c r="C17" s="196">
        <v>1</v>
      </c>
      <c r="D17" s="196"/>
      <c r="E17" s="8">
        <v>0.75</v>
      </c>
      <c r="F17" s="196"/>
      <c r="G17" s="196" t="s">
        <v>66</v>
      </c>
      <c r="H17" s="8">
        <v>4</v>
      </c>
      <c r="I17" s="196"/>
      <c r="J17" s="9" t="s">
        <v>22</v>
      </c>
      <c r="K17" s="8">
        <v>3.67</v>
      </c>
    </row>
    <row r="18" spans="1:11">
      <c r="A18" s="12" t="str">
        <f>+'DCP-12, P 2'!A20</f>
        <v>OGE Energy</v>
      </c>
      <c r="C18" s="4">
        <v>2</v>
      </c>
      <c r="D18" s="4"/>
      <c r="E18" s="8">
        <v>0.95</v>
      </c>
      <c r="F18" s="4"/>
      <c r="G18" s="196" t="s">
        <v>66</v>
      </c>
      <c r="H18" s="8">
        <v>4</v>
      </c>
      <c r="I18" s="4"/>
      <c r="J18" s="9" t="s">
        <v>22</v>
      </c>
      <c r="K18" s="8">
        <v>3.67</v>
      </c>
    </row>
    <row r="19" spans="1:11">
      <c r="A19" s="12" t="str">
        <f>+'DCP-12, P 2'!A21</f>
        <v>Pinnacle West Capital</v>
      </c>
      <c r="C19" s="4">
        <v>1</v>
      </c>
      <c r="D19" s="4"/>
      <c r="E19" s="8">
        <v>0.75</v>
      </c>
      <c r="F19" s="4"/>
      <c r="G19" s="196" t="s">
        <v>213</v>
      </c>
      <c r="H19" s="8">
        <v>4.33</v>
      </c>
      <c r="I19" s="4"/>
      <c r="J19" s="9" t="s">
        <v>127</v>
      </c>
      <c r="K19" s="8">
        <v>3.33</v>
      </c>
    </row>
    <row r="20" spans="1:11">
      <c r="A20" s="12" t="str">
        <f>+'DCP-12, P 2'!A22</f>
        <v>Westar Energy</v>
      </c>
      <c r="C20" s="4">
        <v>2</v>
      </c>
      <c r="D20" s="4"/>
      <c r="E20" s="8">
        <v>0.45</v>
      </c>
      <c r="F20" s="4"/>
      <c r="G20" s="196" t="s">
        <v>64</v>
      </c>
      <c r="H20" s="8">
        <v>3.67</v>
      </c>
      <c r="I20" s="4"/>
      <c r="J20" s="9" t="s">
        <v>22</v>
      </c>
      <c r="K20" s="8">
        <v>3.67</v>
      </c>
    </row>
    <row r="21" spans="1:11">
      <c r="A21" s="12" t="str">
        <f>+'DCP-12, P 2'!A23</f>
        <v>WEC Energy</v>
      </c>
      <c r="C21" s="4">
        <v>1</v>
      </c>
      <c r="D21" s="4"/>
      <c r="E21" s="8">
        <v>0.7</v>
      </c>
      <c r="F21" s="4"/>
      <c r="G21" s="196" t="s">
        <v>213</v>
      </c>
      <c r="H21" s="8">
        <v>4.33</v>
      </c>
      <c r="I21" s="4"/>
      <c r="J21" s="9" t="s">
        <v>281</v>
      </c>
      <c r="K21" s="8">
        <v>4</v>
      </c>
    </row>
    <row r="22" spans="1:11">
      <c r="A22" s="33"/>
      <c r="B22" s="33"/>
      <c r="C22" s="135"/>
      <c r="D22" s="135"/>
      <c r="E22" s="49"/>
      <c r="F22" s="135"/>
      <c r="G22" s="135"/>
      <c r="H22" s="49"/>
      <c r="I22" s="135"/>
      <c r="J22" s="187"/>
      <c r="K22" s="49"/>
    </row>
    <row r="23" spans="1:11">
      <c r="C23" s="4"/>
      <c r="D23" s="4"/>
      <c r="E23" s="8"/>
      <c r="F23" s="4"/>
      <c r="G23" s="4"/>
      <c r="H23" s="8"/>
      <c r="I23" s="4"/>
      <c r="J23" s="9"/>
      <c r="K23" s="8"/>
    </row>
    <row r="24" spans="1:11">
      <c r="C24" s="16">
        <f>AVERAGE(C15:C21)</f>
        <v>1.5714285714285714</v>
      </c>
      <c r="D24" s="4"/>
      <c r="E24" s="8">
        <f>AVERAGE(E15:E21)</f>
        <v>0.73571428571428577</v>
      </c>
      <c r="F24" s="4"/>
      <c r="G24" s="196" t="s">
        <v>66</v>
      </c>
      <c r="H24" s="8">
        <f>AVERAGE(H15:H21)</f>
        <v>4</v>
      </c>
      <c r="I24" s="4"/>
      <c r="J24" s="9" t="s">
        <v>22</v>
      </c>
      <c r="K24" s="8">
        <f>AVERAGE(K15:K21)</f>
        <v>3.6200000000000006</v>
      </c>
    </row>
    <row r="25" spans="1:11" ht="15.75" thickBot="1">
      <c r="A25" s="35"/>
      <c r="B25" s="35"/>
      <c r="C25" s="59"/>
      <c r="D25" s="59"/>
      <c r="E25" s="51"/>
      <c r="F25" s="59"/>
      <c r="G25" s="59"/>
      <c r="H25" s="51"/>
      <c r="I25" s="59"/>
      <c r="J25" s="126"/>
      <c r="K25" s="51"/>
    </row>
    <row r="26" spans="1:11" ht="15.75" thickTop="1">
      <c r="C26" s="4"/>
      <c r="D26" s="4"/>
      <c r="E26" s="8"/>
      <c r="F26" s="4"/>
      <c r="G26" s="4"/>
      <c r="H26" s="8"/>
      <c r="I26" s="4"/>
      <c r="J26" s="9"/>
      <c r="K26" s="8"/>
    </row>
    <row r="27" spans="1:11" ht="15.75">
      <c r="A27" s="23" t="str">
        <f>+'DCP-12, P 2'!A32</f>
        <v>Strunk Proxy Group</v>
      </c>
      <c r="C27" s="4"/>
      <c r="D27" s="4"/>
      <c r="E27" s="8"/>
      <c r="F27" s="4"/>
      <c r="G27" s="4"/>
      <c r="H27" s="8"/>
      <c r="I27" s="4"/>
      <c r="J27" s="9"/>
      <c r="K27" s="8"/>
    </row>
    <row r="28" spans="1:11">
      <c r="C28" s="4"/>
      <c r="D28" s="4"/>
      <c r="E28" s="8"/>
      <c r="F28" s="4"/>
      <c r="G28" s="4"/>
      <c r="H28" s="8"/>
      <c r="I28" s="4"/>
      <c r="J28" s="9"/>
      <c r="K28" s="8"/>
    </row>
    <row r="29" spans="1:11">
      <c r="A29" s="12" t="str">
        <f>+'DCP-12, P 2'!A34</f>
        <v>Ameren Corporation</v>
      </c>
      <c r="C29" s="196">
        <v>2</v>
      </c>
      <c r="D29" s="196"/>
      <c r="E29" s="8">
        <v>0.75</v>
      </c>
      <c r="F29" s="196"/>
      <c r="G29" s="196" t="s">
        <v>66</v>
      </c>
      <c r="H29" s="8">
        <v>4</v>
      </c>
      <c r="I29" s="196"/>
      <c r="J29" s="9" t="s">
        <v>65</v>
      </c>
      <c r="K29" s="8">
        <v>3</v>
      </c>
    </row>
    <row r="30" spans="1:11">
      <c r="A30" s="12" t="str">
        <f>+'DCP-12, P 2'!A35</f>
        <v>American Electric Power</v>
      </c>
      <c r="C30" s="196">
        <v>2</v>
      </c>
      <c r="D30" s="196"/>
      <c r="E30" s="8">
        <v>0.7</v>
      </c>
      <c r="F30" s="196"/>
      <c r="G30" s="196" t="s">
        <v>66</v>
      </c>
      <c r="H30" s="8">
        <v>4</v>
      </c>
      <c r="I30" s="196"/>
      <c r="J30" s="9" t="s">
        <v>22</v>
      </c>
      <c r="K30" s="8">
        <v>3.67</v>
      </c>
    </row>
    <row r="31" spans="1:11">
      <c r="A31" s="12" t="str">
        <f>+'DCP-12, P 2'!A36</f>
        <v>Avista Corporation</v>
      </c>
      <c r="C31" s="196">
        <v>2</v>
      </c>
      <c r="D31" s="196"/>
      <c r="E31" s="8">
        <v>0.8</v>
      </c>
      <c r="F31" s="196"/>
      <c r="G31" s="8" t="s">
        <v>66</v>
      </c>
      <c r="H31" s="8">
        <v>4</v>
      </c>
      <c r="I31" s="196"/>
      <c r="J31" s="8" t="s">
        <v>22</v>
      </c>
      <c r="K31" s="8">
        <v>3.67</v>
      </c>
    </row>
    <row r="32" spans="1:11">
      <c r="A32" s="12" t="str">
        <f>+'DCP-12, P 2'!A37</f>
        <v>CenterPoint Energy</v>
      </c>
      <c r="C32" s="196">
        <v>3</v>
      </c>
      <c r="D32" s="196"/>
      <c r="E32" s="8">
        <v>0.85</v>
      </c>
      <c r="F32" s="196"/>
      <c r="G32" s="196" t="s">
        <v>127</v>
      </c>
      <c r="H32" s="8">
        <v>3.33</v>
      </c>
      <c r="I32" s="196"/>
      <c r="J32" s="9" t="s">
        <v>65</v>
      </c>
      <c r="K32" s="8">
        <v>3</v>
      </c>
    </row>
    <row r="33" spans="1:11">
      <c r="A33" s="12" t="str">
        <f>+'DCP-12, P 2'!A38</f>
        <v>Consolidated Edison</v>
      </c>
      <c r="C33" s="196">
        <v>1</v>
      </c>
      <c r="D33" s="196"/>
      <c r="E33" s="8">
        <v>0.55000000000000004</v>
      </c>
      <c r="F33" s="196"/>
      <c r="G33" s="8" t="s">
        <v>213</v>
      </c>
      <c r="H33" s="8">
        <v>4.33</v>
      </c>
      <c r="I33" s="196"/>
      <c r="J33" s="8" t="s">
        <v>127</v>
      </c>
      <c r="K33" s="8">
        <v>3.33</v>
      </c>
    </row>
    <row r="34" spans="1:11">
      <c r="A34" s="12" t="str">
        <f>+'DCP-12, P 2'!A39</f>
        <v>Dominion Resources</v>
      </c>
      <c r="C34" s="196">
        <v>2</v>
      </c>
      <c r="D34" s="196"/>
      <c r="E34" s="8">
        <v>0.7</v>
      </c>
      <c r="F34" s="196"/>
      <c r="G34" s="8" t="s">
        <v>64</v>
      </c>
      <c r="H34" s="8">
        <v>3.67</v>
      </c>
      <c r="I34" s="196"/>
      <c r="J34" s="8" t="s">
        <v>65</v>
      </c>
      <c r="K34" s="8">
        <v>3</v>
      </c>
    </row>
    <row r="35" spans="1:11">
      <c r="A35" s="12" t="str">
        <f>+'DCP-12, P 2'!A40</f>
        <v>DTE Energy Corporation</v>
      </c>
      <c r="C35" s="196">
        <f>+C16</f>
        <v>2</v>
      </c>
      <c r="D35" s="196"/>
      <c r="E35" s="8">
        <f>+E16</f>
        <v>0.75</v>
      </c>
      <c r="F35" s="196"/>
      <c r="G35" s="8" t="str">
        <f t="shared" ref="G35:K35" si="0">+G16</f>
        <v>B++</v>
      </c>
      <c r="H35" s="8">
        <f t="shared" si="0"/>
        <v>3.67</v>
      </c>
      <c r="I35" s="196"/>
      <c r="J35" s="8" t="str">
        <f t="shared" si="0"/>
        <v>A-</v>
      </c>
      <c r="K35" s="8">
        <f t="shared" si="0"/>
        <v>3.67</v>
      </c>
    </row>
    <row r="36" spans="1:11">
      <c r="A36" s="12" t="str">
        <f>+'DCP-12, P 2'!A41</f>
        <v>Edison International</v>
      </c>
      <c r="C36" s="196">
        <f>+C18</f>
        <v>2</v>
      </c>
      <c r="D36" s="196"/>
      <c r="E36" s="8">
        <v>0.7</v>
      </c>
      <c r="F36" s="196"/>
      <c r="G36" s="8" t="s">
        <v>66</v>
      </c>
      <c r="H36" s="8">
        <v>4</v>
      </c>
      <c r="I36" s="196"/>
      <c r="J36" s="8" t="s">
        <v>65</v>
      </c>
      <c r="K36" s="8">
        <v>3</v>
      </c>
    </row>
    <row r="37" spans="1:11">
      <c r="A37" s="12" t="str">
        <f>+'DCP-12, P 2'!A42</f>
        <v>El Paso Electric Company</v>
      </c>
      <c r="C37" s="196">
        <v>2</v>
      </c>
      <c r="D37" s="196"/>
      <c r="E37" s="8">
        <v>0.75</v>
      </c>
      <c r="F37" s="196"/>
      <c r="G37" s="196" t="s">
        <v>64</v>
      </c>
      <c r="H37" s="8">
        <v>3.67</v>
      </c>
      <c r="I37" s="196"/>
      <c r="J37" s="9" t="s">
        <v>65</v>
      </c>
      <c r="K37" s="8">
        <v>3</v>
      </c>
    </row>
    <row r="38" spans="1:11">
      <c r="A38" s="12" t="str">
        <f>+'DCP-12, P 2'!A43</f>
        <v>Eversource Energy</v>
      </c>
      <c r="C38" s="4">
        <f>+C17</f>
        <v>1</v>
      </c>
      <c r="D38" s="4"/>
      <c r="E38" s="8">
        <f>+E17</f>
        <v>0.75</v>
      </c>
      <c r="F38" s="4"/>
      <c r="G38" s="8" t="str">
        <f t="shared" ref="G38:K38" si="1">+G17</f>
        <v>A</v>
      </c>
      <c r="H38" s="8">
        <f t="shared" si="1"/>
        <v>4</v>
      </c>
      <c r="I38" s="4"/>
      <c r="J38" s="8" t="str">
        <f t="shared" si="1"/>
        <v>A-</v>
      </c>
      <c r="K38" s="8">
        <f t="shared" si="1"/>
        <v>3.67</v>
      </c>
    </row>
    <row r="39" spans="1:11">
      <c r="A39" s="12" t="str">
        <f>+'DCP-12, P 2'!A44</f>
        <v>Great Plains Energy</v>
      </c>
      <c r="C39" s="4">
        <v>3</v>
      </c>
      <c r="D39" s="4"/>
      <c r="E39" s="8">
        <v>0.85</v>
      </c>
      <c r="F39" s="4"/>
      <c r="G39" s="196" t="s">
        <v>127</v>
      </c>
      <c r="H39" s="8">
        <v>3.33</v>
      </c>
      <c r="I39" s="4"/>
      <c r="J39" s="196" t="s">
        <v>65</v>
      </c>
      <c r="K39" s="8">
        <v>3</v>
      </c>
    </row>
    <row r="40" spans="1:11">
      <c r="A40" s="12" t="str">
        <f>+'DCP-12, P 2'!A45</f>
        <v>IDACORP</v>
      </c>
      <c r="C40" s="4">
        <v>2</v>
      </c>
      <c r="D40" s="4"/>
      <c r="E40" s="8">
        <v>0.8</v>
      </c>
      <c r="F40" s="4"/>
      <c r="G40" s="196" t="s">
        <v>64</v>
      </c>
      <c r="H40" s="8">
        <v>3.67</v>
      </c>
      <c r="I40" s="4"/>
      <c r="J40" s="9" t="s">
        <v>281</v>
      </c>
      <c r="K40" s="8">
        <v>4</v>
      </c>
    </row>
    <row r="41" spans="1:11">
      <c r="A41" s="12" t="str">
        <f>+'DCP-12, P 2'!A46</f>
        <v>NorthWestern Corp</v>
      </c>
      <c r="C41" s="196">
        <v>3</v>
      </c>
      <c r="D41" s="196"/>
      <c r="E41" s="8">
        <v>0.7</v>
      </c>
      <c r="F41" s="196"/>
      <c r="G41" s="196" t="s">
        <v>127</v>
      </c>
      <c r="H41" s="8">
        <v>3.33</v>
      </c>
      <c r="I41" s="196"/>
      <c r="J41" s="9" t="s">
        <v>213</v>
      </c>
      <c r="K41" s="8">
        <v>4.33</v>
      </c>
    </row>
    <row r="42" spans="1:11">
      <c r="A42" s="12" t="str">
        <f>+'DCP-12, P 2'!A47</f>
        <v>OGE Energy</v>
      </c>
      <c r="C42" s="196">
        <f>+C18</f>
        <v>2</v>
      </c>
      <c r="D42" s="196"/>
      <c r="E42" s="8">
        <f>+E18</f>
        <v>0.95</v>
      </c>
      <c r="F42" s="196"/>
      <c r="G42" s="8" t="str">
        <f t="shared" ref="G42:K43" si="2">+G18</f>
        <v>A</v>
      </c>
      <c r="H42" s="8">
        <f t="shared" si="2"/>
        <v>4</v>
      </c>
      <c r="I42" s="196"/>
      <c r="J42" s="8" t="str">
        <f t="shared" si="2"/>
        <v>A-</v>
      </c>
      <c r="K42" s="8">
        <f t="shared" si="2"/>
        <v>3.67</v>
      </c>
    </row>
    <row r="43" spans="1:11">
      <c r="A43" s="12" t="str">
        <f>+'DCP-12, P 2'!A48</f>
        <v>Pinnacle West Capital Corp.</v>
      </c>
      <c r="C43" s="196">
        <f>+C19</f>
        <v>1</v>
      </c>
      <c r="D43" s="196"/>
      <c r="E43" s="8">
        <f>+E19</f>
        <v>0.75</v>
      </c>
      <c r="F43" s="196"/>
      <c r="G43" s="8" t="str">
        <f t="shared" si="2"/>
        <v>A+</v>
      </c>
      <c r="H43" s="8">
        <f t="shared" si="2"/>
        <v>4.33</v>
      </c>
      <c r="I43" s="196"/>
      <c r="J43" s="8" t="str">
        <f t="shared" si="2"/>
        <v>B+</v>
      </c>
      <c r="K43" s="8">
        <f t="shared" si="2"/>
        <v>3.33</v>
      </c>
    </row>
    <row r="44" spans="1:11">
      <c r="A44" s="12" t="str">
        <f>+'DCP-12, P 2'!A49</f>
        <v>Portland General Electric Co.</v>
      </c>
      <c r="C44" s="196">
        <v>2</v>
      </c>
      <c r="D44" s="196"/>
      <c r="E44" s="8">
        <v>0.8</v>
      </c>
      <c r="F44" s="196"/>
      <c r="G44" s="196" t="s">
        <v>64</v>
      </c>
      <c r="H44" s="8">
        <v>3.67</v>
      </c>
      <c r="I44" s="196"/>
      <c r="J44" s="9" t="s">
        <v>243</v>
      </c>
      <c r="K44" s="8"/>
    </row>
    <row r="45" spans="1:11">
      <c r="A45" s="12" t="str">
        <f>+'DCP-12, P 2'!A50</f>
        <v>Public Service Enterprise Group</v>
      </c>
      <c r="C45" s="196">
        <v>1</v>
      </c>
      <c r="D45" s="196"/>
      <c r="E45" s="8">
        <v>0.75</v>
      </c>
      <c r="F45" s="196"/>
      <c r="G45" s="196" t="s">
        <v>287</v>
      </c>
      <c r="H45" s="8">
        <v>4.67</v>
      </c>
      <c r="I45" s="196"/>
      <c r="J45" s="9" t="s">
        <v>127</v>
      </c>
      <c r="K45" s="8">
        <v>3.33</v>
      </c>
    </row>
    <row r="46" spans="1:11">
      <c r="A46" s="12" t="str">
        <f>+'DCP-12, P 2'!A51</f>
        <v>SCANA Corporation</v>
      </c>
      <c r="C46" s="196">
        <v>2</v>
      </c>
      <c r="D46" s="196"/>
      <c r="E46" s="8">
        <v>0.75</v>
      </c>
      <c r="F46" s="196"/>
      <c r="G46" s="196" t="s">
        <v>64</v>
      </c>
      <c r="H46" s="8">
        <v>3.67</v>
      </c>
      <c r="I46" s="196"/>
      <c r="J46" s="9" t="s">
        <v>66</v>
      </c>
      <c r="K46" s="8">
        <v>4</v>
      </c>
    </row>
    <row r="47" spans="1:11">
      <c r="A47" s="12" t="str">
        <f>+'DCP-12, P 2'!A52</f>
        <v>Sempra Energy</v>
      </c>
      <c r="C47" s="196">
        <v>3</v>
      </c>
      <c r="D47" s="196"/>
      <c r="E47" s="8">
        <v>0.8</v>
      </c>
      <c r="F47" s="196"/>
      <c r="G47" s="8" t="s">
        <v>64</v>
      </c>
      <c r="H47" s="8">
        <v>3.67</v>
      </c>
      <c r="I47" s="196"/>
      <c r="J47" s="8" t="s">
        <v>127</v>
      </c>
      <c r="K47" s="8">
        <v>3.33</v>
      </c>
    </row>
    <row r="48" spans="1:11">
      <c r="A48" s="12" t="str">
        <f>+'DCP-12, P 2'!A53</f>
        <v>The Empire Distric Electric</v>
      </c>
      <c r="C48" s="196">
        <v>2</v>
      </c>
      <c r="D48" s="196"/>
      <c r="E48" s="8">
        <v>0.7</v>
      </c>
      <c r="F48" s="196"/>
      <c r="G48" s="196" t="s">
        <v>64</v>
      </c>
      <c r="H48" s="8">
        <v>3.67</v>
      </c>
      <c r="I48" s="196"/>
      <c r="J48" s="9" t="s">
        <v>127</v>
      </c>
      <c r="K48" s="8">
        <v>3.33</v>
      </c>
    </row>
    <row r="49" spans="1:12">
      <c r="A49" s="12" t="str">
        <f>+'DCP-12, P 2'!A54</f>
        <v>Vectren Corp</v>
      </c>
      <c r="C49" s="196">
        <v>2</v>
      </c>
      <c r="D49" s="196"/>
      <c r="E49" s="8">
        <v>0.75</v>
      </c>
      <c r="F49" s="196"/>
      <c r="G49" s="196" t="s">
        <v>66</v>
      </c>
      <c r="H49" s="8">
        <v>4</v>
      </c>
      <c r="I49" s="196"/>
      <c r="J49" s="9" t="s">
        <v>127</v>
      </c>
      <c r="K49" s="8">
        <v>3.33</v>
      </c>
    </row>
    <row r="50" spans="1:12">
      <c r="A50" s="12" t="str">
        <f>+'DCP-12, P 2'!A55</f>
        <v>Westar Energy</v>
      </c>
      <c r="C50" s="196">
        <f>+C20</f>
        <v>2</v>
      </c>
      <c r="D50" s="196"/>
      <c r="E50" s="8">
        <f>+E20</f>
        <v>0.45</v>
      </c>
      <c r="F50" s="196"/>
      <c r="G50" s="8" t="str">
        <f t="shared" ref="G50:K50" si="3">+G20</f>
        <v>B++</v>
      </c>
      <c r="H50" s="8">
        <f t="shared" si="3"/>
        <v>3.67</v>
      </c>
      <c r="I50" s="196"/>
      <c r="J50" s="8" t="str">
        <f t="shared" si="3"/>
        <v>A-</v>
      </c>
      <c r="K50" s="8">
        <f t="shared" si="3"/>
        <v>3.67</v>
      </c>
    </row>
    <row r="51" spans="1:12">
      <c r="A51" s="12" t="str">
        <f>+'DCP-12, P 2'!A56</f>
        <v>Xcel Energy Inc.</v>
      </c>
      <c r="C51" s="4">
        <v>1</v>
      </c>
      <c r="D51" s="4"/>
      <c r="E51" s="8">
        <v>0.65</v>
      </c>
      <c r="F51" s="4"/>
      <c r="G51" s="8" t="s">
        <v>66</v>
      </c>
      <c r="H51" s="8">
        <v>4</v>
      </c>
      <c r="I51" s="4"/>
      <c r="J51" s="8" t="s">
        <v>22</v>
      </c>
      <c r="K51" s="8">
        <v>3.67</v>
      </c>
    </row>
    <row r="52" spans="1:12">
      <c r="A52" s="33"/>
      <c r="B52" s="33"/>
      <c r="C52" s="52"/>
      <c r="D52" s="52"/>
      <c r="E52" s="49"/>
      <c r="F52" s="52"/>
      <c r="G52" s="52"/>
      <c r="H52" s="49"/>
      <c r="I52" s="52"/>
      <c r="J52" s="52"/>
      <c r="K52" s="49"/>
    </row>
    <row r="53" spans="1:12">
      <c r="C53" s="4"/>
      <c r="D53" s="4"/>
      <c r="E53" s="8"/>
      <c r="F53" s="4"/>
      <c r="G53" s="4"/>
      <c r="H53" s="8"/>
      <c r="I53" s="4"/>
      <c r="J53" s="4"/>
      <c r="K53" s="8"/>
    </row>
    <row r="54" spans="1:12">
      <c r="A54" s="12" t="s">
        <v>33</v>
      </c>
      <c r="C54" s="16">
        <f>+AVERAGE(C29:C51)</f>
        <v>1.9565217391304348</v>
      </c>
      <c r="D54" s="4"/>
      <c r="E54" s="8">
        <f>+AVERAGE(E29:E51)</f>
        <v>0.73913043478260865</v>
      </c>
      <c r="F54" s="8"/>
      <c r="G54" s="8" t="s">
        <v>288</v>
      </c>
      <c r="H54" s="8">
        <f>+AVERAGE(H29:H51)</f>
        <v>3.8413043478260875</v>
      </c>
      <c r="I54" s="8"/>
      <c r="J54" s="8" t="s">
        <v>127</v>
      </c>
      <c r="K54" s="8">
        <f>+AVERAGE(K29:K51)</f>
        <v>3.4545454545454546</v>
      </c>
      <c r="L54" s="133"/>
    </row>
    <row r="55" spans="1:12" ht="15.75" thickBot="1">
      <c r="A55" s="35"/>
      <c r="B55" s="35"/>
      <c r="C55" s="59"/>
      <c r="D55" s="59"/>
      <c r="E55" s="51"/>
      <c r="F55" s="59"/>
      <c r="G55" s="59"/>
      <c r="H55" s="51"/>
      <c r="I55" s="59"/>
      <c r="J55" s="59"/>
      <c r="K55" s="51"/>
    </row>
    <row r="56" spans="1:12" ht="15.75" thickTop="1">
      <c r="C56" s="4"/>
      <c r="D56" s="4"/>
      <c r="E56" s="8"/>
      <c r="F56" s="4"/>
      <c r="G56" s="4"/>
      <c r="H56" s="8"/>
      <c r="I56" s="4"/>
      <c r="J56" s="4"/>
      <c r="K56" s="8"/>
    </row>
  </sheetData>
  <mergeCells count="1">
    <mergeCell ref="A4:K4"/>
  </mergeCells>
  <phoneticPr fontId="0" type="noConversion"/>
  <printOptions horizontalCentered="1"/>
  <pageMargins left="0.5" right="0.5" top="0.5" bottom="0.55000000000000004" header="0" footer="0"/>
  <pageSetup scale="77" orientation="portrait" r:id="rId1"/>
  <headerFooter alignWithMargins="0">
    <oddHeader>&amp;R&amp;"Times New Roman,Regular"&amp;10Exhibit No. DCP-14
Docket UE-152253
Page 1 of 2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tabSelected="1" showOutlineSymbols="0" view="pageLayout" topLeftCell="B1" zoomScaleNormal="100" workbookViewId="0">
      <selection activeCell="F1" sqref="F1:F2"/>
    </sheetView>
  </sheetViews>
  <sheetFormatPr defaultColWidth="9.77734375" defaultRowHeight="15"/>
  <cols>
    <col min="1" max="1" width="2.77734375" style="24" customWidth="1"/>
    <col min="2" max="2" width="30.77734375" style="24" customWidth="1"/>
    <col min="3" max="3" width="1.77734375" style="24" customWidth="1"/>
    <col min="4" max="6" width="12.77734375" style="24" customWidth="1"/>
    <col min="7" max="7" width="14.77734375" style="24" customWidth="1"/>
    <col min="8" max="8" width="12.77734375" style="24" customWidth="1"/>
    <col min="9" max="16384" width="9.77734375" style="24"/>
  </cols>
  <sheetData>
    <row r="1" spans="2:8" ht="15.75">
      <c r="F1" s="23"/>
    </row>
    <row r="2" spans="2:8" ht="15.75">
      <c r="C2" s="69"/>
      <c r="D2" s="69"/>
      <c r="E2" s="69"/>
      <c r="F2" s="1"/>
    </row>
    <row r="4" spans="2:8">
      <c r="C4" s="69"/>
      <c r="D4" s="69"/>
      <c r="E4" s="69"/>
      <c r="F4" s="69"/>
    </row>
    <row r="5" spans="2:8">
      <c r="C5" s="69"/>
      <c r="D5" s="69"/>
      <c r="E5" s="69"/>
      <c r="F5" s="69"/>
    </row>
    <row r="6" spans="2:8" ht="20.25">
      <c r="B6" s="77" t="s">
        <v>68</v>
      </c>
      <c r="C6" s="71"/>
      <c r="D6" s="65"/>
      <c r="E6" s="71"/>
      <c r="F6" s="71"/>
      <c r="G6" s="65"/>
    </row>
    <row r="7" spans="2:8" ht="15.75" thickBot="1">
      <c r="B7" s="207"/>
      <c r="C7" s="211"/>
      <c r="D7" s="211"/>
      <c r="E7" s="211"/>
      <c r="F7" s="211"/>
      <c r="G7" s="207"/>
    </row>
    <row r="8" spans="2:8" ht="15.75" thickTop="1">
      <c r="B8" s="89"/>
      <c r="C8" s="89"/>
      <c r="D8" s="89"/>
      <c r="E8" s="89"/>
      <c r="F8" s="89"/>
      <c r="G8" s="89"/>
      <c r="H8" s="89"/>
    </row>
    <row r="9" spans="2:8" ht="15.75">
      <c r="B9" s="212"/>
      <c r="C9" s="212"/>
      <c r="D9" s="206" t="s">
        <v>23</v>
      </c>
      <c r="E9" s="206" t="s">
        <v>23</v>
      </c>
      <c r="F9" s="206" t="s">
        <v>23</v>
      </c>
      <c r="G9" s="206" t="s">
        <v>11</v>
      </c>
    </row>
    <row r="10" spans="2:8" ht="15.75">
      <c r="B10" s="203" t="s">
        <v>69</v>
      </c>
      <c r="C10" s="1"/>
      <c r="D10" s="203" t="s">
        <v>24</v>
      </c>
      <c r="E10" s="203" t="s">
        <v>50</v>
      </c>
      <c r="F10" s="203" t="s">
        <v>80</v>
      </c>
      <c r="G10" s="203" t="s">
        <v>81</v>
      </c>
    </row>
    <row r="11" spans="2:8">
      <c r="B11" s="66"/>
      <c r="D11" s="66"/>
      <c r="E11" s="66"/>
      <c r="F11" s="66"/>
      <c r="G11" s="66"/>
    </row>
    <row r="12" spans="2:8">
      <c r="B12" s="67"/>
      <c r="C12" s="67"/>
      <c r="D12" s="67"/>
      <c r="E12" s="67"/>
      <c r="F12" s="67"/>
      <c r="G12" s="67"/>
    </row>
    <row r="13" spans="2:8">
      <c r="B13" s="24" t="s">
        <v>70</v>
      </c>
    </row>
    <row r="14" spans="2:8">
      <c r="B14" s="24" t="s">
        <v>71</v>
      </c>
      <c r="D14" s="66">
        <v>2.7</v>
      </c>
      <c r="E14" s="76">
        <v>1.05</v>
      </c>
      <c r="F14" s="4" t="s">
        <v>64</v>
      </c>
      <c r="G14" s="4" t="s">
        <v>65</v>
      </c>
    </row>
    <row r="15" spans="2:8">
      <c r="E15" s="70"/>
    </row>
    <row r="16" spans="2:8">
      <c r="B16" s="24" t="str">
        <f>+'DCP-14, P 1'!A13</f>
        <v>Parcell Proxy Group</v>
      </c>
      <c r="D16" s="78">
        <f>+'DCP-14, P 1'!C24</f>
        <v>1.5714285714285714</v>
      </c>
      <c r="E16" s="76">
        <f>+'DCP-14, P 1'!E24</f>
        <v>0.73571428571428577</v>
      </c>
      <c r="F16" s="66" t="str">
        <f>+'DCP-14, P 1'!G24</f>
        <v>A</v>
      </c>
      <c r="G16" s="80" t="str">
        <f>+'DCP-14, P 1'!J24</f>
        <v>A-</v>
      </c>
    </row>
    <row r="17" spans="2:7">
      <c r="D17" s="78"/>
      <c r="E17" s="76"/>
      <c r="F17" s="66"/>
      <c r="G17" s="66"/>
    </row>
    <row r="18" spans="2:7">
      <c r="B18" s="24" t="str">
        <f>+'DCP-14, P 1'!A27</f>
        <v>Strunk Proxy Group</v>
      </c>
      <c r="D18" s="78">
        <f>+'DCP-14, P 1'!C54</f>
        <v>1.9565217391304348</v>
      </c>
      <c r="E18" s="76">
        <f>+'DCP-14, P 1'!E54</f>
        <v>0.73913043478260865</v>
      </c>
      <c r="F18" s="66" t="str">
        <f>+'DCP-14, P 1'!G54</f>
        <v>A/B++</v>
      </c>
      <c r="G18" s="66" t="str">
        <f>+'DCP-14, P 1'!J54</f>
        <v>B+</v>
      </c>
    </row>
    <row r="19" spans="2:7">
      <c r="D19" s="78"/>
      <c r="E19" s="76"/>
      <c r="F19" s="66"/>
      <c r="G19" s="66"/>
    </row>
    <row r="20" spans="2:7" ht="15.75" thickBot="1">
      <c r="B20" s="207"/>
      <c r="C20" s="207"/>
      <c r="D20" s="207"/>
      <c r="E20" s="207"/>
      <c r="F20" s="207"/>
      <c r="G20" s="207"/>
    </row>
    <row r="21" spans="2:7" ht="15.75" thickTop="1">
      <c r="B21" s="68"/>
      <c r="C21" s="68"/>
      <c r="D21" s="68"/>
      <c r="E21" s="68"/>
      <c r="F21" s="68"/>
      <c r="G21" s="68"/>
    </row>
    <row r="22" spans="2:7">
      <c r="B22" s="24" t="s">
        <v>72</v>
      </c>
    </row>
    <row r="24" spans="2:7">
      <c r="B24" s="24" t="s">
        <v>73</v>
      </c>
    </row>
    <row r="26" spans="2:7">
      <c r="B26" s="24" t="s">
        <v>74</v>
      </c>
    </row>
    <row r="28" spans="2:7">
      <c r="B28" s="24" t="s">
        <v>75</v>
      </c>
    </row>
    <row r="29" spans="2:7">
      <c r="B29" s="24" t="s">
        <v>76</v>
      </c>
    </row>
    <row r="30" spans="2:7">
      <c r="B30" s="24" t="s">
        <v>77</v>
      </c>
    </row>
    <row r="32" spans="2:7">
      <c r="B32" s="24" t="s">
        <v>78</v>
      </c>
    </row>
    <row r="34" spans="2:2">
      <c r="B34" s="24" t="s">
        <v>79</v>
      </c>
    </row>
  </sheetData>
  <phoneticPr fontId="0" type="noConversion"/>
  <printOptions horizontalCentered="1"/>
  <pageMargins left="0.5" right="0.5" top="1.08" bottom="0.55000000000000004" header="0.45" footer="0"/>
  <pageSetup scale="90" orientation="portrait" r:id="rId1"/>
  <headerFooter alignWithMargins="0">
    <oddHeader>&amp;R&amp;"Times New Roman,Regular"&amp;10Exhibit No. DCP-14
Docket UE-152253
Page 2 of 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587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zoomScaleNormal="100" workbookViewId="0">
      <selection activeCell="F2" sqref="F2"/>
    </sheetView>
  </sheetViews>
  <sheetFormatPr defaultColWidth="8.88671875" defaultRowHeight="15"/>
  <cols>
    <col min="1" max="2" width="9.77734375" style="136" customWidth="1"/>
    <col min="3" max="3" width="2.77734375" style="136" customWidth="1"/>
    <col min="4" max="4" width="9.77734375" style="136" customWidth="1"/>
    <col min="5" max="5" width="2.77734375" style="136" customWidth="1"/>
    <col min="6" max="6" width="9.77734375" style="136" customWidth="1"/>
    <col min="7" max="7" width="2.77734375" style="136" customWidth="1"/>
    <col min="8" max="8" width="9.77734375" style="136" customWidth="1"/>
    <col min="9" max="9" width="3.6640625" style="136" customWidth="1"/>
    <col min="10" max="10" width="7.6640625" style="138" customWidth="1"/>
    <col min="11" max="11" width="9.77734375" style="136" customWidth="1"/>
    <col min="12" max="16384" width="8.88671875" style="136"/>
  </cols>
  <sheetData>
    <row r="1" spans="1:10" ht="15.75">
      <c r="F1" s="137"/>
      <c r="H1" s="137"/>
    </row>
    <row r="2" spans="1:10" ht="15.75">
      <c r="F2" s="137"/>
    </row>
    <row r="3" spans="1:10" ht="15.75">
      <c r="I3" s="137"/>
    </row>
    <row r="4" spans="1:10" ht="20.25">
      <c r="A4" s="159" t="s">
        <v>129</v>
      </c>
      <c r="B4" s="160"/>
      <c r="C4" s="160"/>
      <c r="D4" s="160"/>
      <c r="E4" s="160"/>
      <c r="F4" s="160"/>
      <c r="G4" s="160"/>
      <c r="H4" s="160"/>
      <c r="I4" s="160"/>
      <c r="J4" s="139"/>
    </row>
    <row r="5" spans="1:10" ht="21" thickBot="1">
      <c r="A5" s="159"/>
      <c r="B5" s="160"/>
      <c r="C5" s="160"/>
      <c r="D5" s="160"/>
      <c r="E5" s="160"/>
      <c r="F5" s="160"/>
      <c r="G5" s="160"/>
      <c r="H5" s="160"/>
      <c r="I5" s="160"/>
      <c r="J5" s="139"/>
    </row>
    <row r="6" spans="1:10" ht="16.5" customHeight="1" thickTop="1">
      <c r="A6" s="140"/>
      <c r="B6" s="140"/>
      <c r="C6" s="140"/>
      <c r="D6" s="140"/>
      <c r="E6" s="140"/>
      <c r="F6" s="140"/>
      <c r="G6" s="140"/>
      <c r="H6" s="140"/>
      <c r="I6" s="140"/>
    </row>
    <row r="7" spans="1:10" ht="15.75">
      <c r="A7" s="138"/>
      <c r="B7" s="141" t="s">
        <v>130</v>
      </c>
      <c r="C7" s="138"/>
      <c r="D7" s="141" t="s">
        <v>131</v>
      </c>
      <c r="E7" s="138"/>
      <c r="F7" s="142" t="s">
        <v>132</v>
      </c>
      <c r="G7" s="138"/>
      <c r="H7" s="138"/>
      <c r="I7" s="138"/>
    </row>
    <row r="8" spans="1:10" ht="15.75">
      <c r="A8" s="138"/>
      <c r="B8" s="141" t="s">
        <v>133</v>
      </c>
      <c r="C8" s="138"/>
      <c r="D8" s="141" t="s">
        <v>134</v>
      </c>
      <c r="E8" s="138"/>
      <c r="F8" s="141" t="s">
        <v>135</v>
      </c>
      <c r="G8" s="138"/>
      <c r="H8" s="142" t="s">
        <v>136</v>
      </c>
      <c r="I8" s="138"/>
    </row>
    <row r="9" spans="1:10" ht="15.75">
      <c r="A9" s="141" t="s">
        <v>10</v>
      </c>
      <c r="B9" s="141" t="s">
        <v>137</v>
      </c>
      <c r="C9" s="138"/>
      <c r="D9" s="141" t="s">
        <v>137</v>
      </c>
      <c r="E9" s="138"/>
      <c r="F9" s="141" t="s">
        <v>96</v>
      </c>
      <c r="G9" s="138"/>
      <c r="H9" s="141" t="s">
        <v>138</v>
      </c>
      <c r="I9" s="138"/>
    </row>
    <row r="10" spans="1:10" ht="15.75">
      <c r="A10" s="143"/>
      <c r="B10" s="143"/>
      <c r="C10" s="144"/>
      <c r="D10" s="143"/>
      <c r="E10" s="144"/>
      <c r="F10" s="143"/>
      <c r="G10" s="144"/>
      <c r="H10" s="143"/>
      <c r="I10" s="144"/>
    </row>
    <row r="11" spans="1:10" ht="15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</row>
    <row r="12" spans="1:10" s="138" customFormat="1" ht="15" customHeight="1">
      <c r="A12" s="161">
        <v>2004</v>
      </c>
      <c r="B12" s="147"/>
      <c r="C12" s="147"/>
      <c r="D12" s="147"/>
      <c r="E12" s="147"/>
      <c r="F12" s="147"/>
      <c r="G12" s="147"/>
      <c r="H12" s="147"/>
      <c r="I12" s="147"/>
    </row>
    <row r="13" spans="1:10" s="138" customFormat="1" ht="15" customHeight="1">
      <c r="A13" s="146" t="s">
        <v>164</v>
      </c>
      <c r="B13" s="147">
        <v>0.03</v>
      </c>
      <c r="C13" s="147"/>
      <c r="D13" s="147">
        <v>2.8000000000000001E-2</v>
      </c>
      <c r="E13" s="147"/>
      <c r="F13" s="147">
        <v>5.6000000000000001E-2</v>
      </c>
      <c r="G13" s="147"/>
      <c r="H13" s="147">
        <v>5.1999999999999998E-2</v>
      </c>
      <c r="I13" s="147"/>
    </row>
    <row r="14" spans="1:10" s="138" customFormat="1" ht="15" customHeight="1">
      <c r="A14" s="146" t="s">
        <v>165</v>
      </c>
      <c r="B14" s="147">
        <v>3.5000000000000003E-2</v>
      </c>
      <c r="C14" s="147"/>
      <c r="D14" s="147">
        <v>4.9000000000000002E-2</v>
      </c>
      <c r="E14" s="147"/>
      <c r="F14" s="147">
        <v>5.6000000000000001E-2</v>
      </c>
      <c r="G14" s="147"/>
      <c r="H14" s="147">
        <v>4.3999999999999997E-2</v>
      </c>
      <c r="I14" s="147"/>
    </row>
    <row r="15" spans="1:10" s="138" customFormat="1" ht="15" customHeight="1">
      <c r="A15" s="146" t="s">
        <v>166</v>
      </c>
      <c r="B15" s="147">
        <v>3.5999999999999997E-2</v>
      </c>
      <c r="C15" s="147"/>
      <c r="D15" s="147">
        <v>4.5999999999999999E-2</v>
      </c>
      <c r="E15" s="147"/>
      <c r="F15" s="147">
        <v>5.3999999999999999E-2</v>
      </c>
      <c r="G15" s="147"/>
      <c r="H15" s="147">
        <v>8.0000000000000002E-3</v>
      </c>
      <c r="I15" s="147"/>
    </row>
    <row r="16" spans="1:10" s="138" customFormat="1" ht="15" customHeight="1">
      <c r="A16" s="146" t="s">
        <v>167</v>
      </c>
      <c r="B16" s="147">
        <v>2.5000000000000001E-2</v>
      </c>
      <c r="C16" s="147"/>
      <c r="D16" s="147">
        <v>4.2999999999999997E-2</v>
      </c>
      <c r="E16" s="147"/>
      <c r="F16" s="147">
        <v>5.3999999999999999E-2</v>
      </c>
      <c r="G16" s="147"/>
      <c r="H16" s="147">
        <v>3.5999999999999997E-2</v>
      </c>
      <c r="I16" s="147"/>
    </row>
    <row r="17" spans="1:9" s="138" customFormat="1" ht="15" customHeight="1">
      <c r="A17" s="146"/>
      <c r="B17" s="147"/>
      <c r="C17" s="147"/>
      <c r="D17" s="147"/>
      <c r="E17" s="147"/>
      <c r="F17" s="147"/>
      <c r="G17" s="147"/>
      <c r="H17" s="147"/>
      <c r="I17" s="147"/>
    </row>
    <row r="18" spans="1:9" s="138" customFormat="1" ht="15" customHeight="1">
      <c r="A18" s="161">
        <v>2005</v>
      </c>
      <c r="B18" s="147"/>
      <c r="C18" s="147"/>
      <c r="D18" s="147"/>
      <c r="E18" s="147"/>
      <c r="F18" s="147"/>
      <c r="G18" s="147"/>
      <c r="H18" s="147"/>
      <c r="I18" s="147"/>
    </row>
    <row r="19" spans="1:9" s="138" customFormat="1" ht="15" customHeight="1">
      <c r="A19" s="146" t="s">
        <v>164</v>
      </c>
      <c r="B19" s="147">
        <v>4.1000000000000002E-2</v>
      </c>
      <c r="C19" s="147"/>
      <c r="D19" s="147">
        <v>3.7999999999999999E-2</v>
      </c>
      <c r="E19" s="147"/>
      <c r="F19" s="147">
        <v>5.2999999999999999E-2</v>
      </c>
      <c r="G19" s="147"/>
      <c r="H19" s="147">
        <v>4.3999999999999997E-2</v>
      </c>
      <c r="I19" s="147"/>
    </row>
    <row r="20" spans="1:9" s="138" customFormat="1" ht="15" customHeight="1">
      <c r="A20" s="146" t="s">
        <v>165</v>
      </c>
      <c r="B20" s="147">
        <v>1.7000000000000001E-2</v>
      </c>
      <c r="C20" s="147"/>
      <c r="D20" s="147">
        <v>0.03</v>
      </c>
      <c r="E20" s="147"/>
      <c r="F20" s="147">
        <v>5.0999999999999997E-2</v>
      </c>
      <c r="G20" s="147"/>
      <c r="H20" s="147">
        <v>1.6E-2</v>
      </c>
      <c r="I20" s="147"/>
    </row>
    <row r="21" spans="1:9" s="138" customFormat="1" ht="15" customHeight="1">
      <c r="A21" s="146" t="s">
        <v>166</v>
      </c>
      <c r="B21" s="147">
        <v>3.1E-2</v>
      </c>
      <c r="C21" s="147"/>
      <c r="D21" s="147">
        <v>2.7E-2</v>
      </c>
      <c r="E21" s="147"/>
      <c r="F21" s="147">
        <v>0.05</v>
      </c>
      <c r="G21" s="147"/>
      <c r="H21" s="147">
        <v>8.7999999999999995E-2</v>
      </c>
      <c r="I21" s="147"/>
    </row>
    <row r="22" spans="1:9" s="138" customFormat="1" ht="15" customHeight="1">
      <c r="A22" s="146" t="s">
        <v>167</v>
      </c>
      <c r="B22" s="147">
        <v>2.1000000000000001E-2</v>
      </c>
      <c r="C22" s="147"/>
      <c r="D22" s="147">
        <v>2.9000000000000001E-2</v>
      </c>
      <c r="E22" s="147"/>
      <c r="F22" s="147">
        <v>4.9000000000000002E-2</v>
      </c>
      <c r="G22" s="147"/>
      <c r="H22" s="147">
        <v>-0.02</v>
      </c>
      <c r="I22" s="147"/>
    </row>
    <row r="23" spans="1:9" s="138" customFormat="1" ht="15" customHeight="1">
      <c r="A23" s="146"/>
      <c r="B23" s="147"/>
      <c r="C23" s="147"/>
      <c r="D23" s="147"/>
      <c r="E23" s="147"/>
      <c r="F23" s="147"/>
      <c r="G23" s="147"/>
      <c r="H23" s="147"/>
      <c r="I23" s="147"/>
    </row>
    <row r="24" spans="1:9" s="138" customFormat="1" ht="15" customHeight="1">
      <c r="A24" s="161">
        <v>2006</v>
      </c>
      <c r="B24" s="147"/>
      <c r="C24" s="147"/>
      <c r="D24" s="147"/>
      <c r="E24" s="147"/>
      <c r="F24" s="147"/>
      <c r="G24" s="147"/>
      <c r="H24" s="147"/>
      <c r="I24" s="147"/>
    </row>
    <row r="25" spans="1:9" s="138" customFormat="1" ht="15" customHeight="1">
      <c r="A25" s="146" t="s">
        <v>164</v>
      </c>
      <c r="B25" s="147">
        <v>5.3999999999999999E-2</v>
      </c>
      <c r="C25" s="147"/>
      <c r="D25" s="147">
        <v>3.4000000000000002E-2</v>
      </c>
      <c r="E25" s="147"/>
      <c r="F25" s="147">
        <v>4.7E-2</v>
      </c>
      <c r="G25" s="147"/>
      <c r="H25" s="147">
        <v>4.8000000000000001E-2</v>
      </c>
      <c r="I25" s="147"/>
    </row>
    <row r="26" spans="1:9" s="138" customFormat="1" ht="15" customHeight="1">
      <c r="A26" s="146" t="s">
        <v>165</v>
      </c>
      <c r="B26" s="147">
        <v>1.4E-2</v>
      </c>
      <c r="C26" s="147"/>
      <c r="D26" s="147">
        <v>4.4999999999999998E-2</v>
      </c>
      <c r="E26" s="147"/>
      <c r="F26" s="147">
        <v>4.5999999999999999E-2</v>
      </c>
      <c r="G26" s="147"/>
      <c r="H26" s="147">
        <v>4.8000000000000001E-2</v>
      </c>
      <c r="I26" s="147"/>
    </row>
    <row r="27" spans="1:9" s="138" customFormat="1" ht="15" customHeight="1">
      <c r="A27" s="146" t="s">
        <v>166</v>
      </c>
      <c r="B27" s="147">
        <v>1E-3</v>
      </c>
      <c r="C27" s="147"/>
      <c r="D27" s="147">
        <v>5.1999999999999998E-2</v>
      </c>
      <c r="E27" s="147"/>
      <c r="F27" s="147">
        <v>4.7E-2</v>
      </c>
      <c r="G27" s="147"/>
      <c r="H27" s="147">
        <v>4.0000000000000001E-3</v>
      </c>
      <c r="I27" s="147"/>
    </row>
    <row r="28" spans="1:9" s="138" customFormat="1" ht="15" customHeight="1">
      <c r="A28" s="146" t="s">
        <v>167</v>
      </c>
      <c r="B28" s="147">
        <v>0.03</v>
      </c>
      <c r="C28" s="147"/>
      <c r="D28" s="147">
        <v>3.5000000000000003E-2</v>
      </c>
      <c r="E28" s="147"/>
      <c r="F28" s="147">
        <v>4.4999999999999998E-2</v>
      </c>
      <c r="G28" s="147"/>
      <c r="H28" s="147">
        <v>0</v>
      </c>
      <c r="I28" s="147"/>
    </row>
    <row r="29" spans="1:9" s="138" customFormat="1" ht="15" customHeight="1">
      <c r="A29" s="146"/>
      <c r="B29" s="147"/>
      <c r="C29" s="147"/>
      <c r="D29" s="147"/>
      <c r="E29" s="147"/>
      <c r="F29" s="147"/>
      <c r="G29" s="147"/>
      <c r="H29" s="147"/>
      <c r="I29" s="147"/>
    </row>
    <row r="30" spans="1:9" s="138" customFormat="1" ht="15" customHeight="1">
      <c r="A30" s="161">
        <v>2007</v>
      </c>
      <c r="B30" s="147"/>
      <c r="C30" s="147"/>
      <c r="D30" s="147"/>
      <c r="E30" s="147"/>
      <c r="F30" s="136"/>
      <c r="G30" s="147"/>
      <c r="H30" s="147"/>
      <c r="I30" s="147"/>
    </row>
    <row r="31" spans="1:9" s="138" customFormat="1" ht="15" customHeight="1">
      <c r="A31" s="146" t="s">
        <v>164</v>
      </c>
      <c r="B31" s="147">
        <v>8.9999999999999993E-3</v>
      </c>
      <c r="C31" s="147"/>
      <c r="D31" s="147">
        <v>2.5000000000000001E-2</v>
      </c>
      <c r="E31" s="147"/>
      <c r="F31" s="147">
        <v>4.4999999999999998E-2</v>
      </c>
      <c r="G31" s="147"/>
      <c r="H31" s="147">
        <v>4.8000000000000001E-2</v>
      </c>
      <c r="I31" s="147"/>
    </row>
    <row r="32" spans="1:9" s="138" customFormat="1" ht="15" customHeight="1">
      <c r="A32" s="146" t="s">
        <v>165</v>
      </c>
      <c r="B32" s="147">
        <v>3.2000000000000001E-2</v>
      </c>
      <c r="C32" s="147"/>
      <c r="D32" s="147">
        <v>1.6E-2</v>
      </c>
      <c r="E32" s="147"/>
      <c r="F32" s="147">
        <v>4.4999999999999998E-2</v>
      </c>
      <c r="G32" s="147"/>
      <c r="H32" s="147">
        <v>5.1999999999999998E-2</v>
      </c>
      <c r="I32" s="147"/>
    </row>
    <row r="33" spans="1:10" ht="15" customHeight="1">
      <c r="A33" s="146" t="s">
        <v>166</v>
      </c>
      <c r="B33" s="147">
        <v>2.3E-2</v>
      </c>
      <c r="C33" s="147"/>
      <c r="D33" s="147">
        <v>1.7999999999999999E-2</v>
      </c>
      <c r="E33" s="147"/>
      <c r="F33" s="147">
        <v>4.5999999999999999E-2</v>
      </c>
      <c r="G33" s="147"/>
      <c r="H33" s="147">
        <v>1.2E-2</v>
      </c>
      <c r="I33" s="147"/>
    </row>
    <row r="34" spans="1:10" ht="15" customHeight="1">
      <c r="A34" s="146" t="s">
        <v>167</v>
      </c>
      <c r="B34" s="147">
        <v>2.9000000000000001E-2</v>
      </c>
      <c r="C34" s="147"/>
      <c r="D34" s="147">
        <v>1.7000000000000001E-2</v>
      </c>
      <c r="E34" s="147"/>
      <c r="F34" s="147">
        <v>4.8000000000000001E-2</v>
      </c>
      <c r="G34" s="147"/>
      <c r="H34" s="147">
        <v>6.4000000000000001E-2</v>
      </c>
      <c r="I34" s="147"/>
    </row>
    <row r="35" spans="1:10" ht="15" customHeight="1">
      <c r="A35" s="146"/>
      <c r="B35" s="147"/>
      <c r="C35" s="147"/>
      <c r="D35" s="147"/>
      <c r="E35" s="147"/>
      <c r="F35" s="147"/>
      <c r="G35" s="147"/>
      <c r="H35" s="147"/>
      <c r="I35" s="147"/>
    </row>
    <row r="36" spans="1:10" ht="15" customHeight="1">
      <c r="A36" s="161">
        <v>2008</v>
      </c>
      <c r="B36" s="147"/>
      <c r="C36" s="147"/>
      <c r="D36" s="147"/>
      <c r="E36" s="147"/>
      <c r="F36" s="147"/>
      <c r="G36" s="147"/>
      <c r="H36" s="147"/>
      <c r="I36" s="147"/>
    </row>
    <row r="37" spans="1:10" ht="15" customHeight="1">
      <c r="A37" s="146" t="s">
        <v>164</v>
      </c>
      <c r="B37" s="147">
        <v>-1.7999999999999999E-2</v>
      </c>
      <c r="C37" s="147"/>
      <c r="D37" s="147">
        <v>1.9E-2</v>
      </c>
      <c r="E37" s="147"/>
      <c r="F37" s="147">
        <v>4.9000000000000002E-2</v>
      </c>
      <c r="G37" s="147"/>
      <c r="H37" s="147">
        <v>2.8000000000000001E-2</v>
      </c>
      <c r="I37" s="147"/>
    </row>
    <row r="38" spans="1:10" ht="15" customHeight="1">
      <c r="A38" s="146" t="s">
        <v>165</v>
      </c>
      <c r="B38" s="147">
        <v>1.2999999999999999E-2</v>
      </c>
      <c r="C38" s="147"/>
      <c r="D38" s="147">
        <v>2E-3</v>
      </c>
      <c r="E38" s="147"/>
      <c r="F38" s="147">
        <v>5.2999999999999999E-2</v>
      </c>
      <c r="G38" s="147"/>
      <c r="H38" s="147">
        <v>7.5999999999999998E-2</v>
      </c>
      <c r="I38" s="147"/>
    </row>
    <row r="39" spans="1:10" ht="15" customHeight="1">
      <c r="A39" s="146" t="s">
        <v>166</v>
      </c>
      <c r="B39" s="147">
        <v>-3.6999999999999998E-2</v>
      </c>
      <c r="C39" s="147"/>
      <c r="D39" s="147">
        <v>-2.9666666666666664E-2</v>
      </c>
      <c r="E39" s="147"/>
      <c r="F39" s="147">
        <v>0.06</v>
      </c>
      <c r="G39" s="147"/>
      <c r="H39" s="147">
        <v>2.8000000000000001E-2</v>
      </c>
      <c r="I39" s="147"/>
    </row>
    <row r="40" spans="1:10" ht="15" customHeight="1">
      <c r="A40" s="146" t="s">
        <v>167</v>
      </c>
      <c r="B40" s="147">
        <v>-8.8999999999999996E-2</v>
      </c>
      <c r="C40" s="147"/>
      <c r="D40" s="147">
        <v>0.06</v>
      </c>
      <c r="E40" s="147"/>
      <c r="F40" s="147">
        <v>6.8666666666666668E-2</v>
      </c>
      <c r="G40" s="147"/>
      <c r="H40" s="147">
        <v>-0.13200000000000001</v>
      </c>
      <c r="I40" s="147"/>
    </row>
    <row r="41" spans="1:10" ht="15" customHeight="1">
      <c r="A41" s="146"/>
      <c r="B41" s="147"/>
      <c r="C41" s="147"/>
      <c r="D41" s="147"/>
      <c r="E41" s="147"/>
      <c r="F41" s="147"/>
      <c r="G41" s="147"/>
      <c r="H41" s="147"/>
      <c r="I41" s="147"/>
    </row>
    <row r="42" spans="1:10" ht="15" customHeight="1">
      <c r="A42" s="161">
        <v>2009</v>
      </c>
      <c r="B42" s="147"/>
      <c r="C42" s="147"/>
      <c r="D42" s="147"/>
      <c r="E42" s="147"/>
      <c r="F42" s="147"/>
      <c r="G42" s="147"/>
      <c r="H42" s="147"/>
      <c r="I42" s="147"/>
    </row>
    <row r="43" spans="1:10" ht="15" customHeight="1">
      <c r="A43" s="146" t="s">
        <v>164</v>
      </c>
      <c r="B43" s="147">
        <v>-5.2999999999999999E-2</v>
      </c>
      <c r="C43" s="147"/>
      <c r="D43" s="147">
        <v>-0.11600000000000001</v>
      </c>
      <c r="E43" s="147"/>
      <c r="F43" s="147">
        <v>8.0666666666666664E-2</v>
      </c>
      <c r="G43" s="147"/>
      <c r="H43" s="147">
        <v>2.4E-2</v>
      </c>
      <c r="I43" s="147"/>
      <c r="J43" s="147"/>
    </row>
    <row r="44" spans="1:10" ht="15" customHeight="1">
      <c r="A44" s="146" t="s">
        <v>165</v>
      </c>
      <c r="B44" s="147">
        <v>-3.0000000000000001E-3</v>
      </c>
      <c r="C44" s="147"/>
      <c r="D44" s="147">
        <v>-0.12933333333333333</v>
      </c>
      <c r="E44" s="147"/>
      <c r="F44" s="147">
        <v>9.2666666666666675E-2</v>
      </c>
      <c r="G44" s="147"/>
      <c r="H44" s="147">
        <v>3.2000000000000001E-2</v>
      </c>
      <c r="I44" s="147"/>
      <c r="J44" s="147"/>
    </row>
    <row r="45" spans="1:10" ht="15" customHeight="1">
      <c r="A45" s="146" t="s">
        <v>166</v>
      </c>
      <c r="B45" s="147">
        <v>1.4E-2</v>
      </c>
      <c r="C45" s="147"/>
      <c r="D45" s="147">
        <v>-9.3000000000000013E-2</v>
      </c>
      <c r="E45" s="147"/>
      <c r="F45" s="147">
        <v>9.633333333333334E-2</v>
      </c>
      <c r="G45" s="147"/>
      <c r="H45" s="147">
        <v>0.02</v>
      </c>
      <c r="I45" s="147"/>
      <c r="J45" s="147"/>
    </row>
    <row r="46" spans="1:10" ht="15" customHeight="1">
      <c r="A46" s="146" t="s">
        <v>167</v>
      </c>
      <c r="B46" s="147">
        <v>0.04</v>
      </c>
      <c r="C46" s="147"/>
      <c r="D46" s="147">
        <v>-4.5333333333333337E-2</v>
      </c>
      <c r="E46" s="147"/>
      <c r="F46" s="147">
        <v>0.10033333333333334</v>
      </c>
      <c r="G46" s="147"/>
      <c r="H46" s="147">
        <v>2.5000000000000001E-2</v>
      </c>
      <c r="I46" s="147"/>
    </row>
    <row r="47" spans="1:10" ht="15" customHeight="1">
      <c r="A47" s="146"/>
      <c r="B47" s="147"/>
      <c r="C47" s="147"/>
      <c r="D47" s="147"/>
      <c r="E47" s="147"/>
      <c r="F47" s="147"/>
      <c r="G47" s="147"/>
      <c r="H47" s="147"/>
      <c r="I47" s="147"/>
    </row>
    <row r="48" spans="1:10" ht="15" customHeight="1">
      <c r="A48" s="161">
        <v>2010</v>
      </c>
      <c r="B48" s="147"/>
      <c r="C48" s="147"/>
      <c r="D48" s="147"/>
      <c r="E48" s="147"/>
      <c r="F48" s="147"/>
      <c r="G48" s="147"/>
      <c r="H48" s="147"/>
      <c r="I48" s="147"/>
    </row>
    <row r="49" spans="1:9" ht="15" customHeight="1">
      <c r="A49" s="146" t="s">
        <v>164</v>
      </c>
      <c r="B49" s="147">
        <v>1.6E-2</v>
      </c>
      <c r="C49" s="147"/>
      <c r="D49" s="147">
        <f>+(1.5%+2.3%+4.4%)/3</f>
        <v>2.7333333333333334E-2</v>
      </c>
      <c r="E49" s="147"/>
      <c r="F49" s="147">
        <v>9.7000000000000003E-2</v>
      </c>
      <c r="G49" s="147"/>
      <c r="H49" s="147">
        <v>8.9999999999999993E-3</v>
      </c>
      <c r="I49" s="147"/>
    </row>
    <row r="50" spans="1:9" ht="15" customHeight="1">
      <c r="A50" s="162" t="s">
        <v>165</v>
      </c>
      <c r="B50" s="155">
        <v>3.9E-2</v>
      </c>
      <c r="C50" s="155"/>
      <c r="D50" s="155">
        <v>6.5000000000000002E-2</v>
      </c>
      <c r="E50" s="155"/>
      <c r="F50" s="155">
        <v>9.7000000000000003E-2</v>
      </c>
      <c r="G50" s="155"/>
      <c r="H50" s="155">
        <v>-1.2E-2</v>
      </c>
      <c r="I50" s="155"/>
    </row>
    <row r="51" spans="1:9" ht="15" customHeight="1">
      <c r="A51" s="162" t="s">
        <v>166</v>
      </c>
      <c r="B51" s="155">
        <v>2.8000000000000001E-2</v>
      </c>
      <c r="C51" s="155"/>
      <c r="D51" s="155">
        <v>6.9000000000000006E-2</v>
      </c>
      <c r="E51" s="155"/>
      <c r="F51" s="155">
        <v>9.6000000000000002E-2</v>
      </c>
      <c r="G51" s="155"/>
      <c r="H51" s="155">
        <v>2.8000000000000001E-2</v>
      </c>
      <c r="I51" s="155"/>
    </row>
    <row r="52" spans="1:9" ht="15" customHeight="1">
      <c r="A52" s="146" t="s">
        <v>167</v>
      </c>
      <c r="B52" s="155">
        <v>2.8000000000000001E-2</v>
      </c>
      <c r="C52" s="155"/>
      <c r="D52" s="155">
        <v>6.2E-2</v>
      </c>
      <c r="E52" s="155"/>
      <c r="F52" s="155">
        <f>+(9.7%+9.8%+9.4%)/3</f>
        <v>9.633333333333334E-2</v>
      </c>
      <c r="G52" s="155"/>
      <c r="H52" s="155">
        <v>2.8000000000000001E-2</v>
      </c>
      <c r="I52" s="155"/>
    </row>
    <row r="53" spans="1:9" ht="15" customHeight="1">
      <c r="A53" s="146"/>
      <c r="B53" s="155"/>
      <c r="C53" s="155"/>
      <c r="D53" s="155"/>
      <c r="E53" s="155"/>
      <c r="F53" s="155"/>
      <c r="G53" s="155"/>
      <c r="H53" s="155"/>
      <c r="I53" s="155"/>
    </row>
    <row r="54" spans="1:9" ht="15" customHeight="1">
      <c r="A54" s="161">
        <v>2011</v>
      </c>
      <c r="B54" s="155"/>
      <c r="C54" s="155"/>
      <c r="D54" s="155"/>
      <c r="E54" s="155"/>
      <c r="F54" s="155"/>
      <c r="G54" s="155"/>
      <c r="H54" s="155"/>
      <c r="I54" s="155"/>
    </row>
    <row r="55" spans="1:9" ht="15" customHeight="1">
      <c r="A55" s="146" t="s">
        <v>164</v>
      </c>
      <c r="B55" s="155">
        <v>-1.4999999999999999E-2</v>
      </c>
      <c r="C55" s="155"/>
      <c r="D55" s="155">
        <v>5.3999999999999999E-2</v>
      </c>
      <c r="E55" s="155"/>
      <c r="F55" s="155">
        <v>0.09</v>
      </c>
      <c r="G55" s="155"/>
      <c r="H55" s="155">
        <v>4.8000000000000001E-2</v>
      </c>
      <c r="I55" s="155"/>
    </row>
    <row r="56" spans="1:9" ht="15" customHeight="1">
      <c r="A56" s="162" t="s">
        <v>165</v>
      </c>
      <c r="B56" s="155">
        <v>2.9000000000000001E-2</v>
      </c>
      <c r="C56" s="155"/>
      <c r="D56" s="155">
        <v>3.5999999999999997E-2</v>
      </c>
      <c r="E56" s="155"/>
      <c r="F56" s="155">
        <v>0.09</v>
      </c>
      <c r="G56" s="155"/>
      <c r="H56" s="155">
        <v>3.2000000000000001E-2</v>
      </c>
      <c r="I56" s="155"/>
    </row>
    <row r="57" spans="1:9" ht="15" customHeight="1">
      <c r="A57" s="162" t="s">
        <v>166</v>
      </c>
      <c r="B57" s="155">
        <v>8.0000000000000002E-3</v>
      </c>
      <c r="C57" s="155"/>
      <c r="D57" s="155">
        <v>3.3000000000000002E-2</v>
      </c>
      <c r="E57" s="155"/>
      <c r="F57" s="155">
        <v>9.0999999999999998E-2</v>
      </c>
      <c r="G57" s="155"/>
      <c r="H57" s="155">
        <v>2.4E-2</v>
      </c>
      <c r="I57" s="155"/>
    </row>
    <row r="58" spans="1:9" ht="15" customHeight="1">
      <c r="A58" s="146" t="s">
        <v>167</v>
      </c>
      <c r="B58" s="155">
        <v>4.5999999999999999E-2</v>
      </c>
      <c r="C58" s="155"/>
      <c r="D58" s="155">
        <v>0.04</v>
      </c>
      <c r="E58" s="155"/>
      <c r="F58" s="155">
        <v>8.6999999999999994E-2</v>
      </c>
      <c r="G58" s="155"/>
      <c r="H58" s="155">
        <v>4.0000000000000001E-3</v>
      </c>
      <c r="I58" s="155"/>
    </row>
    <row r="59" spans="1:9" ht="15" customHeight="1">
      <c r="A59" s="146"/>
      <c r="B59" s="155"/>
      <c r="C59" s="155"/>
      <c r="D59" s="155"/>
      <c r="E59" s="155"/>
      <c r="F59" s="155"/>
      <c r="G59" s="155"/>
      <c r="H59" s="155"/>
      <c r="I59" s="155"/>
    </row>
    <row r="60" spans="1:9" ht="15" customHeight="1">
      <c r="A60" s="163" t="s">
        <v>168</v>
      </c>
      <c r="B60" s="155"/>
      <c r="C60" s="155"/>
      <c r="D60" s="155"/>
      <c r="E60" s="155"/>
      <c r="F60" s="155"/>
      <c r="G60" s="155"/>
      <c r="H60" s="155"/>
      <c r="I60" s="155"/>
    </row>
    <row r="61" spans="1:9" ht="15" customHeight="1">
      <c r="A61" s="146" t="s">
        <v>164</v>
      </c>
      <c r="B61" s="155">
        <v>2.3E-2</v>
      </c>
      <c r="C61" s="155"/>
      <c r="D61" s="155">
        <v>4.4999999999999998E-2</v>
      </c>
      <c r="E61" s="155"/>
      <c r="F61" s="155">
        <v>8.3000000000000004E-2</v>
      </c>
      <c r="G61" s="155"/>
      <c r="H61" s="155">
        <v>3.2000000000000001E-2</v>
      </c>
      <c r="I61" s="155"/>
    </row>
    <row r="62" spans="1:9" ht="15" customHeight="1">
      <c r="A62" s="162" t="s">
        <v>165</v>
      </c>
      <c r="B62" s="155">
        <v>1.6E-2</v>
      </c>
      <c r="C62" s="155"/>
      <c r="D62" s="155">
        <v>4.7E-2</v>
      </c>
      <c r="E62" s="155"/>
      <c r="F62" s="155">
        <v>8.2000000000000003E-2</v>
      </c>
      <c r="G62" s="155"/>
      <c r="H62" s="155">
        <v>0</v>
      </c>
      <c r="I62" s="155"/>
    </row>
    <row r="63" spans="1:9" ht="15" customHeight="1">
      <c r="A63" s="162" t="s">
        <v>166</v>
      </c>
      <c r="B63" s="155">
        <v>2.5000000000000001E-2</v>
      </c>
      <c r="C63" s="155"/>
      <c r="D63" s="155">
        <v>3.4000000000000002E-2</v>
      </c>
      <c r="E63" s="155"/>
      <c r="F63" s="155">
        <v>8.1000000000000003E-2</v>
      </c>
      <c r="G63" s="155"/>
      <c r="H63" s="155">
        <v>0.04</v>
      </c>
      <c r="I63" s="155"/>
    </row>
    <row r="64" spans="1:9" ht="15" customHeight="1">
      <c r="A64" s="146" t="s">
        <v>167</v>
      </c>
      <c r="B64" s="155">
        <v>1E-3</v>
      </c>
      <c r="C64" s="155"/>
      <c r="D64" s="155">
        <v>2.8000000000000001E-2</v>
      </c>
      <c r="E64" s="155"/>
      <c r="F64" s="155">
        <v>7.8E-2</v>
      </c>
      <c r="G64" s="155"/>
      <c r="H64" s="155">
        <v>0</v>
      </c>
      <c r="I64" s="155"/>
    </row>
    <row r="65" spans="1:9" ht="15" customHeight="1">
      <c r="A65" s="146"/>
      <c r="B65" s="155"/>
      <c r="C65" s="155"/>
      <c r="D65" s="155"/>
      <c r="E65" s="155"/>
      <c r="F65" s="155"/>
      <c r="G65" s="155"/>
      <c r="H65" s="155"/>
      <c r="I65" s="155"/>
    </row>
    <row r="66" spans="1:9" ht="15" customHeight="1">
      <c r="A66" s="161">
        <v>2013</v>
      </c>
      <c r="B66" s="155"/>
      <c r="C66" s="155"/>
      <c r="D66" s="155"/>
      <c r="E66" s="155"/>
      <c r="F66" s="155"/>
      <c r="G66" s="155"/>
      <c r="H66" s="155"/>
      <c r="I66" s="155"/>
    </row>
    <row r="67" spans="1:9" ht="15" customHeight="1">
      <c r="A67" s="146" t="s">
        <v>164</v>
      </c>
      <c r="B67" s="155">
        <v>1.9E-2</v>
      </c>
      <c r="C67" s="155"/>
      <c r="D67" s="155">
        <v>2.5000000000000001E-2</v>
      </c>
      <c r="E67" s="155"/>
      <c r="F67" s="155">
        <v>7.6999999999999999E-2</v>
      </c>
      <c r="G67" s="155"/>
      <c r="H67" s="155">
        <v>0.02</v>
      </c>
      <c r="I67" s="155"/>
    </row>
    <row r="68" spans="1:9" ht="15" customHeight="1">
      <c r="A68" s="162" t="s">
        <v>165</v>
      </c>
      <c r="B68" s="155">
        <v>1.0999999999999999E-2</v>
      </c>
      <c r="C68" s="155"/>
      <c r="D68" s="155">
        <v>0.02</v>
      </c>
      <c r="E68" s="155"/>
      <c r="F68" s="155">
        <v>7.5999999999999998E-2</v>
      </c>
      <c r="G68" s="155"/>
      <c r="H68" s="155">
        <v>1.2E-2</v>
      </c>
      <c r="I68" s="155"/>
    </row>
    <row r="69" spans="1:9" ht="15" customHeight="1">
      <c r="A69" s="162" t="s">
        <v>166</v>
      </c>
      <c r="B69" s="155">
        <v>0.03</v>
      </c>
      <c r="C69" s="155"/>
      <c r="D69" s="155">
        <v>2.5999999999999999E-2</v>
      </c>
      <c r="E69" s="155"/>
      <c r="F69" s="155">
        <v>7.2999999999999995E-2</v>
      </c>
      <c r="G69" s="155"/>
      <c r="H69" s="155">
        <v>1.6E-2</v>
      </c>
      <c r="I69" s="155"/>
    </row>
    <row r="70" spans="1:9" ht="15" customHeight="1">
      <c r="A70" s="146" t="s">
        <v>167</v>
      </c>
      <c r="B70" s="155">
        <v>3.9E-2</v>
      </c>
      <c r="C70" s="155"/>
      <c r="D70" s="155">
        <v>3.3000000000000002E-2</v>
      </c>
      <c r="E70" s="155"/>
      <c r="F70" s="155">
        <v>7.0000000000000007E-2</v>
      </c>
      <c r="G70" s="155"/>
      <c r="H70" s="155">
        <v>1.2E-2</v>
      </c>
      <c r="I70" s="155"/>
    </row>
    <row r="71" spans="1:9" ht="15" customHeight="1">
      <c r="A71" s="146"/>
      <c r="B71" s="155"/>
      <c r="C71" s="155"/>
      <c r="D71" s="155"/>
      <c r="E71" s="155"/>
      <c r="F71" s="155"/>
      <c r="G71" s="155"/>
      <c r="H71" s="155"/>
      <c r="I71" s="155"/>
    </row>
    <row r="72" spans="1:9" ht="15" customHeight="1">
      <c r="A72" s="163" t="s">
        <v>226</v>
      </c>
      <c r="B72" s="155"/>
      <c r="C72" s="155"/>
      <c r="D72" s="155"/>
      <c r="E72" s="155"/>
      <c r="F72" s="155"/>
      <c r="G72" s="155"/>
      <c r="H72" s="155"/>
      <c r="I72" s="155"/>
    </row>
    <row r="73" spans="1:9" ht="15" customHeight="1">
      <c r="A73" s="146" t="s">
        <v>164</v>
      </c>
      <c r="B73" s="155">
        <v>-8.9999999999999993E-3</v>
      </c>
      <c r="C73" s="155"/>
      <c r="D73" s="155">
        <v>3.2000000000000001E-2</v>
      </c>
      <c r="E73" s="155"/>
      <c r="F73" s="155">
        <v>6.6000000000000003E-2</v>
      </c>
      <c r="G73" s="155"/>
      <c r="H73" s="155">
        <v>1.6E-2</v>
      </c>
      <c r="I73" s="155"/>
    </row>
    <row r="74" spans="1:9" ht="15" customHeight="1">
      <c r="A74" s="162" t="s">
        <v>165</v>
      </c>
      <c r="B74" s="155">
        <v>4.5999999999999999E-2</v>
      </c>
      <c r="C74" s="155"/>
      <c r="D74" s="155">
        <v>4.2000000000000003E-2</v>
      </c>
      <c r="E74" s="155"/>
      <c r="F74" s="155">
        <v>6.2E-2</v>
      </c>
      <c r="G74" s="155"/>
      <c r="H74" s="155">
        <v>3.5999999999999997E-2</v>
      </c>
      <c r="I74" s="155"/>
    </row>
    <row r="75" spans="1:9" ht="15" customHeight="1">
      <c r="A75" s="162" t="s">
        <v>166</v>
      </c>
      <c r="B75" s="155">
        <v>4.2999999999999997E-2</v>
      </c>
      <c r="C75" s="155"/>
      <c r="D75" s="155">
        <v>4.7E-2</v>
      </c>
      <c r="E75" s="155"/>
      <c r="F75" s="155">
        <v>6.0999999999999999E-2</v>
      </c>
      <c r="G75" s="155"/>
      <c r="H75" s="155">
        <v>0</v>
      </c>
      <c r="I75" s="155"/>
    </row>
    <row r="76" spans="1:9" ht="15" customHeight="1">
      <c r="A76" s="146" t="s">
        <v>167</v>
      </c>
      <c r="B76" s="155">
        <v>2.1000000000000001E-2</v>
      </c>
      <c r="C76" s="155"/>
      <c r="D76" s="155">
        <v>4.4999999999999998E-2</v>
      </c>
      <c r="E76" s="155"/>
      <c r="F76" s="155">
        <v>5.7000000000000002E-2</v>
      </c>
      <c r="G76" s="155"/>
      <c r="H76" s="155">
        <v>-2.8000000000000001E-2</v>
      </c>
      <c r="I76" s="155"/>
    </row>
    <row r="77" spans="1:9" ht="15" customHeight="1">
      <c r="A77" s="146"/>
      <c r="B77" s="155"/>
      <c r="C77" s="155"/>
      <c r="D77" s="155"/>
      <c r="E77" s="155"/>
      <c r="F77" s="155"/>
      <c r="G77" s="155"/>
      <c r="H77" s="155"/>
      <c r="I77" s="155"/>
    </row>
    <row r="78" spans="1:9" ht="15" customHeight="1">
      <c r="A78" s="161">
        <v>2015</v>
      </c>
      <c r="B78" s="155"/>
      <c r="C78" s="155"/>
      <c r="D78" s="155"/>
      <c r="E78" s="155"/>
      <c r="F78" s="155"/>
      <c r="G78" s="155"/>
      <c r="H78" s="155"/>
      <c r="I78" s="155"/>
    </row>
    <row r="79" spans="1:9" ht="15" customHeight="1">
      <c r="A79" s="146" t="s">
        <v>164</v>
      </c>
      <c r="B79" s="155">
        <v>6.0000000000000001E-3</v>
      </c>
      <c r="C79" s="155"/>
      <c r="D79" s="155">
        <v>3.5000000000000003E-2</v>
      </c>
      <c r="E79" s="155"/>
      <c r="F79" s="155">
        <v>5.6000000000000001E-2</v>
      </c>
      <c r="G79" s="155"/>
      <c r="H79" s="155">
        <v>-1.2E-2</v>
      </c>
      <c r="I79" s="155"/>
    </row>
    <row r="80" spans="1:9" ht="15" customHeight="1">
      <c r="A80" s="162" t="s">
        <v>165</v>
      </c>
      <c r="B80" s="155">
        <v>3.9E-2</v>
      </c>
      <c r="C80" s="155"/>
      <c r="D80" s="155">
        <v>1.4E-2</v>
      </c>
      <c r="E80" s="155"/>
      <c r="F80" s="155">
        <v>5.3999999999999999E-2</v>
      </c>
      <c r="G80" s="155"/>
      <c r="H80" s="155">
        <v>3.2000000000000001E-2</v>
      </c>
      <c r="I80" s="155"/>
    </row>
    <row r="81" spans="1:10" ht="15" customHeight="1">
      <c r="A81" s="162" t="s">
        <v>166</v>
      </c>
      <c r="B81" s="155">
        <v>0.02</v>
      </c>
      <c r="C81" s="155"/>
      <c r="D81" s="155">
        <v>1.0999999999999999E-2</v>
      </c>
      <c r="E81" s="155"/>
      <c r="F81" s="155">
        <v>5.1999999999999998E-2</v>
      </c>
      <c r="G81" s="155"/>
      <c r="H81" s="155">
        <v>-1E-3</v>
      </c>
      <c r="I81" s="155"/>
    </row>
    <row r="82" spans="1:10" ht="15" customHeight="1">
      <c r="A82" s="146" t="s">
        <v>167</v>
      </c>
      <c r="B82" s="155">
        <v>0.01</v>
      </c>
      <c r="C82" s="155"/>
      <c r="D82" s="155">
        <v>-8.0000000000000002E-3</v>
      </c>
      <c r="E82" s="155"/>
      <c r="F82" s="155">
        <v>0.05</v>
      </c>
      <c r="G82" s="155"/>
      <c r="H82" s="155">
        <v>0</v>
      </c>
      <c r="I82" s="155"/>
    </row>
    <row r="83" spans="1:10" ht="15" customHeight="1" thickBot="1">
      <c r="A83" s="164"/>
      <c r="B83" s="158"/>
      <c r="C83" s="158"/>
      <c r="D83" s="158"/>
      <c r="E83" s="158"/>
      <c r="F83" s="158"/>
      <c r="G83" s="158"/>
      <c r="H83" s="158"/>
      <c r="I83" s="158"/>
    </row>
    <row r="84" spans="1:10" ht="15.75" thickTop="1">
      <c r="A84" s="145"/>
      <c r="B84" s="155"/>
      <c r="C84" s="155"/>
      <c r="D84" s="155"/>
      <c r="E84" s="155"/>
      <c r="F84" s="155"/>
      <c r="G84" s="155"/>
      <c r="H84" s="155"/>
      <c r="I84" s="155"/>
      <c r="J84" s="145"/>
    </row>
    <row r="85" spans="1:10">
      <c r="A85" s="136" t="s">
        <v>162</v>
      </c>
      <c r="B85" s="155"/>
      <c r="C85" s="155"/>
      <c r="D85" s="155"/>
      <c r="E85" s="155"/>
      <c r="F85" s="155"/>
      <c r="G85" s="155"/>
      <c r="H85" s="155"/>
      <c r="I85" s="155"/>
      <c r="J85" s="145"/>
    </row>
    <row r="86" spans="1:10">
      <c r="B86" s="155"/>
      <c r="C86" s="155"/>
      <c r="D86" s="155"/>
      <c r="E86" s="155"/>
      <c r="F86" s="155"/>
      <c r="G86" s="155"/>
      <c r="H86" s="155"/>
      <c r="I86" s="155"/>
      <c r="J86" s="145"/>
    </row>
    <row r="87" spans="1:10">
      <c r="A87" s="136" t="s">
        <v>163</v>
      </c>
      <c r="B87" s="147"/>
      <c r="C87" s="147"/>
      <c r="D87" s="147"/>
      <c r="E87" s="147"/>
      <c r="F87" s="147"/>
      <c r="G87" s="147"/>
      <c r="H87" s="147"/>
      <c r="I87" s="147"/>
    </row>
    <row r="88" spans="1:10">
      <c r="B88" s="147"/>
      <c r="C88" s="147"/>
      <c r="D88" s="147"/>
      <c r="E88" s="147"/>
      <c r="F88" s="147"/>
      <c r="G88" s="147"/>
      <c r="H88" s="147"/>
      <c r="I88" s="147"/>
    </row>
    <row r="89" spans="1:10">
      <c r="B89" s="147"/>
      <c r="C89" s="147"/>
      <c r="D89" s="147"/>
      <c r="E89" s="147"/>
      <c r="F89" s="147"/>
      <c r="G89" s="147"/>
      <c r="H89" s="147"/>
      <c r="I89" s="147"/>
    </row>
  </sheetData>
  <printOptions horizontalCentered="1" verticalCentered="1"/>
  <pageMargins left="0.5" right="0.5" top="0.5" bottom="0.5" header="0.5" footer="0.5"/>
  <pageSetup scale="49" orientation="portrait" r:id="rId1"/>
  <headerFooter alignWithMargins="0">
    <oddHeader>&amp;R&amp;"Times New Roman,Regular"&amp;10Exhibit No. DCP-4
Docket UE-152253
Page 2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zoomScaleNormal="100" workbookViewId="0">
      <selection activeCell="K2" sqref="K2"/>
    </sheetView>
  </sheetViews>
  <sheetFormatPr defaultColWidth="9.77734375" defaultRowHeight="15"/>
  <cols>
    <col min="1" max="1" width="9.77734375" style="136" customWidth="1"/>
    <col min="2" max="2" width="7.77734375" style="136" customWidth="1"/>
    <col min="3" max="3" width="2.77734375" style="136" customWidth="1"/>
    <col min="4" max="4" width="10.88671875" style="136" customWidth="1"/>
    <col min="5" max="5" width="2.77734375" style="136" customWidth="1"/>
    <col min="6" max="6" width="10.88671875" style="136" customWidth="1"/>
    <col min="7" max="7" width="2.77734375" style="136" customWidth="1"/>
    <col min="8" max="8" width="7.77734375" style="136" customWidth="1"/>
    <col min="9" max="9" width="2.77734375" style="136" customWidth="1"/>
    <col min="10" max="10" width="7.77734375" style="136" customWidth="1"/>
    <col min="11" max="11" width="2.77734375" style="136" customWidth="1"/>
    <col min="12" max="12" width="7.77734375" style="136" customWidth="1"/>
    <col min="13" max="13" width="2.77734375" style="136" customWidth="1"/>
    <col min="14" max="14" width="7.77734375" style="136" customWidth="1"/>
    <col min="15" max="15" width="2.77734375" style="138" customWidth="1"/>
    <col min="16" max="16384" width="9.77734375" style="136"/>
  </cols>
  <sheetData>
    <row r="1" spans="1:16" ht="15.75">
      <c r="K1" s="137"/>
    </row>
    <row r="2" spans="1:16" ht="15.75">
      <c r="K2" s="137"/>
      <c r="P2" s="137"/>
    </row>
    <row r="3" spans="1:16" ht="15.75">
      <c r="P3" s="137"/>
    </row>
    <row r="4" spans="1:16" ht="20.25">
      <c r="A4" s="276" t="s">
        <v>169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139"/>
    </row>
    <row r="5" spans="1:16" ht="21" thickBot="1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39"/>
    </row>
    <row r="6" spans="1:16" ht="15.75" thickTop="1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1:16" ht="15.75">
      <c r="A7" s="141"/>
      <c r="B7" s="141"/>
      <c r="C7" s="141"/>
      <c r="D7" s="141" t="s">
        <v>170</v>
      </c>
      <c r="E7" s="141"/>
      <c r="F7" s="141" t="s">
        <v>170</v>
      </c>
      <c r="G7" s="141"/>
      <c r="H7" s="141" t="s">
        <v>171</v>
      </c>
      <c r="I7" s="141"/>
      <c r="J7" s="141" t="s">
        <v>171</v>
      </c>
      <c r="K7" s="141"/>
      <c r="L7" s="141" t="s">
        <v>171</v>
      </c>
      <c r="M7" s="141"/>
      <c r="N7" s="141" t="s">
        <v>171</v>
      </c>
    </row>
    <row r="8" spans="1:16" ht="15.75">
      <c r="A8" s="141"/>
      <c r="B8" s="141" t="s">
        <v>172</v>
      </c>
      <c r="C8" s="141"/>
      <c r="D8" s="141" t="s">
        <v>173</v>
      </c>
      <c r="E8" s="141"/>
      <c r="F8" s="141" t="s">
        <v>174</v>
      </c>
      <c r="G8" s="141"/>
      <c r="H8" s="141" t="s">
        <v>175</v>
      </c>
      <c r="I8" s="141"/>
      <c r="J8" s="141" t="s">
        <v>175</v>
      </c>
      <c r="K8" s="141"/>
      <c r="L8" s="141" t="s">
        <v>175</v>
      </c>
      <c r="M8" s="141"/>
      <c r="N8" s="141" t="s">
        <v>175</v>
      </c>
    </row>
    <row r="9" spans="1:16" ht="15.75">
      <c r="A9" s="141" t="s">
        <v>10</v>
      </c>
      <c r="B9" s="141" t="s">
        <v>96</v>
      </c>
      <c r="C9" s="141"/>
      <c r="D9" s="141" t="s">
        <v>176</v>
      </c>
      <c r="E9" s="141"/>
      <c r="F9" s="141" t="s">
        <v>177</v>
      </c>
      <c r="G9" s="141"/>
      <c r="H9" s="142" t="s">
        <v>178</v>
      </c>
      <c r="I9" s="141"/>
      <c r="J9" s="142" t="s">
        <v>179</v>
      </c>
      <c r="K9" s="141"/>
      <c r="L9" s="142" t="s">
        <v>180</v>
      </c>
      <c r="M9" s="141"/>
      <c r="N9" s="142" t="s">
        <v>181</v>
      </c>
    </row>
    <row r="10" spans="1:16" ht="15.75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1:16" ht="15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</row>
    <row r="12" spans="1:16" ht="15" customHeight="1">
      <c r="A12" s="277" t="s">
        <v>139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139"/>
    </row>
    <row r="13" spans="1:16" ht="15" customHeight="1">
      <c r="A13" s="146" t="s">
        <v>140</v>
      </c>
      <c r="B13" s="167">
        <v>7.8600000000000003E-2</v>
      </c>
      <c r="C13" s="167"/>
      <c r="D13" s="167">
        <v>5.8400000000000001E-2</v>
      </c>
      <c r="E13" s="167"/>
      <c r="F13" s="167">
        <v>7.9899999999999999E-2</v>
      </c>
      <c r="G13" s="167"/>
      <c r="H13" s="167">
        <v>9.0300000000000005E-2</v>
      </c>
      <c r="I13" s="167"/>
      <c r="J13" s="167">
        <v>9.4399999999999998E-2</v>
      </c>
      <c r="K13" s="167"/>
      <c r="L13" s="167">
        <v>0.1009</v>
      </c>
      <c r="M13" s="167"/>
      <c r="N13" s="167">
        <v>0.1096</v>
      </c>
    </row>
    <row r="14" spans="1:16" ht="15" customHeight="1">
      <c r="A14" s="146" t="s">
        <v>141</v>
      </c>
      <c r="B14" s="167">
        <v>6.8400000000000002E-2</v>
      </c>
      <c r="C14" s="167"/>
      <c r="D14" s="167">
        <v>4.99E-2</v>
      </c>
      <c r="E14" s="167"/>
      <c r="F14" s="167">
        <v>7.6100000000000001E-2</v>
      </c>
      <c r="G14" s="167"/>
      <c r="H14" s="167">
        <v>8.6300000000000002E-2</v>
      </c>
      <c r="I14" s="167"/>
      <c r="J14" s="167">
        <v>8.9200000000000002E-2</v>
      </c>
      <c r="K14" s="167"/>
      <c r="L14" s="167">
        <v>9.2899999999999996E-2</v>
      </c>
      <c r="M14" s="167"/>
      <c r="N14" s="167">
        <v>9.8199999999999996E-2</v>
      </c>
    </row>
    <row r="15" spans="1:16" ht="15" customHeight="1">
      <c r="A15" s="146" t="s">
        <v>142</v>
      </c>
      <c r="B15" s="167">
        <v>6.83E-2</v>
      </c>
      <c r="C15" s="167"/>
      <c r="D15" s="167">
        <v>5.2699999999999997E-2</v>
      </c>
      <c r="E15" s="167"/>
      <c r="F15" s="167">
        <v>7.4200000000000002E-2</v>
      </c>
      <c r="G15" s="167"/>
      <c r="H15" s="167">
        <v>8.1900000000000001E-2</v>
      </c>
      <c r="I15" s="167"/>
      <c r="J15" s="167">
        <v>8.43E-2</v>
      </c>
      <c r="K15" s="167"/>
      <c r="L15" s="167">
        <v>8.6099999999999996E-2</v>
      </c>
      <c r="M15" s="167"/>
      <c r="N15" s="167">
        <v>9.06E-2</v>
      </c>
    </row>
    <row r="16" spans="1:16" ht="15" customHeight="1">
      <c r="A16" s="146" t="s">
        <v>143</v>
      </c>
      <c r="B16" s="167">
        <v>9.06E-2</v>
      </c>
      <c r="C16" s="167"/>
      <c r="D16" s="167">
        <v>7.22E-2</v>
      </c>
      <c r="E16" s="167"/>
      <c r="F16" s="167">
        <v>8.4099999999999994E-2</v>
      </c>
      <c r="G16" s="167"/>
      <c r="H16" s="167">
        <v>8.8700000000000001E-2</v>
      </c>
      <c r="I16" s="167"/>
      <c r="J16" s="167">
        <v>9.0999999999999998E-2</v>
      </c>
      <c r="K16" s="167"/>
      <c r="L16" s="167">
        <v>9.2899999999999996E-2</v>
      </c>
      <c r="M16" s="167"/>
      <c r="N16" s="167">
        <v>9.6199999999999994E-2</v>
      </c>
    </row>
    <row r="17" spans="1:15" ht="15" customHeight="1">
      <c r="A17" s="146" t="s">
        <v>144</v>
      </c>
      <c r="B17" s="167">
        <v>0.12670000000000001</v>
      </c>
      <c r="C17" s="167"/>
      <c r="D17" s="167">
        <v>0.1004</v>
      </c>
      <c r="E17" s="167"/>
      <c r="F17" s="167">
        <v>9.4399999999999998E-2</v>
      </c>
      <c r="G17" s="167"/>
      <c r="H17" s="167">
        <v>9.8599999999999993E-2</v>
      </c>
      <c r="I17" s="167"/>
      <c r="J17" s="167">
        <v>0.1022</v>
      </c>
      <c r="K17" s="167"/>
      <c r="L17" s="167">
        <v>0.10489999999999999</v>
      </c>
      <c r="M17" s="167"/>
      <c r="N17" s="167">
        <v>0.1096</v>
      </c>
    </row>
    <row r="18" spans="1:15" ht="15" customHeight="1">
      <c r="A18" s="146" t="s">
        <v>145</v>
      </c>
      <c r="B18" s="167">
        <v>0.1527</v>
      </c>
      <c r="C18" s="167"/>
      <c r="D18" s="167">
        <v>0.11509999999999999</v>
      </c>
      <c r="E18" s="167"/>
      <c r="F18" s="167">
        <v>0.11459999999999999</v>
      </c>
      <c r="G18" s="167"/>
      <c r="H18" s="167">
        <v>0.123</v>
      </c>
      <c r="I18" s="167"/>
      <c r="J18" s="167">
        <v>0.13</v>
      </c>
      <c r="K18" s="167"/>
      <c r="L18" s="167">
        <v>0.13339999999999999</v>
      </c>
      <c r="M18" s="167"/>
      <c r="N18" s="167">
        <v>0.13950000000000001</v>
      </c>
    </row>
    <row r="19" spans="1:15" ht="15" customHeight="1">
      <c r="A19" s="146" t="s">
        <v>146</v>
      </c>
      <c r="B19" s="167">
        <v>0.18890000000000001</v>
      </c>
      <c r="C19" s="167"/>
      <c r="D19" s="167">
        <v>0.14030000000000001</v>
      </c>
      <c r="E19" s="167"/>
      <c r="F19" s="167">
        <v>0.13930000000000001</v>
      </c>
      <c r="G19" s="167"/>
      <c r="H19" s="167">
        <v>0.1464</v>
      </c>
      <c r="I19" s="167"/>
      <c r="J19" s="167">
        <v>0.153</v>
      </c>
      <c r="K19" s="167"/>
      <c r="L19" s="167">
        <v>0.1595</v>
      </c>
      <c r="M19" s="167"/>
      <c r="N19" s="167">
        <v>0.16600000000000001</v>
      </c>
    </row>
    <row r="20" spans="1:15" ht="15" customHeight="1">
      <c r="A20" s="146" t="s">
        <v>147</v>
      </c>
      <c r="B20" s="167">
        <v>0.14860000000000001</v>
      </c>
      <c r="C20" s="167"/>
      <c r="D20" s="167">
        <v>0.1069</v>
      </c>
      <c r="E20" s="167"/>
      <c r="F20" s="167">
        <v>0.13</v>
      </c>
      <c r="G20" s="167"/>
      <c r="H20" s="167">
        <v>0.14219999999999999</v>
      </c>
      <c r="I20" s="167"/>
      <c r="J20" s="167">
        <v>0.1479</v>
      </c>
      <c r="K20" s="167"/>
      <c r="L20" s="167">
        <v>0.15859999999999999</v>
      </c>
      <c r="M20" s="167"/>
      <c r="N20" s="167">
        <v>0.16450000000000001</v>
      </c>
    </row>
    <row r="21" spans="1:15" ht="15" customHeight="1">
      <c r="A21" s="146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</row>
    <row r="22" spans="1:15" ht="15" customHeight="1">
      <c r="A22" s="279" t="s">
        <v>148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139"/>
    </row>
    <row r="23" spans="1:15" ht="15" customHeight="1">
      <c r="A23" s="146" t="s">
        <v>149</v>
      </c>
      <c r="B23" s="167">
        <v>0.1079</v>
      </c>
      <c r="C23" s="167"/>
      <c r="D23" s="167">
        <v>8.6300000000000002E-2</v>
      </c>
      <c r="E23" s="167"/>
      <c r="F23" s="167">
        <v>0.111</v>
      </c>
      <c r="G23" s="167"/>
      <c r="H23" s="167">
        <v>0.12520000000000001</v>
      </c>
      <c r="I23" s="167"/>
      <c r="J23" s="167">
        <v>0.1283</v>
      </c>
      <c r="K23" s="167"/>
      <c r="L23" s="167">
        <v>0.1366</v>
      </c>
      <c r="M23" s="167"/>
      <c r="N23" s="167">
        <v>0.14199999999999999</v>
      </c>
    </row>
    <row r="24" spans="1:15" ht="15" customHeight="1">
      <c r="A24" s="146" t="s">
        <v>150</v>
      </c>
      <c r="B24" s="167">
        <v>0.12039999999999999</v>
      </c>
      <c r="C24" s="167"/>
      <c r="D24" s="167">
        <v>9.5799999999999996E-2</v>
      </c>
      <c r="E24" s="167"/>
      <c r="F24" s="167">
        <v>0.1244</v>
      </c>
      <c r="G24" s="167"/>
      <c r="H24" s="167">
        <v>0.12720000000000001</v>
      </c>
      <c r="I24" s="167"/>
      <c r="J24" s="167">
        <v>0.1366</v>
      </c>
      <c r="K24" s="167"/>
      <c r="L24" s="167">
        <v>0.14030000000000001</v>
      </c>
      <c r="M24" s="167"/>
      <c r="N24" s="167">
        <v>0.14530000000000001</v>
      </c>
    </row>
    <row r="25" spans="1:15" ht="15" customHeight="1">
      <c r="A25" s="146" t="s">
        <v>151</v>
      </c>
      <c r="B25" s="167">
        <v>9.9299999999999999E-2</v>
      </c>
      <c r="C25" s="167"/>
      <c r="D25" s="167">
        <v>7.4800000000000005E-2</v>
      </c>
      <c r="E25" s="167"/>
      <c r="F25" s="167">
        <v>0.1062</v>
      </c>
      <c r="G25" s="167"/>
      <c r="H25" s="167">
        <v>0.1168</v>
      </c>
      <c r="I25" s="167"/>
      <c r="J25" s="167">
        <v>0.1206</v>
      </c>
      <c r="K25" s="167"/>
      <c r="L25" s="167">
        <v>0.12470000000000001</v>
      </c>
      <c r="M25" s="167"/>
      <c r="N25" s="167">
        <v>0.12959999999999999</v>
      </c>
    </row>
    <row r="26" spans="1:15" ht="15" customHeight="1">
      <c r="A26" s="146" t="s">
        <v>152</v>
      </c>
      <c r="B26" s="167">
        <v>8.3299999999999999E-2</v>
      </c>
      <c r="C26" s="167"/>
      <c r="D26" s="167">
        <v>5.9799999999999999E-2</v>
      </c>
      <c r="E26" s="167"/>
      <c r="F26" s="167">
        <v>7.6799999999999993E-2</v>
      </c>
      <c r="G26" s="167"/>
      <c r="H26" s="167">
        <v>8.9200000000000002E-2</v>
      </c>
      <c r="I26" s="167"/>
      <c r="J26" s="167">
        <v>9.2999999999999999E-2</v>
      </c>
      <c r="K26" s="167"/>
      <c r="L26" s="167">
        <v>9.5799999999999996E-2</v>
      </c>
      <c r="M26" s="167"/>
      <c r="N26" s="167">
        <v>0.1</v>
      </c>
    </row>
    <row r="27" spans="1:15" ht="15" customHeight="1">
      <c r="A27" s="146" t="s">
        <v>153</v>
      </c>
      <c r="B27" s="167">
        <v>8.2100000000000006E-2</v>
      </c>
      <c r="C27" s="167"/>
      <c r="D27" s="167">
        <v>5.8200000000000002E-2</v>
      </c>
      <c r="E27" s="167"/>
      <c r="F27" s="167">
        <v>8.3900000000000002E-2</v>
      </c>
      <c r="G27" s="167"/>
      <c r="H27" s="167">
        <v>9.5200000000000007E-2</v>
      </c>
      <c r="I27" s="167"/>
      <c r="J27" s="167">
        <v>9.7699999999999995E-2</v>
      </c>
      <c r="K27" s="167"/>
      <c r="L27" s="167">
        <v>0.10100000000000001</v>
      </c>
      <c r="M27" s="167"/>
      <c r="N27" s="167">
        <v>0.1053</v>
      </c>
    </row>
    <row r="28" spans="1:15" ht="15" customHeight="1">
      <c r="A28" s="146" t="s">
        <v>154</v>
      </c>
      <c r="B28" s="167">
        <v>9.3200000000000005E-2</v>
      </c>
      <c r="C28" s="167"/>
      <c r="D28" s="167">
        <v>6.6900000000000001E-2</v>
      </c>
      <c r="E28" s="167"/>
      <c r="F28" s="167">
        <v>8.8499999999999995E-2</v>
      </c>
      <c r="G28" s="167"/>
      <c r="H28" s="167">
        <v>0.10050000000000001</v>
      </c>
      <c r="I28" s="167"/>
      <c r="J28" s="167">
        <v>0.1026</v>
      </c>
      <c r="K28" s="167"/>
      <c r="L28" s="167">
        <v>0.10489999999999999</v>
      </c>
      <c r="M28" s="167"/>
      <c r="N28" s="167">
        <v>0.11</v>
      </c>
    </row>
    <row r="29" spans="1:15" ht="15" customHeight="1">
      <c r="A29" s="146" t="s">
        <v>155</v>
      </c>
      <c r="B29" s="167">
        <v>0.1087</v>
      </c>
      <c r="C29" s="167"/>
      <c r="D29" s="167">
        <v>8.1199999999999994E-2</v>
      </c>
      <c r="E29" s="167"/>
      <c r="F29" s="167">
        <v>8.4900000000000003E-2</v>
      </c>
      <c r="G29" s="167"/>
      <c r="H29" s="167">
        <v>9.3200000000000005E-2</v>
      </c>
      <c r="I29" s="167"/>
      <c r="J29" s="167">
        <v>9.5600000000000004E-2</v>
      </c>
      <c r="K29" s="167"/>
      <c r="L29" s="167">
        <v>9.7699999999999995E-2</v>
      </c>
      <c r="M29" s="167"/>
      <c r="N29" s="167">
        <v>9.9699999999999997E-2</v>
      </c>
    </row>
    <row r="30" spans="1:15" ht="15" customHeight="1">
      <c r="A30" s="146" t="s">
        <v>156</v>
      </c>
      <c r="B30" s="167">
        <v>0.10009999999999999</v>
      </c>
      <c r="C30" s="167"/>
      <c r="D30" s="167">
        <v>7.51E-2</v>
      </c>
      <c r="E30" s="167"/>
      <c r="F30" s="167">
        <v>8.5500000000000007E-2</v>
      </c>
      <c r="G30" s="167"/>
      <c r="H30" s="167">
        <v>9.4500000000000001E-2</v>
      </c>
      <c r="I30" s="167"/>
      <c r="J30" s="167">
        <v>9.6500000000000002E-2</v>
      </c>
      <c r="K30" s="167"/>
      <c r="L30" s="167">
        <v>9.8599999999999993E-2</v>
      </c>
      <c r="M30" s="167"/>
      <c r="N30" s="167">
        <v>0.10059999999999999</v>
      </c>
    </row>
    <row r="31" spans="1:15" ht="15" customHeight="1">
      <c r="A31" s="146" t="s">
        <v>157</v>
      </c>
      <c r="B31" s="167">
        <v>8.4599999999999995E-2</v>
      </c>
      <c r="C31" s="167"/>
      <c r="D31" s="167">
        <v>5.4199999999999998E-2</v>
      </c>
      <c r="E31" s="167"/>
      <c r="F31" s="167">
        <v>7.8600000000000003E-2</v>
      </c>
      <c r="G31" s="167"/>
      <c r="H31" s="167">
        <v>8.8499999999999995E-2</v>
      </c>
      <c r="I31" s="167"/>
      <c r="J31" s="167">
        <v>9.0899999999999995E-2</v>
      </c>
      <c r="K31" s="167"/>
      <c r="L31" s="167">
        <v>9.3600000000000003E-2</v>
      </c>
      <c r="M31" s="167"/>
      <c r="N31" s="167">
        <v>9.5500000000000002E-2</v>
      </c>
    </row>
    <row r="32" spans="1:15" ht="15" customHeight="1">
      <c r="A32" s="146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</row>
    <row r="33" spans="1:15" ht="15" customHeight="1">
      <c r="A33" s="277" t="s">
        <v>158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139"/>
    </row>
    <row r="34" spans="1:15" ht="15" customHeight="1">
      <c r="A34" s="146" t="s">
        <v>1</v>
      </c>
      <c r="B34" s="167">
        <v>6.25E-2</v>
      </c>
      <c r="C34" s="167"/>
      <c r="D34" s="167">
        <v>3.4500000000000003E-2</v>
      </c>
      <c r="E34" s="167"/>
      <c r="F34" s="167">
        <v>7.0099999999999996E-2</v>
      </c>
      <c r="G34" s="167"/>
      <c r="H34" s="167">
        <v>8.1900000000000001E-2</v>
      </c>
      <c r="I34" s="167"/>
      <c r="J34" s="167">
        <v>8.5500000000000007E-2</v>
      </c>
      <c r="K34" s="167"/>
      <c r="L34" s="167">
        <v>8.6900000000000005E-2</v>
      </c>
      <c r="M34" s="167"/>
      <c r="N34" s="167">
        <v>8.8599999999999998E-2</v>
      </c>
    </row>
    <row r="35" spans="1:15" ht="15" customHeight="1">
      <c r="A35" s="146" t="s">
        <v>2</v>
      </c>
      <c r="B35" s="167">
        <v>0.06</v>
      </c>
      <c r="C35" s="167"/>
      <c r="D35" s="167">
        <v>3.0200000000000001E-2</v>
      </c>
      <c r="E35" s="167"/>
      <c r="F35" s="167">
        <v>5.8700000000000002E-2</v>
      </c>
      <c r="G35" s="167"/>
      <c r="H35" s="167">
        <v>7.2900000000000006E-2</v>
      </c>
      <c r="I35" s="167"/>
      <c r="J35" s="167">
        <v>7.4399999999999994E-2</v>
      </c>
      <c r="K35" s="167"/>
      <c r="L35" s="167">
        <v>7.5899999999999995E-2</v>
      </c>
      <c r="M35" s="167"/>
      <c r="N35" s="167">
        <v>7.9100000000000004E-2</v>
      </c>
    </row>
    <row r="36" spans="1:15" ht="15" customHeight="1">
      <c r="A36" s="146" t="s">
        <v>3</v>
      </c>
      <c r="B36" s="167">
        <v>7.1499999999999994E-2</v>
      </c>
      <c r="C36" s="167"/>
      <c r="D36" s="167">
        <v>4.2900000000000001E-2</v>
      </c>
      <c r="E36" s="167"/>
      <c r="F36" s="167">
        <v>7.0900000000000005E-2</v>
      </c>
      <c r="G36" s="167"/>
      <c r="H36" s="167">
        <v>8.0699999999999994E-2</v>
      </c>
      <c r="I36" s="167"/>
      <c r="J36" s="167">
        <v>8.2100000000000006E-2</v>
      </c>
      <c r="K36" s="167"/>
      <c r="L36" s="167">
        <v>8.3099999999999993E-2</v>
      </c>
      <c r="M36" s="167"/>
      <c r="N36" s="167">
        <v>8.6300000000000002E-2</v>
      </c>
    </row>
    <row r="37" spans="1:15" ht="15" customHeight="1">
      <c r="A37" s="146" t="s">
        <v>4</v>
      </c>
      <c r="B37" s="167">
        <v>8.8300000000000003E-2</v>
      </c>
      <c r="C37" s="167"/>
      <c r="D37" s="167">
        <v>5.5100000000000003E-2</v>
      </c>
      <c r="E37" s="167"/>
      <c r="F37" s="167">
        <v>6.5699999999999995E-2</v>
      </c>
      <c r="G37" s="167"/>
      <c r="H37" s="167">
        <v>7.6799999999999993E-2</v>
      </c>
      <c r="I37" s="167"/>
      <c r="J37" s="167">
        <v>7.7700000000000005E-2</v>
      </c>
      <c r="K37" s="167"/>
      <c r="L37" s="167">
        <v>7.8899999999999998E-2</v>
      </c>
      <c r="M37" s="167"/>
      <c r="N37" s="167">
        <v>8.2900000000000001E-2</v>
      </c>
    </row>
    <row r="38" spans="1:15" ht="15" customHeight="1">
      <c r="A38" s="146" t="s">
        <v>5</v>
      </c>
      <c r="B38" s="167">
        <v>8.2699999999999996E-2</v>
      </c>
      <c r="C38" s="167"/>
      <c r="D38" s="167">
        <v>5.0200000000000002E-2</v>
      </c>
      <c r="E38" s="167"/>
      <c r="F38" s="167">
        <v>6.4399999999999999E-2</v>
      </c>
      <c r="G38" s="167"/>
      <c r="H38" s="167">
        <v>7.4800000000000005E-2</v>
      </c>
      <c r="I38" s="167"/>
      <c r="J38" s="167">
        <v>7.5700000000000003E-2</v>
      </c>
      <c r="K38" s="167"/>
      <c r="L38" s="167">
        <v>7.7499999999999999E-2</v>
      </c>
      <c r="M38" s="167"/>
      <c r="N38" s="167">
        <v>8.1600000000000006E-2</v>
      </c>
    </row>
    <row r="39" spans="1:15" ht="15" customHeight="1">
      <c r="A39" s="146" t="s">
        <v>6</v>
      </c>
      <c r="B39" s="167">
        <v>8.4400000000000003E-2</v>
      </c>
      <c r="C39" s="167"/>
      <c r="D39" s="167">
        <v>5.0700000000000002E-2</v>
      </c>
      <c r="E39" s="167"/>
      <c r="F39" s="167">
        <v>6.3500000000000001E-2</v>
      </c>
      <c r="G39" s="167"/>
      <c r="H39" s="167">
        <v>7.4300000000000005E-2</v>
      </c>
      <c r="I39" s="167"/>
      <c r="J39" s="167">
        <v>7.5399999999999995E-2</v>
      </c>
      <c r="K39" s="167"/>
      <c r="L39" s="167">
        <v>7.5999999999999998E-2</v>
      </c>
      <c r="M39" s="167"/>
      <c r="N39" s="167">
        <v>7.9500000000000001E-2</v>
      </c>
    </row>
    <row r="40" spans="1:15" ht="15" customHeight="1">
      <c r="A40" s="152">
        <v>1998</v>
      </c>
      <c r="B40" s="167">
        <v>8.3500000000000005E-2</v>
      </c>
      <c r="C40" s="167"/>
      <c r="D40" s="167">
        <v>4.8099999999999997E-2</v>
      </c>
      <c r="E40" s="167"/>
      <c r="F40" s="167">
        <v>5.2600000000000001E-2</v>
      </c>
      <c r="G40" s="167"/>
      <c r="H40" s="167">
        <v>6.7699999999999996E-2</v>
      </c>
      <c r="I40" s="167"/>
      <c r="J40" s="167">
        <v>6.9099999999999995E-2</v>
      </c>
      <c r="K40" s="167"/>
      <c r="L40" s="167">
        <v>7.0400000000000004E-2</v>
      </c>
      <c r="M40" s="167"/>
      <c r="N40" s="167">
        <v>7.2599999999999998E-2</v>
      </c>
    </row>
    <row r="41" spans="1:15" ht="15" customHeight="1">
      <c r="A41" s="152">
        <v>1999</v>
      </c>
      <c r="B41" s="167">
        <v>0.08</v>
      </c>
      <c r="C41" s="167"/>
      <c r="D41" s="167">
        <v>4.6600000000000003E-2</v>
      </c>
      <c r="E41" s="167"/>
      <c r="F41" s="167">
        <v>5.6500000000000002E-2</v>
      </c>
      <c r="G41" s="167"/>
      <c r="H41" s="167">
        <v>7.2099999999999997E-2</v>
      </c>
      <c r="I41" s="167"/>
      <c r="J41" s="167">
        <v>7.51E-2</v>
      </c>
      <c r="K41" s="167"/>
      <c r="L41" s="167">
        <v>7.6200000000000004E-2</v>
      </c>
      <c r="M41" s="167"/>
      <c r="N41" s="167">
        <v>7.8799999999999995E-2</v>
      </c>
    </row>
    <row r="42" spans="1:15" ht="15" customHeight="1">
      <c r="A42" s="152">
        <v>2000</v>
      </c>
      <c r="B42" s="167">
        <v>9.2299999999999993E-2</v>
      </c>
      <c r="C42" s="167"/>
      <c r="D42" s="167">
        <v>5.8500000000000003E-2</v>
      </c>
      <c r="E42" s="167"/>
      <c r="F42" s="167">
        <v>6.0299999999999999E-2</v>
      </c>
      <c r="G42" s="167"/>
      <c r="H42" s="167">
        <v>7.8799999999999995E-2</v>
      </c>
      <c r="I42" s="167"/>
      <c r="J42" s="167">
        <v>8.0600000000000005E-2</v>
      </c>
      <c r="K42" s="167"/>
      <c r="L42" s="167">
        <v>8.2400000000000001E-2</v>
      </c>
      <c r="M42" s="167"/>
      <c r="N42" s="167">
        <v>8.3599999999999994E-2</v>
      </c>
    </row>
    <row r="43" spans="1:15" ht="15" customHeight="1">
      <c r="A43" s="152">
        <v>2001</v>
      </c>
      <c r="B43" s="167">
        <v>6.9099999999999995E-2</v>
      </c>
      <c r="C43" s="167"/>
      <c r="D43" s="167">
        <v>3.44E-2</v>
      </c>
      <c r="E43" s="167"/>
      <c r="F43" s="167">
        <v>5.0200000000000002E-2</v>
      </c>
      <c r="G43" s="167"/>
      <c r="H43" s="167">
        <v>7.4700000000000003E-2</v>
      </c>
      <c r="I43" s="167"/>
      <c r="J43" s="167">
        <v>7.5899999999999995E-2</v>
      </c>
      <c r="K43" s="167"/>
      <c r="L43" s="167">
        <v>7.7799999999999994E-2</v>
      </c>
      <c r="M43" s="167"/>
      <c r="N43" s="167">
        <v>8.0199999999999994E-2</v>
      </c>
    </row>
    <row r="44" spans="1:15" ht="15" customHeight="1">
      <c r="A44" s="152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</row>
    <row r="45" spans="1:15" ht="15" customHeight="1">
      <c r="A45" s="277" t="s">
        <v>160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</row>
    <row r="46" spans="1:15" ht="15" customHeight="1">
      <c r="A46" s="152">
        <v>2002</v>
      </c>
      <c r="B46" s="167">
        <v>4.6699999999999998E-2</v>
      </c>
      <c r="C46" s="167"/>
      <c r="D46" s="167">
        <v>1.6199999999999999E-2</v>
      </c>
      <c r="E46" s="167"/>
      <c r="F46" s="167">
        <v>4.6100000000000002E-2</v>
      </c>
      <c r="G46" s="167"/>
      <c r="H46" s="167"/>
      <c r="I46" s="167" t="s">
        <v>182</v>
      </c>
      <c r="J46" s="167">
        <v>7.1900000000000006E-2</v>
      </c>
      <c r="K46" s="167"/>
      <c r="L46" s="167">
        <v>7.3700000000000002E-2</v>
      </c>
      <c r="M46" s="167"/>
      <c r="N46" s="167">
        <v>8.0199999999999994E-2</v>
      </c>
    </row>
    <row r="47" spans="1:15" ht="15" customHeight="1">
      <c r="A47" s="152">
        <v>2003</v>
      </c>
      <c r="B47" s="167">
        <v>4.1200000000000001E-2</v>
      </c>
      <c r="C47" s="167"/>
      <c r="D47" s="167">
        <v>1.01E-2</v>
      </c>
      <c r="E47" s="167"/>
      <c r="F47" s="167">
        <v>4.0099999999999997E-2</v>
      </c>
      <c r="G47" s="167"/>
      <c r="H47" s="167"/>
      <c r="I47" s="167"/>
      <c r="J47" s="167">
        <v>6.4000000000000001E-2</v>
      </c>
      <c r="K47" s="167"/>
      <c r="L47" s="167">
        <v>6.5799999999999997E-2</v>
      </c>
      <c r="M47" s="167"/>
      <c r="N47" s="167">
        <v>6.8400000000000002E-2</v>
      </c>
    </row>
    <row r="48" spans="1:15" ht="15" customHeight="1">
      <c r="A48" s="152">
        <v>2004</v>
      </c>
      <c r="B48" s="167">
        <v>4.3400000000000001E-2</v>
      </c>
      <c r="C48" s="167"/>
      <c r="D48" s="167">
        <v>1.38E-2</v>
      </c>
      <c r="E48" s="167"/>
      <c r="F48" s="167">
        <v>4.2700000000000002E-2</v>
      </c>
      <c r="G48" s="167"/>
      <c r="H48" s="167"/>
      <c r="I48" s="167"/>
      <c r="J48" s="167">
        <v>6.0400000000000002E-2</v>
      </c>
      <c r="K48" s="167"/>
      <c r="L48" s="167">
        <v>6.1600000000000002E-2</v>
      </c>
      <c r="M48" s="167"/>
      <c r="N48" s="167">
        <v>6.4000000000000001E-2</v>
      </c>
    </row>
    <row r="49" spans="1:16" s="138" customFormat="1" ht="15" customHeight="1">
      <c r="A49" s="152">
        <v>2005</v>
      </c>
      <c r="B49" s="167">
        <v>6.1899999999999997E-2</v>
      </c>
      <c r="C49" s="167"/>
      <c r="D49" s="167">
        <v>3.1600000000000003E-2</v>
      </c>
      <c r="E49" s="167"/>
      <c r="F49" s="167">
        <v>4.2900000000000001E-2</v>
      </c>
      <c r="G49" s="167"/>
      <c r="H49" s="167"/>
      <c r="I49" s="167"/>
      <c r="J49" s="167">
        <v>5.4399999999999997E-2</v>
      </c>
      <c r="K49" s="167"/>
      <c r="L49" s="167">
        <v>5.6500000000000002E-2</v>
      </c>
      <c r="M49" s="167"/>
      <c r="N49" s="167">
        <v>5.9299999999999999E-2</v>
      </c>
      <c r="P49" s="136"/>
    </row>
    <row r="50" spans="1:16" s="138" customFormat="1" ht="15" customHeight="1">
      <c r="A50" s="152">
        <v>2006</v>
      </c>
      <c r="B50" s="167">
        <v>7.9600000000000004E-2</v>
      </c>
      <c r="C50" s="167"/>
      <c r="D50" s="167">
        <v>4.7300000000000002E-2</v>
      </c>
      <c r="E50" s="167"/>
      <c r="F50" s="167">
        <v>4.8000000000000001E-2</v>
      </c>
      <c r="G50" s="167"/>
      <c r="H50" s="167"/>
      <c r="I50" s="167"/>
      <c r="J50" s="167">
        <v>5.8400000000000001E-2</v>
      </c>
      <c r="K50" s="167"/>
      <c r="L50" s="167">
        <v>6.0699999999999997E-2</v>
      </c>
      <c r="M50" s="167"/>
      <c r="N50" s="167">
        <v>6.3200000000000006E-2</v>
      </c>
      <c r="P50" s="136"/>
    </row>
    <row r="51" spans="1:16" s="138" customFormat="1" ht="15" customHeight="1">
      <c r="A51" s="152">
        <v>2007</v>
      </c>
      <c r="B51" s="167">
        <v>8.0500000000000002E-2</v>
      </c>
      <c r="C51" s="167"/>
      <c r="D51" s="167">
        <v>4.41E-2</v>
      </c>
      <c r="E51" s="167"/>
      <c r="F51" s="167">
        <v>4.6300000000000001E-2</v>
      </c>
      <c r="G51" s="167"/>
      <c r="H51" s="167"/>
      <c r="I51" s="167"/>
      <c r="J51" s="167">
        <v>5.9400000000000001E-2</v>
      </c>
      <c r="K51" s="167"/>
      <c r="L51" s="167">
        <v>6.0699999999999997E-2</v>
      </c>
      <c r="M51" s="167"/>
      <c r="N51" s="167">
        <v>6.3299999999999995E-2</v>
      </c>
      <c r="P51" s="136"/>
    </row>
    <row r="52" spans="1:16" s="138" customFormat="1" ht="15" customHeight="1">
      <c r="A52" s="152">
        <v>2008</v>
      </c>
      <c r="B52" s="168">
        <v>5.0900000000000001E-2</v>
      </c>
      <c r="C52" s="168"/>
      <c r="D52" s="168">
        <v>1.4800000000000001E-2</v>
      </c>
      <c r="E52" s="168"/>
      <c r="F52" s="168">
        <v>3.6600000000000001E-2</v>
      </c>
      <c r="G52" s="168"/>
      <c r="H52" s="168"/>
      <c r="I52" s="168"/>
      <c r="J52" s="168">
        <v>6.1800000000000001E-2</v>
      </c>
      <c r="K52" s="168"/>
      <c r="L52" s="168">
        <v>6.5299999999999997E-2</v>
      </c>
      <c r="M52" s="168"/>
      <c r="N52" s="168">
        <v>7.2499999999999995E-2</v>
      </c>
      <c r="P52" s="136"/>
    </row>
    <row r="53" spans="1:16" s="138" customFormat="1" ht="15" customHeight="1">
      <c r="A53" s="154">
        <v>2009</v>
      </c>
      <c r="B53" s="168">
        <v>3.2500000000000001E-2</v>
      </c>
      <c r="C53" s="168"/>
      <c r="D53" s="168">
        <v>1.6000000000000001E-3</v>
      </c>
      <c r="E53" s="168"/>
      <c r="F53" s="168">
        <v>3.2599999999999997E-2</v>
      </c>
      <c r="G53" s="168"/>
      <c r="H53" s="168"/>
      <c r="I53" s="168"/>
      <c r="J53" s="168">
        <v>5.7508333333333349E-2</v>
      </c>
      <c r="K53" s="168"/>
      <c r="L53" s="168">
        <v>6.0391666666666656E-2</v>
      </c>
      <c r="M53" s="168"/>
      <c r="N53" s="168">
        <v>7.0550000000000002E-2</v>
      </c>
      <c r="P53" s="136"/>
    </row>
    <row r="54" spans="1:16" s="138" customFormat="1" ht="15" customHeight="1">
      <c r="A54" s="154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P54" s="136"/>
    </row>
    <row r="55" spans="1:16" s="138" customFormat="1" ht="15" customHeight="1">
      <c r="A55" s="277" t="s">
        <v>161</v>
      </c>
      <c r="B55" s="277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P55" s="136"/>
    </row>
    <row r="56" spans="1:16" s="138" customFormat="1" ht="15" customHeight="1">
      <c r="A56" s="154">
        <v>2010</v>
      </c>
      <c r="B56" s="168">
        <v>3.2499999999999994E-2</v>
      </c>
      <c r="C56" s="168"/>
      <c r="D56" s="168">
        <v>1.4E-3</v>
      </c>
      <c r="E56" s="168"/>
      <c r="F56" s="168">
        <v>3.2199999999999999E-2</v>
      </c>
      <c r="G56" s="168"/>
      <c r="H56" s="168"/>
      <c r="I56" s="168"/>
      <c r="J56" s="168">
        <v>5.2400000000000002E-2</v>
      </c>
      <c r="K56" s="168"/>
      <c r="L56" s="168">
        <v>5.4600000000000003E-2</v>
      </c>
      <c r="M56" s="168"/>
      <c r="N56" s="168">
        <v>5.96E-2</v>
      </c>
      <c r="P56" s="136"/>
    </row>
    <row r="57" spans="1:16" s="138" customFormat="1" ht="15" customHeight="1">
      <c r="A57" s="154">
        <v>2011</v>
      </c>
      <c r="B57" s="168">
        <v>3.2500000000000001E-2</v>
      </c>
      <c r="C57" s="168"/>
      <c r="D57" s="168">
        <v>5.9999999999999995E-4</v>
      </c>
      <c r="E57" s="168"/>
      <c r="F57" s="168">
        <v>2.7799999999999998E-2</v>
      </c>
      <c r="G57" s="168"/>
      <c r="H57" s="168"/>
      <c r="I57" s="168"/>
      <c r="J57" s="168">
        <v>4.7800000000000002E-2</v>
      </c>
      <c r="K57" s="168"/>
      <c r="L57" s="168">
        <v>5.04E-2</v>
      </c>
      <c r="M57" s="168"/>
      <c r="N57" s="168">
        <v>5.57E-2</v>
      </c>
      <c r="P57" s="136"/>
    </row>
    <row r="58" spans="1:16" s="138" customFormat="1" ht="15" customHeight="1">
      <c r="A58" s="154">
        <v>2012</v>
      </c>
      <c r="B58" s="168">
        <v>3.2500000000000001E-2</v>
      </c>
      <c r="C58" s="168"/>
      <c r="D58" s="168">
        <v>8.9999999999999998E-4</v>
      </c>
      <c r="E58" s="168"/>
      <c r="F58" s="168">
        <v>1.7999999999999999E-2</v>
      </c>
      <c r="G58" s="168"/>
      <c r="H58" s="168"/>
      <c r="I58" s="168"/>
      <c r="J58" s="168">
        <v>3.8300000000000001E-2</v>
      </c>
      <c r="K58" s="168"/>
      <c r="L58" s="168">
        <v>4.1300000000000003E-2</v>
      </c>
      <c r="M58" s="168"/>
      <c r="N58" s="168">
        <v>4.8599999999999997E-2</v>
      </c>
      <c r="P58" s="136"/>
    </row>
    <row r="59" spans="1:16" s="138" customFormat="1" ht="15" customHeight="1">
      <c r="A59" s="154">
        <v>2013</v>
      </c>
      <c r="B59" s="168">
        <v>3.2500000000000001E-2</v>
      </c>
      <c r="C59" s="168"/>
      <c r="D59" s="168">
        <v>5.9999999999999995E-4</v>
      </c>
      <c r="E59" s="168"/>
      <c r="F59" s="168">
        <v>2.35E-2</v>
      </c>
      <c r="G59" s="168"/>
      <c r="H59" s="168"/>
      <c r="I59" s="168"/>
      <c r="J59" s="168">
        <v>4.24E-2</v>
      </c>
      <c r="K59" s="168"/>
      <c r="L59" s="168">
        <v>4.4699999999999997E-2</v>
      </c>
      <c r="M59" s="168"/>
      <c r="N59" s="168">
        <v>4.9799999999999997E-2</v>
      </c>
      <c r="P59" s="136"/>
    </row>
    <row r="60" spans="1:16" s="138" customFormat="1" ht="15" customHeight="1">
      <c r="A60" s="154">
        <v>2014</v>
      </c>
      <c r="B60" s="168">
        <v>3.2500000000000001E-2</v>
      </c>
      <c r="C60" s="168"/>
      <c r="D60" s="168">
        <v>2.9999999999999997E-4</v>
      </c>
      <c r="E60" s="168"/>
      <c r="F60" s="168">
        <v>2.5399999999999999E-2</v>
      </c>
      <c r="G60" s="168"/>
      <c r="H60" s="168"/>
      <c r="I60" s="168"/>
      <c r="J60" s="168">
        <v>4.19E-2</v>
      </c>
      <c r="K60" s="168"/>
      <c r="L60" s="168">
        <v>4.2799999999999998E-2</v>
      </c>
      <c r="M60" s="168"/>
      <c r="N60" s="168">
        <v>4.8000000000000001E-2</v>
      </c>
      <c r="P60" s="136"/>
    </row>
    <row r="61" spans="1:16" s="138" customFormat="1" ht="15" customHeight="1">
      <c r="A61" s="154">
        <v>2015</v>
      </c>
      <c r="B61" s="168">
        <v>3.2599999999999997E-2</v>
      </c>
      <c r="C61" s="168"/>
      <c r="D61" s="168">
        <v>6.0000000000000001E-3</v>
      </c>
      <c r="E61" s="168"/>
      <c r="F61" s="168">
        <v>2.1399999999999999E-2</v>
      </c>
      <c r="G61" s="168"/>
      <c r="H61" s="168"/>
      <c r="I61" s="168"/>
      <c r="J61" s="168">
        <v>0.04</v>
      </c>
      <c r="K61" s="168"/>
      <c r="L61" s="168">
        <v>4.1200000000000001E-2</v>
      </c>
      <c r="M61" s="168"/>
      <c r="N61" s="168">
        <v>5.0299999999999997E-2</v>
      </c>
      <c r="P61" s="136"/>
    </row>
    <row r="62" spans="1:16" s="138" customFormat="1" ht="15" customHeight="1" thickBot="1">
      <c r="A62" s="157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P62" s="136"/>
    </row>
    <row r="63" spans="1:16" s="138" customFormat="1" ht="15" customHeight="1" thickTop="1"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P63" s="136"/>
    </row>
    <row r="64" spans="1:16" s="138" customFormat="1" ht="15" customHeight="1">
      <c r="A64" s="138" t="s">
        <v>183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P64" s="136"/>
    </row>
    <row r="65" spans="1:16" s="138" customFormat="1" ht="15" customHeight="1"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P65" s="136"/>
    </row>
    <row r="66" spans="1:16" s="138" customFormat="1" ht="15" customHeight="1">
      <c r="A66" s="136" t="s">
        <v>184</v>
      </c>
      <c r="B66" s="170"/>
      <c r="C66" s="136"/>
      <c r="D66" s="170"/>
      <c r="E66" s="136"/>
      <c r="F66" s="170"/>
      <c r="G66" s="136"/>
      <c r="H66" s="170"/>
      <c r="I66" s="136"/>
      <c r="J66" s="170"/>
      <c r="K66" s="136"/>
      <c r="L66" s="170"/>
      <c r="M66" s="136"/>
      <c r="N66" s="170"/>
      <c r="P66" s="136"/>
    </row>
    <row r="67" spans="1:16" s="138" customFormat="1" ht="15" customHeight="1">
      <c r="A67" s="136" t="s">
        <v>185</v>
      </c>
      <c r="B67" s="170"/>
      <c r="C67" s="136"/>
      <c r="D67" s="170"/>
      <c r="E67" s="136"/>
      <c r="F67" s="170"/>
      <c r="G67" s="136"/>
      <c r="H67" s="170"/>
      <c r="I67" s="136"/>
      <c r="J67" s="170"/>
      <c r="K67" s="136"/>
      <c r="L67" s="170"/>
      <c r="M67" s="136"/>
      <c r="N67" s="170"/>
      <c r="P67" s="136"/>
    </row>
    <row r="68" spans="1:16" s="138" customFormat="1" ht="15" customHeight="1">
      <c r="A68" s="136"/>
      <c r="B68" s="170"/>
      <c r="C68" s="136"/>
      <c r="D68" s="170"/>
      <c r="E68" s="136"/>
      <c r="F68" s="170"/>
      <c r="G68" s="136"/>
      <c r="H68" s="170"/>
      <c r="I68" s="136"/>
      <c r="J68" s="170"/>
      <c r="K68" s="136"/>
      <c r="L68" s="170"/>
      <c r="M68" s="136"/>
      <c r="N68" s="170"/>
      <c r="P68" s="136"/>
    </row>
    <row r="69" spans="1:16" ht="15" customHeight="1"/>
    <row r="70" spans="1:16" ht="15" customHeight="1"/>
    <row r="71" spans="1:16" ht="15" customHeight="1"/>
    <row r="72" spans="1:16" ht="15" customHeight="1"/>
    <row r="73" spans="1:16" ht="15" customHeight="1"/>
    <row r="74" spans="1:16" ht="15" customHeight="1"/>
    <row r="75" spans="1:16" ht="15" customHeight="1"/>
    <row r="76" spans="1:16" ht="15" customHeight="1"/>
    <row r="77" spans="1:16" ht="15" customHeight="1"/>
    <row r="78" spans="1:16" ht="15" customHeight="1"/>
    <row r="79" spans="1:16" ht="15" customHeight="1"/>
    <row r="80" spans="1:1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</sheetData>
  <mergeCells count="6">
    <mergeCell ref="A55:N55"/>
    <mergeCell ref="A4:N4"/>
    <mergeCell ref="A12:N12"/>
    <mergeCell ref="A22:N22"/>
    <mergeCell ref="A33:N33"/>
    <mergeCell ref="A45:N45"/>
  </mergeCells>
  <printOptions horizontalCentered="1" verticalCentered="1"/>
  <pageMargins left="0.5" right="0.5" top="0.5" bottom="0.5" header="0.5" footer="0.5"/>
  <pageSetup scale="63" orientation="portrait" r:id="rId1"/>
  <headerFooter alignWithMargins="0">
    <oddHeader>&amp;R&amp;"Times New Roman,Regular"&amp;10Exhibit No. DCP-4
Docket UE-152253
Page 3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zoomScaleNormal="100" workbookViewId="0">
      <selection activeCell="I2" sqref="I2"/>
    </sheetView>
  </sheetViews>
  <sheetFormatPr defaultColWidth="9.77734375" defaultRowHeight="15"/>
  <cols>
    <col min="1" max="1" width="9.77734375" style="136" customWidth="1"/>
    <col min="2" max="2" width="7.77734375" style="136" customWidth="1"/>
    <col min="3" max="3" width="2.77734375" style="136" customWidth="1"/>
    <col min="4" max="4" width="10.88671875" style="136" customWidth="1"/>
    <col min="5" max="5" width="2.77734375" style="136" customWidth="1"/>
    <col min="6" max="6" width="10.88671875" style="136" customWidth="1"/>
    <col min="7" max="7" width="2.77734375" style="136" customWidth="1"/>
    <col min="8" max="8" width="7.77734375" style="136" customWidth="1"/>
    <col min="9" max="9" width="2.77734375" style="136" customWidth="1"/>
    <col min="10" max="10" width="7.77734375" style="136" customWidth="1"/>
    <col min="11" max="11" width="2.77734375" style="136" customWidth="1"/>
    <col min="12" max="12" width="7.77734375" style="136" customWidth="1"/>
    <col min="13" max="13" width="2.77734375" style="138" customWidth="1"/>
    <col min="14" max="16384" width="9.77734375" style="136"/>
  </cols>
  <sheetData>
    <row r="1" spans="1:13" ht="15.75">
      <c r="I1" s="137"/>
    </row>
    <row r="2" spans="1:13" ht="15.75">
      <c r="I2" s="137"/>
    </row>
    <row r="4" spans="1:13" ht="20.25">
      <c r="A4" s="159" t="s">
        <v>169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39"/>
    </row>
    <row r="5" spans="1:13" ht="21" thickBot="1">
      <c r="A5" s="159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39"/>
    </row>
    <row r="6" spans="1:13" ht="14.25" customHeight="1" thickTop="1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1:13" ht="15.75">
      <c r="A7" s="141"/>
      <c r="B7" s="141"/>
      <c r="C7" s="141"/>
      <c r="D7" s="141" t="s">
        <v>170</v>
      </c>
      <c r="E7" s="141"/>
      <c r="F7" s="141" t="s">
        <v>170</v>
      </c>
      <c r="G7" s="141"/>
      <c r="H7" s="141" t="s">
        <v>171</v>
      </c>
      <c r="I7" s="141"/>
      <c r="J7" s="141" t="s">
        <v>171</v>
      </c>
      <c r="K7" s="141"/>
      <c r="L7" s="141" t="s">
        <v>171</v>
      </c>
    </row>
    <row r="8" spans="1:13" ht="15.75">
      <c r="A8" s="141"/>
      <c r="B8" s="141" t="s">
        <v>172</v>
      </c>
      <c r="C8" s="141"/>
      <c r="D8" s="141" t="s">
        <v>173</v>
      </c>
      <c r="E8" s="141"/>
      <c r="F8" s="141" t="s">
        <v>174</v>
      </c>
      <c r="G8" s="141"/>
      <c r="H8" s="141" t="s">
        <v>175</v>
      </c>
      <c r="I8" s="141"/>
      <c r="J8" s="141" t="s">
        <v>175</v>
      </c>
      <c r="K8" s="141"/>
      <c r="L8" s="141" t="s">
        <v>175</v>
      </c>
    </row>
    <row r="9" spans="1:13" ht="15.75">
      <c r="A9" s="141"/>
      <c r="B9" s="141" t="s">
        <v>96</v>
      </c>
      <c r="C9" s="141"/>
      <c r="D9" s="141" t="s">
        <v>176</v>
      </c>
      <c r="E9" s="141"/>
      <c r="F9" s="141" t="s">
        <v>177</v>
      </c>
      <c r="G9" s="141"/>
      <c r="H9" s="141" t="s">
        <v>186</v>
      </c>
      <c r="I9" s="141"/>
      <c r="J9" s="141" t="s">
        <v>66</v>
      </c>
      <c r="K9" s="141"/>
      <c r="L9" s="142" t="s">
        <v>181</v>
      </c>
    </row>
    <row r="10" spans="1:13" ht="15" customHeight="1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1:13" ht="15" customHeight="1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</row>
    <row r="12" spans="1:13" s="138" customFormat="1" ht="15" customHeight="1">
      <c r="A12" s="162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</row>
    <row r="13" spans="1:13" s="138" customFormat="1" ht="15" customHeight="1">
      <c r="A13" s="172">
        <v>2010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</row>
    <row r="14" spans="1:13" s="138" customFormat="1" ht="15" customHeight="1">
      <c r="A14" s="162" t="s">
        <v>187</v>
      </c>
      <c r="B14" s="168">
        <v>3.2500000000000001E-2</v>
      </c>
      <c r="C14" s="168"/>
      <c r="D14" s="168">
        <v>5.9999999999999995E-4</v>
      </c>
      <c r="E14" s="168"/>
      <c r="F14" s="168">
        <v>3.73E-2</v>
      </c>
      <c r="G14" s="168"/>
      <c r="H14" s="168">
        <v>5.5500000000000001E-2</v>
      </c>
      <c r="I14" s="168"/>
      <c r="J14" s="168">
        <v>5.7700000000000001E-2</v>
      </c>
      <c r="K14" s="168"/>
      <c r="L14" s="168">
        <v>6.1600000000000002E-2</v>
      </c>
    </row>
    <row r="15" spans="1:13" s="138" customFormat="1" ht="15" customHeight="1">
      <c r="A15" s="162" t="s">
        <v>188</v>
      </c>
      <c r="B15" s="168">
        <v>3.2500000000000001E-2</v>
      </c>
      <c r="C15" s="168"/>
      <c r="D15" s="168">
        <v>1E-3</v>
      </c>
      <c r="E15" s="168"/>
      <c r="F15" s="168">
        <v>3.6900000000000002E-2</v>
      </c>
      <c r="G15" s="168"/>
      <c r="H15" s="168">
        <v>5.6899999999999999E-2</v>
      </c>
      <c r="I15" s="168"/>
      <c r="J15" s="168">
        <v>5.8700000000000002E-2</v>
      </c>
      <c r="K15" s="168"/>
      <c r="L15" s="168">
        <v>6.25E-2</v>
      </c>
    </row>
    <row r="16" spans="1:13" s="138" customFormat="1" ht="15" customHeight="1">
      <c r="A16" s="162" t="s">
        <v>189</v>
      </c>
      <c r="B16" s="168">
        <v>3.2500000000000001E-2</v>
      </c>
      <c r="C16" s="168"/>
      <c r="D16" s="168">
        <v>1.5E-3</v>
      </c>
      <c r="E16" s="168"/>
      <c r="F16" s="168">
        <v>3.73E-2</v>
      </c>
      <c r="G16" s="168"/>
      <c r="H16" s="168">
        <v>5.6399999999999999E-2</v>
      </c>
      <c r="I16" s="168"/>
      <c r="J16" s="168">
        <v>5.8400000000000001E-2</v>
      </c>
      <c r="K16" s="168"/>
      <c r="L16" s="168">
        <v>6.2199999999999998E-2</v>
      </c>
    </row>
    <row r="17" spans="1:12" s="138" customFormat="1" ht="15" customHeight="1">
      <c r="A17" s="146" t="s">
        <v>190</v>
      </c>
      <c r="B17" s="168">
        <v>3.2500000000000001E-2</v>
      </c>
      <c r="C17" s="168"/>
      <c r="D17" s="168">
        <v>1.5E-3</v>
      </c>
      <c r="E17" s="168"/>
      <c r="F17" s="168">
        <v>3.85E-2</v>
      </c>
      <c r="G17" s="168"/>
      <c r="H17" s="168">
        <v>5.62E-2</v>
      </c>
      <c r="I17" s="168"/>
      <c r="J17" s="168">
        <v>5.8099999999999999E-2</v>
      </c>
      <c r="K17" s="168"/>
      <c r="L17" s="168">
        <v>6.1899999999999997E-2</v>
      </c>
    </row>
    <row r="18" spans="1:12" s="138" customFormat="1" ht="15" customHeight="1">
      <c r="A18" s="146" t="s">
        <v>191</v>
      </c>
      <c r="B18" s="168">
        <v>3.2500000000000001E-2</v>
      </c>
      <c r="C18" s="168"/>
      <c r="D18" s="168">
        <v>1.6000000000000001E-3</v>
      </c>
      <c r="E18" s="168"/>
      <c r="F18" s="168">
        <v>3.4200000000000001E-2</v>
      </c>
      <c r="G18" s="168"/>
      <c r="H18" s="168">
        <v>5.2900000000000003E-2</v>
      </c>
      <c r="I18" s="168"/>
      <c r="J18" s="168">
        <v>5.5E-2</v>
      </c>
      <c r="K18" s="168"/>
      <c r="L18" s="168">
        <v>5.9700000000000003E-2</v>
      </c>
    </row>
    <row r="19" spans="1:12" s="138" customFormat="1" ht="15" customHeight="1">
      <c r="A19" s="146" t="s">
        <v>192</v>
      </c>
      <c r="B19" s="168">
        <v>3.2500000000000001E-2</v>
      </c>
      <c r="C19" s="168"/>
      <c r="D19" s="168">
        <v>1.1999999999999999E-3</v>
      </c>
      <c r="E19" s="168"/>
      <c r="F19" s="168">
        <v>3.2000000000000001E-2</v>
      </c>
      <c r="G19" s="168"/>
      <c r="H19" s="168">
        <v>5.2200000000000003E-2</v>
      </c>
      <c r="I19" s="168"/>
      <c r="J19" s="168">
        <v>5.4600000000000003E-2</v>
      </c>
      <c r="K19" s="168"/>
      <c r="L19" s="168">
        <v>6.1800000000000001E-2</v>
      </c>
    </row>
    <row r="20" spans="1:12" s="138" customFormat="1" ht="15" customHeight="1">
      <c r="A20" s="146" t="s">
        <v>193</v>
      </c>
      <c r="B20" s="168">
        <v>3.2500000000000001E-2</v>
      </c>
      <c r="C20" s="168"/>
      <c r="D20" s="168">
        <v>1.6000000000000001E-3</v>
      </c>
      <c r="E20" s="168"/>
      <c r="F20" s="168">
        <v>3.0099999999999998E-2</v>
      </c>
      <c r="G20" s="168"/>
      <c r="H20" s="168">
        <v>4.99E-2</v>
      </c>
      <c r="I20" s="168"/>
      <c r="J20" s="168">
        <v>5.2600000000000001E-2</v>
      </c>
      <c r="K20" s="168"/>
      <c r="L20" s="168">
        <v>5.9799999999999999E-2</v>
      </c>
    </row>
    <row r="21" spans="1:12" s="138" customFormat="1" ht="15" customHeight="1">
      <c r="A21" s="146" t="s">
        <v>194</v>
      </c>
      <c r="B21" s="168">
        <v>3.2500000000000001E-2</v>
      </c>
      <c r="C21" s="168"/>
      <c r="D21" s="168">
        <v>1.5E-3</v>
      </c>
      <c r="E21" s="168"/>
      <c r="F21" s="168">
        <v>2.7E-2</v>
      </c>
      <c r="G21" s="168"/>
      <c r="H21" s="168">
        <v>4.7500000000000001E-2</v>
      </c>
      <c r="I21" s="168"/>
      <c r="J21" s="168">
        <v>5.0099999999999999E-2</v>
      </c>
      <c r="K21" s="168"/>
      <c r="L21" s="168">
        <v>5.5500000000000001E-2</v>
      </c>
    </row>
    <row r="22" spans="1:12" s="138" customFormat="1" ht="15" customHeight="1">
      <c r="A22" s="146" t="s">
        <v>195</v>
      </c>
      <c r="B22" s="168">
        <v>3.2500000000000001E-2</v>
      </c>
      <c r="C22" s="168"/>
      <c r="D22" s="168">
        <v>1.5E-3</v>
      </c>
      <c r="E22" s="168"/>
      <c r="F22" s="168">
        <v>2.6499999999999999E-2</v>
      </c>
      <c r="G22" s="168"/>
      <c r="H22" s="168">
        <v>4.7399999999999998E-2</v>
      </c>
      <c r="I22" s="168"/>
      <c r="J22" s="168">
        <v>5.0099999999999999E-2</v>
      </c>
      <c r="K22" s="168"/>
      <c r="L22" s="168">
        <v>5.5300000000000002E-2</v>
      </c>
    </row>
    <row r="23" spans="1:12" s="138" customFormat="1" ht="15" customHeight="1">
      <c r="A23" s="162" t="s">
        <v>196</v>
      </c>
      <c r="B23" s="168">
        <v>3.2500000000000001E-2</v>
      </c>
      <c r="C23" s="168"/>
      <c r="D23" s="168">
        <v>1.2999999999999999E-3</v>
      </c>
      <c r="E23" s="168"/>
      <c r="F23" s="168">
        <v>2.5399999999999999E-2</v>
      </c>
      <c r="G23" s="168"/>
      <c r="H23" s="168">
        <v>4.8899999999999999E-2</v>
      </c>
      <c r="I23" s="168"/>
      <c r="J23" s="168">
        <v>5.0999999999999997E-2</v>
      </c>
      <c r="K23" s="168"/>
      <c r="L23" s="168">
        <v>5.62E-2</v>
      </c>
    </row>
    <row r="24" spans="1:12" s="138" customFormat="1" ht="15" customHeight="1">
      <c r="A24" s="162" t="s">
        <v>197</v>
      </c>
      <c r="B24" s="168">
        <v>3.2500000000000001E-2</v>
      </c>
      <c r="C24" s="168"/>
      <c r="D24" s="168">
        <v>1.2999999999999999E-3</v>
      </c>
      <c r="E24" s="168"/>
      <c r="F24" s="168">
        <v>2.76E-2</v>
      </c>
      <c r="G24" s="168"/>
      <c r="H24" s="168">
        <v>5.1200000000000002E-2</v>
      </c>
      <c r="I24" s="168"/>
      <c r="J24" s="168">
        <v>5.3699999999999998E-2</v>
      </c>
      <c r="K24" s="168"/>
      <c r="L24" s="168">
        <v>5.8500000000000003E-2</v>
      </c>
    </row>
    <row r="25" spans="1:12" s="138" customFormat="1" ht="15" customHeight="1">
      <c r="A25" s="162" t="s">
        <v>198</v>
      </c>
      <c r="B25" s="168">
        <v>3.2500000000000001E-2</v>
      </c>
      <c r="C25" s="168"/>
      <c r="D25" s="168">
        <v>1.5E-3</v>
      </c>
      <c r="E25" s="168"/>
      <c r="F25" s="168">
        <v>3.2899999999999999E-2</v>
      </c>
      <c r="G25" s="168"/>
      <c r="H25" s="168">
        <v>5.3199999999999997E-2</v>
      </c>
      <c r="I25" s="168"/>
      <c r="J25" s="168">
        <v>5.5599999999999997E-2</v>
      </c>
      <c r="K25" s="168"/>
      <c r="L25" s="168">
        <v>6.0400000000000002E-2</v>
      </c>
    </row>
    <row r="26" spans="1:12" s="138" customFormat="1" ht="15" customHeight="1">
      <c r="A26" s="162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</row>
    <row r="27" spans="1:12" s="138" customFormat="1" ht="15" customHeight="1">
      <c r="A27" s="172">
        <v>2011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</row>
    <row r="28" spans="1:12" s="138" customFormat="1" ht="15" customHeight="1">
      <c r="A28" s="162" t="s">
        <v>187</v>
      </c>
      <c r="B28" s="168">
        <v>3.2500000000000001E-2</v>
      </c>
      <c r="C28" s="168"/>
      <c r="D28" s="168">
        <v>1.5E-3</v>
      </c>
      <c r="E28" s="168"/>
      <c r="F28" s="168">
        <v>3.39E-2</v>
      </c>
      <c r="G28" s="168"/>
      <c r="H28" s="168">
        <v>5.2900000000000003E-2</v>
      </c>
      <c r="I28" s="168"/>
      <c r="J28" s="168">
        <v>5.57E-2</v>
      </c>
      <c r="K28" s="168"/>
      <c r="L28" s="168">
        <v>6.0600000000000001E-2</v>
      </c>
    </row>
    <row r="29" spans="1:12" s="138" customFormat="1" ht="15" customHeight="1">
      <c r="A29" s="162" t="s">
        <v>188</v>
      </c>
      <c r="B29" s="168">
        <v>3.2500000000000001E-2</v>
      </c>
      <c r="C29" s="168"/>
      <c r="D29" s="168">
        <v>1.4E-3</v>
      </c>
      <c r="E29" s="168"/>
      <c r="F29" s="168">
        <v>3.5799999999999998E-2</v>
      </c>
      <c r="G29" s="168"/>
      <c r="H29" s="168">
        <v>5.4199999999999998E-2</v>
      </c>
      <c r="I29" s="168"/>
      <c r="J29" s="168">
        <v>5.6800000000000003E-2</v>
      </c>
      <c r="K29" s="168"/>
      <c r="L29" s="168">
        <v>6.0999999999999999E-2</v>
      </c>
    </row>
    <row r="30" spans="1:12" s="138" customFormat="1" ht="15" customHeight="1">
      <c r="A30" s="162" t="s">
        <v>189</v>
      </c>
      <c r="B30" s="168">
        <v>3.2500000000000001E-2</v>
      </c>
      <c r="C30" s="168"/>
      <c r="D30" s="168">
        <v>1.1000000000000001E-3</v>
      </c>
      <c r="E30" s="168"/>
      <c r="F30" s="168">
        <v>3.4099999999999998E-2</v>
      </c>
      <c r="G30" s="168"/>
      <c r="H30" s="168">
        <v>5.33E-2</v>
      </c>
      <c r="I30" s="168"/>
      <c r="J30" s="168">
        <v>5.5599999999999997E-2</v>
      </c>
      <c r="K30" s="168"/>
      <c r="L30" s="168">
        <v>5.9700000000000003E-2</v>
      </c>
    </row>
    <row r="31" spans="1:12" s="138" customFormat="1" ht="15" customHeight="1">
      <c r="A31" s="146" t="s">
        <v>190</v>
      </c>
      <c r="B31" s="168">
        <v>3.2500000000000001E-2</v>
      </c>
      <c r="C31" s="168"/>
      <c r="D31" s="168">
        <v>5.9999999999999995E-4</v>
      </c>
      <c r="E31" s="168"/>
      <c r="F31" s="168">
        <v>3.4599999999999999E-2</v>
      </c>
      <c r="G31" s="168"/>
      <c r="H31" s="168">
        <v>5.3199999999999997E-2</v>
      </c>
      <c r="I31" s="168"/>
      <c r="J31" s="168">
        <v>5.5500000000000001E-2</v>
      </c>
      <c r="K31" s="168"/>
      <c r="L31" s="168">
        <v>5.9799999999999999E-2</v>
      </c>
    </row>
    <row r="32" spans="1:12" s="138" customFormat="1" ht="15" customHeight="1">
      <c r="A32" s="146" t="s">
        <v>191</v>
      </c>
      <c r="B32" s="168">
        <v>3.2500000000000001E-2</v>
      </c>
      <c r="C32" s="168"/>
      <c r="D32" s="168">
        <v>4.0000000000000002E-4</v>
      </c>
      <c r="E32" s="168"/>
      <c r="F32" s="168">
        <v>3.1699999999999999E-2</v>
      </c>
      <c r="G32" s="168"/>
      <c r="H32" s="168">
        <v>5.0799999999999998E-2</v>
      </c>
      <c r="I32" s="168"/>
      <c r="J32" s="168">
        <v>5.3199999999999997E-2</v>
      </c>
      <c r="K32" s="168"/>
      <c r="L32" s="168">
        <v>5.74E-2</v>
      </c>
    </row>
    <row r="33" spans="1:12" s="138" customFormat="1" ht="15" customHeight="1">
      <c r="A33" s="146" t="s">
        <v>192</v>
      </c>
      <c r="B33" s="168">
        <v>3.2500000000000001E-2</v>
      </c>
      <c r="C33" s="168"/>
      <c r="D33" s="168">
        <v>4.0000000000000002E-4</v>
      </c>
      <c r="E33" s="168"/>
      <c r="F33" s="168">
        <v>0.03</v>
      </c>
      <c r="G33" s="168"/>
      <c r="H33" s="168">
        <v>5.04E-2</v>
      </c>
      <c r="I33" s="168"/>
      <c r="J33" s="168">
        <v>5.2600000000000001E-2</v>
      </c>
      <c r="K33" s="168"/>
      <c r="L33" s="168">
        <v>5.67E-2</v>
      </c>
    </row>
    <row r="34" spans="1:12" s="138" customFormat="1" ht="15" customHeight="1">
      <c r="A34" s="146" t="s">
        <v>193</v>
      </c>
      <c r="B34" s="168">
        <v>3.2500000000000001E-2</v>
      </c>
      <c r="C34" s="168"/>
      <c r="D34" s="168">
        <v>2.9999999999999997E-4</v>
      </c>
      <c r="E34" s="168"/>
      <c r="F34" s="168">
        <v>0.03</v>
      </c>
      <c r="G34" s="168"/>
      <c r="H34" s="168">
        <v>5.0500000000000003E-2</v>
      </c>
      <c r="I34" s="168"/>
      <c r="J34" s="168">
        <v>5.2699999999999997E-2</v>
      </c>
      <c r="K34" s="168"/>
      <c r="L34" s="168">
        <v>5.7000000000000002E-2</v>
      </c>
    </row>
    <row r="35" spans="1:12" s="138" customFormat="1" ht="15" customHeight="1">
      <c r="A35" s="146" t="s">
        <v>194</v>
      </c>
      <c r="B35" s="168">
        <v>3.2500000000000001E-2</v>
      </c>
      <c r="C35" s="168"/>
      <c r="D35" s="168">
        <v>5.0000000000000001E-4</v>
      </c>
      <c r="E35" s="168"/>
      <c r="F35" s="168">
        <v>2.3E-2</v>
      </c>
      <c r="G35" s="168"/>
      <c r="H35" s="168">
        <v>4.4400000000000002E-2</v>
      </c>
      <c r="I35" s="168"/>
      <c r="J35" s="168">
        <v>4.6899999999999997E-2</v>
      </c>
      <c r="K35" s="168"/>
      <c r="L35" s="168">
        <v>5.2200000000000003E-2</v>
      </c>
    </row>
    <row r="36" spans="1:12" s="138" customFormat="1" ht="15" customHeight="1">
      <c r="A36" s="146" t="s">
        <v>195</v>
      </c>
      <c r="B36" s="168">
        <v>3.2500000000000001E-2</v>
      </c>
      <c r="C36" s="168"/>
      <c r="D36" s="168">
        <v>2.0000000000000001E-4</v>
      </c>
      <c r="E36" s="168"/>
      <c r="F36" s="168">
        <v>1.9800000000000002E-2</v>
      </c>
      <c r="G36" s="168"/>
      <c r="H36" s="168">
        <v>4.24E-2</v>
      </c>
      <c r="I36" s="168"/>
      <c r="J36" s="168">
        <v>4.48E-2</v>
      </c>
      <c r="K36" s="168"/>
      <c r="L36" s="168">
        <v>5.11E-2</v>
      </c>
    </row>
    <row r="37" spans="1:12" s="138" customFormat="1" ht="15" customHeight="1">
      <c r="A37" s="162" t="s">
        <v>196</v>
      </c>
      <c r="B37" s="168">
        <v>3.2500000000000001E-2</v>
      </c>
      <c r="C37" s="168"/>
      <c r="D37" s="168">
        <v>2.0000000000000001E-4</v>
      </c>
      <c r="E37" s="168"/>
      <c r="F37" s="168">
        <v>2.1499999999999998E-2</v>
      </c>
      <c r="G37" s="168"/>
      <c r="H37" s="168">
        <v>4.2099999999999999E-2</v>
      </c>
      <c r="I37" s="168"/>
      <c r="J37" s="168">
        <v>4.5199999999999997E-2</v>
      </c>
      <c r="K37" s="168"/>
      <c r="L37" s="168">
        <v>5.2400000000000002E-2</v>
      </c>
    </row>
    <row r="38" spans="1:12" s="138" customFormat="1" ht="15" customHeight="1">
      <c r="A38" s="162" t="s">
        <v>197</v>
      </c>
      <c r="B38" s="168">
        <v>3.2500000000000001E-2</v>
      </c>
      <c r="C38" s="168"/>
      <c r="D38" s="168">
        <v>1E-4</v>
      </c>
      <c r="E38" s="168"/>
      <c r="F38" s="168">
        <v>2.01E-2</v>
      </c>
      <c r="G38" s="168"/>
      <c r="H38" s="168">
        <v>3.9199999999999999E-2</v>
      </c>
      <c r="I38" s="168"/>
      <c r="J38" s="168">
        <v>4.2500000000000003E-2</v>
      </c>
      <c r="K38" s="168"/>
      <c r="L38" s="168">
        <v>4.9299999999999997E-2</v>
      </c>
    </row>
    <row r="39" spans="1:12" s="138" customFormat="1" ht="15" customHeight="1">
      <c r="A39" s="162" t="s">
        <v>198</v>
      </c>
      <c r="B39" s="168">
        <v>3.2500000000000001E-2</v>
      </c>
      <c r="C39" s="168"/>
      <c r="D39" s="168">
        <v>2.0000000000000001E-4</v>
      </c>
      <c r="E39" s="168"/>
      <c r="F39" s="168">
        <v>1.9800000000000002E-2</v>
      </c>
      <c r="G39" s="168"/>
      <c r="H39" s="168">
        <v>0.04</v>
      </c>
      <c r="I39" s="168"/>
      <c r="J39" s="168">
        <v>4.3299999999999998E-2</v>
      </c>
      <c r="K39" s="168"/>
      <c r="L39" s="168">
        <v>5.0700000000000002E-2</v>
      </c>
    </row>
    <row r="40" spans="1:12" s="138" customFormat="1" ht="15" customHeight="1">
      <c r="A40" s="162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</row>
    <row r="41" spans="1:12" s="138" customFormat="1" ht="15" customHeight="1">
      <c r="A41" s="173" t="s">
        <v>168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</row>
    <row r="42" spans="1:12" s="138" customFormat="1" ht="15" customHeight="1">
      <c r="A42" s="162" t="s">
        <v>187</v>
      </c>
      <c r="B42" s="168">
        <v>3.2500000000000001E-2</v>
      </c>
      <c r="C42" s="168"/>
      <c r="D42" s="168">
        <v>2.0000000000000001E-4</v>
      </c>
      <c r="E42" s="168"/>
      <c r="F42" s="168">
        <v>1.9699999999999999E-2</v>
      </c>
      <c r="G42" s="168"/>
      <c r="H42" s="168">
        <v>4.0300000000000002E-2</v>
      </c>
      <c r="I42" s="168"/>
      <c r="J42" s="168">
        <v>4.3400000000000001E-2</v>
      </c>
      <c r="K42" s="168"/>
      <c r="L42" s="168">
        <v>5.0599999999999999E-2</v>
      </c>
    </row>
    <row r="43" spans="1:12" s="138" customFormat="1" ht="15" customHeight="1">
      <c r="A43" s="162" t="s">
        <v>188</v>
      </c>
      <c r="B43" s="168">
        <v>3.2500000000000001E-2</v>
      </c>
      <c r="C43" s="168"/>
      <c r="D43" s="168">
        <v>8.0000000000000004E-4</v>
      </c>
      <c r="E43" s="168"/>
      <c r="F43" s="168">
        <v>1.9699999999999999E-2</v>
      </c>
      <c r="G43" s="168"/>
      <c r="H43" s="168">
        <v>4.02E-2</v>
      </c>
      <c r="I43" s="168"/>
      <c r="J43" s="168">
        <v>4.36E-2</v>
      </c>
      <c r="K43" s="168"/>
      <c r="L43" s="168">
        <v>5.0200000000000002E-2</v>
      </c>
    </row>
    <row r="44" spans="1:12" s="138" customFormat="1" ht="15" customHeight="1">
      <c r="A44" s="162" t="s">
        <v>189</v>
      </c>
      <c r="B44" s="168">
        <v>3.2500000000000001E-2</v>
      </c>
      <c r="C44" s="168"/>
      <c r="D44" s="168">
        <v>8.9999999999999998E-4</v>
      </c>
      <c r="E44" s="168"/>
      <c r="F44" s="168">
        <v>2.1700000000000001E-2</v>
      </c>
      <c r="G44" s="168"/>
      <c r="H44" s="168">
        <v>4.1599999999999998E-2</v>
      </c>
      <c r="I44" s="168"/>
      <c r="J44" s="168">
        <v>4.48E-2</v>
      </c>
      <c r="K44" s="168"/>
      <c r="L44" s="168">
        <v>5.1299999999999998E-2</v>
      </c>
    </row>
    <row r="45" spans="1:12" s="138" customFormat="1" ht="15" customHeight="1">
      <c r="A45" s="162" t="s">
        <v>190</v>
      </c>
      <c r="B45" s="168">
        <v>3.2500000000000001E-2</v>
      </c>
      <c r="C45" s="168"/>
      <c r="D45" s="168">
        <v>8.0000000000000004E-4</v>
      </c>
      <c r="E45" s="168"/>
      <c r="F45" s="168">
        <v>2.0500000000000001E-2</v>
      </c>
      <c r="G45" s="168"/>
      <c r="H45" s="168">
        <v>4.1000000000000002E-2</v>
      </c>
      <c r="I45" s="168"/>
      <c r="J45" s="168">
        <v>4.3999999999999997E-2</v>
      </c>
      <c r="K45" s="168"/>
      <c r="L45" s="168">
        <v>5.11E-2</v>
      </c>
    </row>
    <row r="46" spans="1:12" s="138" customFormat="1" ht="15" customHeight="1">
      <c r="A46" s="162" t="s">
        <v>191</v>
      </c>
      <c r="B46" s="168">
        <v>3.2500000000000001E-2</v>
      </c>
      <c r="C46" s="168"/>
      <c r="D46" s="168">
        <v>8.9999999999999998E-4</v>
      </c>
      <c r="E46" s="168"/>
      <c r="F46" s="168">
        <v>1.7999999999999999E-2</v>
      </c>
      <c r="G46" s="168"/>
      <c r="H46" s="168">
        <v>3.9199999999999999E-2</v>
      </c>
      <c r="I46" s="168"/>
      <c r="J46" s="168">
        <v>4.2000000000000003E-2</v>
      </c>
      <c r="K46" s="168"/>
      <c r="L46" s="168">
        <v>4.9700000000000001E-2</v>
      </c>
    </row>
    <row r="47" spans="1:12" s="138" customFormat="1" ht="15" customHeight="1">
      <c r="A47" s="146" t="s">
        <v>192</v>
      </c>
      <c r="B47" s="168">
        <v>3.2500000000000001E-2</v>
      </c>
      <c r="C47" s="168"/>
      <c r="D47" s="168">
        <v>8.9999999999999998E-4</v>
      </c>
      <c r="E47" s="168"/>
      <c r="F47" s="168">
        <v>1.6199999999999999E-2</v>
      </c>
      <c r="G47" s="168"/>
      <c r="H47" s="168">
        <v>3.7900000000000003E-2</v>
      </c>
      <c r="I47" s="168"/>
      <c r="J47" s="168">
        <v>4.0800000000000003E-2</v>
      </c>
      <c r="K47" s="168"/>
      <c r="L47" s="168">
        <v>4.9099999999999998E-2</v>
      </c>
    </row>
    <row r="48" spans="1:12" s="138" customFormat="1" ht="15" customHeight="1">
      <c r="A48" s="146" t="s">
        <v>193</v>
      </c>
      <c r="B48" s="168">
        <v>3.2500000000000001E-2</v>
      </c>
      <c r="C48" s="168"/>
      <c r="D48" s="168">
        <v>1E-3</v>
      </c>
      <c r="E48" s="168"/>
      <c r="F48" s="168">
        <v>1.5299999999999999E-2</v>
      </c>
      <c r="G48" s="168"/>
      <c r="H48" s="168">
        <v>3.5799999999999998E-2</v>
      </c>
      <c r="I48" s="168"/>
      <c r="J48" s="168">
        <v>3.9300000000000002E-2</v>
      </c>
      <c r="K48" s="168"/>
      <c r="L48" s="168">
        <v>4.8500000000000001E-2</v>
      </c>
    </row>
    <row r="49" spans="1:12" s="138" customFormat="1" ht="15" customHeight="1">
      <c r="A49" s="146" t="s">
        <v>194</v>
      </c>
      <c r="B49" s="168">
        <v>3.2500000000000001E-2</v>
      </c>
      <c r="C49" s="168"/>
      <c r="D49" s="168">
        <v>1.1000000000000001E-3</v>
      </c>
      <c r="E49" s="168"/>
      <c r="F49" s="168">
        <v>1.6799999999999999E-2</v>
      </c>
      <c r="G49" s="168"/>
      <c r="H49" s="168">
        <v>3.6499999999999998E-2</v>
      </c>
      <c r="I49" s="168"/>
      <c r="J49" s="168">
        <v>0.04</v>
      </c>
      <c r="K49" s="168"/>
      <c r="L49" s="168">
        <v>4.8800000000000003E-2</v>
      </c>
    </row>
    <row r="50" spans="1:12" s="138" customFormat="1" ht="15" customHeight="1">
      <c r="A50" s="146" t="s">
        <v>195</v>
      </c>
      <c r="B50" s="168">
        <v>3.2500000000000001E-2</v>
      </c>
      <c r="C50" s="168"/>
      <c r="D50" s="168">
        <v>1E-3</v>
      </c>
      <c r="E50" s="168"/>
      <c r="F50" s="168">
        <v>1.72E-2</v>
      </c>
      <c r="G50" s="168"/>
      <c r="H50" s="168">
        <v>3.6900000000000002E-2</v>
      </c>
      <c r="I50" s="168"/>
      <c r="J50" s="168">
        <v>4.02E-2</v>
      </c>
      <c r="K50" s="168"/>
      <c r="L50" s="168">
        <v>4.8099999999999997E-2</v>
      </c>
    </row>
    <row r="51" spans="1:12" s="138" customFormat="1" ht="15" customHeight="1">
      <c r="A51" s="162" t="s">
        <v>196</v>
      </c>
      <c r="B51" s="168">
        <v>3.2500000000000001E-2</v>
      </c>
      <c r="C51" s="168"/>
      <c r="D51" s="168">
        <v>1E-3</v>
      </c>
      <c r="E51" s="168"/>
      <c r="F51" s="168">
        <v>1.7500000000000002E-2</v>
      </c>
      <c r="G51" s="168"/>
      <c r="H51" s="168">
        <v>3.6799999999999999E-2</v>
      </c>
      <c r="I51" s="168"/>
      <c r="J51" s="168">
        <v>3.9100000000000003E-2</v>
      </c>
      <c r="K51" s="168"/>
      <c r="L51" s="168">
        <v>4.5400000000000003E-2</v>
      </c>
    </row>
    <row r="52" spans="1:12" s="138" customFormat="1" ht="15" customHeight="1">
      <c r="A52" s="162" t="s">
        <v>197</v>
      </c>
      <c r="B52" s="168">
        <v>3.2500000000000001E-2</v>
      </c>
      <c r="C52" s="168"/>
      <c r="D52" s="168">
        <v>1.1000000000000001E-3</v>
      </c>
      <c r="E52" s="168"/>
      <c r="F52" s="168">
        <v>1.6500000000000001E-2</v>
      </c>
      <c r="G52" s="168"/>
      <c r="H52" s="168">
        <v>3.5999999999999997E-2</v>
      </c>
      <c r="I52" s="168"/>
      <c r="J52" s="168">
        <v>3.8399999999999997E-2</v>
      </c>
      <c r="K52" s="168"/>
      <c r="L52" s="168">
        <v>4.4200000000000003E-2</v>
      </c>
    </row>
    <row r="53" spans="1:12" s="138" customFormat="1" ht="15" customHeight="1">
      <c r="A53" s="162" t="s">
        <v>198</v>
      </c>
      <c r="B53" s="168">
        <v>3.2500000000000001E-2</v>
      </c>
      <c r="C53" s="168"/>
      <c r="D53" s="168">
        <v>8.0000000000000004E-4</v>
      </c>
      <c r="E53" s="168"/>
      <c r="F53" s="168">
        <v>1.72E-2</v>
      </c>
      <c r="G53" s="168"/>
      <c r="H53" s="168">
        <v>3.7499999999999999E-2</v>
      </c>
      <c r="I53" s="168"/>
      <c r="J53" s="168">
        <v>0.04</v>
      </c>
      <c r="K53" s="168"/>
      <c r="L53" s="168">
        <v>4.5600000000000002E-2</v>
      </c>
    </row>
    <row r="54" spans="1:12" s="138" customFormat="1" ht="15" customHeight="1">
      <c r="A54" s="162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</row>
    <row r="55" spans="1:12" s="138" customFormat="1" ht="15" customHeight="1">
      <c r="A55" s="173" t="s">
        <v>199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</row>
    <row r="56" spans="1:12" s="138" customFormat="1" ht="15" customHeight="1">
      <c r="A56" s="162" t="s">
        <v>187</v>
      </c>
      <c r="B56" s="168">
        <v>3.2500000000000001E-2</v>
      </c>
      <c r="C56" s="168"/>
      <c r="D56" s="168">
        <v>6.9999999999999999E-4</v>
      </c>
      <c r="E56" s="168"/>
      <c r="F56" s="168">
        <v>1.9099999999999999E-2</v>
      </c>
      <c r="G56" s="168"/>
      <c r="H56" s="168">
        <v>3.9E-2</v>
      </c>
      <c r="I56" s="168"/>
      <c r="J56" s="168">
        <v>4.1500000000000002E-2</v>
      </c>
      <c r="K56" s="168"/>
      <c r="L56" s="168">
        <v>4.6600000000000003E-2</v>
      </c>
    </row>
    <row r="57" spans="1:12" s="138" customFormat="1" ht="15" customHeight="1">
      <c r="A57" s="162" t="s">
        <v>188</v>
      </c>
      <c r="B57" s="168">
        <v>3.2500000000000001E-2</v>
      </c>
      <c r="C57" s="168"/>
      <c r="D57" s="168">
        <v>1E-3</v>
      </c>
      <c r="E57" s="168"/>
      <c r="F57" s="168">
        <v>1.9800000000000002E-2</v>
      </c>
      <c r="G57" s="168"/>
      <c r="H57" s="168">
        <v>3.95E-2</v>
      </c>
      <c r="I57" s="168"/>
      <c r="J57" s="168">
        <v>4.1799999999999997E-2</v>
      </c>
      <c r="K57" s="168"/>
      <c r="L57" s="168">
        <v>4.7399999999999998E-2</v>
      </c>
    </row>
    <row r="58" spans="1:12" s="138" customFormat="1" ht="15" customHeight="1">
      <c r="A58" s="162" t="s">
        <v>189</v>
      </c>
      <c r="B58" s="168">
        <v>3.2500000000000001E-2</v>
      </c>
      <c r="C58" s="168"/>
      <c r="D58" s="168">
        <v>8.9999999999999998E-4</v>
      </c>
      <c r="E58" s="168"/>
      <c r="F58" s="168">
        <v>1.9599999999999999E-2</v>
      </c>
      <c r="G58" s="168"/>
      <c r="H58" s="168">
        <v>3.9E-2</v>
      </c>
      <c r="I58" s="168"/>
      <c r="J58" s="168">
        <v>4.1500000000000002E-2</v>
      </c>
      <c r="K58" s="168"/>
      <c r="L58" s="168">
        <v>4.6600000000000003E-2</v>
      </c>
    </row>
    <row r="59" spans="1:12" s="138" customFormat="1" ht="15" customHeight="1">
      <c r="A59" s="162" t="s">
        <v>190</v>
      </c>
      <c r="B59" s="168">
        <v>3.2500000000000001E-2</v>
      </c>
      <c r="C59" s="168"/>
      <c r="D59" s="168">
        <v>5.9999999999999995E-4</v>
      </c>
      <c r="E59" s="168"/>
      <c r="F59" s="168">
        <v>1.7600000000000001E-2</v>
      </c>
      <c r="G59" s="168"/>
      <c r="H59" s="168">
        <v>3.7400000000000003E-2</v>
      </c>
      <c r="I59" s="168"/>
      <c r="J59" s="168">
        <v>0.04</v>
      </c>
      <c r="K59" s="168"/>
      <c r="L59" s="168">
        <v>4.4900000000000002E-2</v>
      </c>
    </row>
    <row r="60" spans="1:12" s="138" customFormat="1" ht="15" customHeight="1">
      <c r="A60" s="162" t="s">
        <v>191</v>
      </c>
      <c r="B60" s="168">
        <v>3.2500000000000001E-2</v>
      </c>
      <c r="C60" s="168"/>
      <c r="D60" s="168">
        <v>5.0000000000000001E-4</v>
      </c>
      <c r="E60" s="168"/>
      <c r="F60" s="168">
        <v>1.9300000000000001E-2</v>
      </c>
      <c r="G60" s="168"/>
      <c r="H60" s="168">
        <v>3.9100000000000003E-2</v>
      </c>
      <c r="I60" s="168"/>
      <c r="J60" s="168">
        <v>4.1700000000000001E-2</v>
      </c>
      <c r="K60" s="168"/>
      <c r="L60" s="168">
        <v>4.65E-2</v>
      </c>
    </row>
    <row r="61" spans="1:12" s="138" customFormat="1" ht="15" customHeight="1">
      <c r="A61" s="162" t="s">
        <v>192</v>
      </c>
      <c r="B61" s="168">
        <v>3.2500000000000001E-2</v>
      </c>
      <c r="C61" s="168"/>
      <c r="D61" s="168">
        <v>5.0000000000000001E-4</v>
      </c>
      <c r="E61" s="168"/>
      <c r="F61" s="168">
        <v>2.3E-2</v>
      </c>
      <c r="G61" s="168"/>
      <c r="H61" s="168">
        <v>4.2700000000000002E-2</v>
      </c>
      <c r="I61" s="168"/>
      <c r="J61" s="168">
        <v>4.53E-2</v>
      </c>
      <c r="K61" s="168"/>
      <c r="L61" s="168">
        <v>5.0799999999999998E-2</v>
      </c>
    </row>
    <row r="62" spans="1:12" s="138" customFormat="1" ht="15" customHeight="1">
      <c r="A62" s="146" t="s">
        <v>193</v>
      </c>
      <c r="B62" s="168">
        <v>3.2500000000000001E-2</v>
      </c>
      <c r="C62" s="168"/>
      <c r="D62" s="168">
        <v>4.0000000000000002E-4</v>
      </c>
      <c r="E62" s="168"/>
      <c r="F62" s="168">
        <v>2.58E-2</v>
      </c>
      <c r="G62" s="168"/>
      <c r="H62" s="168">
        <v>4.4400000000000002E-2</v>
      </c>
      <c r="I62" s="168"/>
      <c r="J62" s="168">
        <v>4.6800000000000001E-2</v>
      </c>
      <c r="K62" s="168"/>
      <c r="L62" s="168">
        <v>5.21E-2</v>
      </c>
    </row>
    <row r="63" spans="1:12" s="138" customFormat="1" ht="15" customHeight="1">
      <c r="A63" s="146" t="s">
        <v>194</v>
      </c>
      <c r="B63" s="168">
        <v>3.2500000000000001E-2</v>
      </c>
      <c r="C63" s="168"/>
      <c r="D63" s="168">
        <v>4.0000000000000002E-4</v>
      </c>
      <c r="E63" s="168"/>
      <c r="F63" s="168">
        <v>2.7400000000000001E-2</v>
      </c>
      <c r="G63" s="168"/>
      <c r="H63" s="168">
        <v>4.53E-2</v>
      </c>
      <c r="I63" s="168"/>
      <c r="J63" s="168">
        <v>4.7300000000000002E-2</v>
      </c>
      <c r="K63" s="168"/>
      <c r="L63" s="168">
        <v>5.28E-2</v>
      </c>
    </row>
    <row r="64" spans="1:12" s="138" customFormat="1" ht="15" customHeight="1">
      <c r="A64" s="146" t="s">
        <v>195</v>
      </c>
      <c r="B64" s="168">
        <v>3.2500000000000001E-2</v>
      </c>
      <c r="C64" s="168"/>
      <c r="D64" s="168">
        <v>2.0000000000000001E-4</v>
      </c>
      <c r="E64" s="168"/>
      <c r="F64" s="168">
        <v>2.81E-2</v>
      </c>
      <c r="G64" s="168"/>
      <c r="H64" s="168">
        <v>4.58E-2</v>
      </c>
      <c r="I64" s="168"/>
      <c r="J64" s="168">
        <v>4.8000000000000001E-2</v>
      </c>
      <c r="K64" s="168"/>
      <c r="L64" s="168">
        <v>5.3100000000000001E-2</v>
      </c>
    </row>
    <row r="65" spans="1:12" s="138" customFormat="1" ht="15" customHeight="1">
      <c r="A65" s="162" t="s">
        <v>196</v>
      </c>
      <c r="B65" s="168">
        <v>3.2500000000000001E-2</v>
      </c>
      <c r="C65" s="168"/>
      <c r="D65" s="168">
        <v>5.9999999999999995E-4</v>
      </c>
      <c r="E65" s="168"/>
      <c r="F65" s="168">
        <v>2.6200000000000001E-2</v>
      </c>
      <c r="G65" s="168"/>
      <c r="H65" s="168">
        <v>4.48E-2</v>
      </c>
      <c r="I65" s="168"/>
      <c r="J65" s="168">
        <v>4.7E-2</v>
      </c>
      <c r="K65" s="168"/>
      <c r="L65" s="168">
        <v>5.1700000000000003E-2</v>
      </c>
    </row>
    <row r="66" spans="1:12" s="138" customFormat="1" ht="15" customHeight="1">
      <c r="A66" s="162" t="s">
        <v>197</v>
      </c>
      <c r="B66" s="168">
        <v>3.2500000000000001E-2</v>
      </c>
      <c r="C66" s="168"/>
      <c r="D66" s="168">
        <v>6.9999999999999999E-4</v>
      </c>
      <c r="E66" s="168"/>
      <c r="F66" s="168">
        <v>2.7199999999999998E-2</v>
      </c>
      <c r="G66" s="168"/>
      <c r="H66" s="168">
        <v>4.5600000000000002E-2</v>
      </c>
      <c r="I66" s="168"/>
      <c r="J66" s="168">
        <v>4.7699999999999999E-2</v>
      </c>
      <c r="K66" s="168"/>
      <c r="L66" s="168">
        <v>5.2400000000000002E-2</v>
      </c>
    </row>
    <row r="67" spans="1:12" s="138" customFormat="1" ht="15" customHeight="1">
      <c r="A67" s="162" t="s">
        <v>198</v>
      </c>
      <c r="B67" s="168">
        <v>3.2500000000000001E-2</v>
      </c>
      <c r="C67" s="168"/>
      <c r="D67" s="168">
        <v>6.9999999999999999E-4</v>
      </c>
      <c r="E67" s="168"/>
      <c r="F67" s="168">
        <v>2.9000000000000001E-2</v>
      </c>
      <c r="G67" s="168"/>
      <c r="H67" s="168">
        <v>4.5900000000000003E-2</v>
      </c>
      <c r="I67" s="168"/>
      <c r="J67" s="168">
        <v>4.8099999999999997E-2</v>
      </c>
      <c r="K67" s="168"/>
      <c r="L67" s="168">
        <v>5.2499999999999998E-2</v>
      </c>
    </row>
    <row r="68" spans="1:12" s="138" customFormat="1" ht="15" customHeight="1">
      <c r="A68" s="162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</row>
    <row r="69" spans="1:12" s="138" customFormat="1" ht="15" customHeight="1">
      <c r="A69" s="202">
        <v>2014</v>
      </c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s="138" customFormat="1" ht="15" customHeight="1">
      <c r="A70" s="162" t="s">
        <v>187</v>
      </c>
      <c r="B70" s="168">
        <v>3.2500000000000001E-2</v>
      </c>
      <c r="C70" s="168"/>
      <c r="D70" s="168">
        <v>5.0000000000000001E-4</v>
      </c>
      <c r="E70" s="168"/>
      <c r="F70" s="168">
        <v>2.86E-2</v>
      </c>
      <c r="G70" s="168"/>
      <c r="H70" s="168">
        <v>4.4400000000000002E-2</v>
      </c>
      <c r="I70" s="168"/>
      <c r="J70" s="168">
        <v>4.6300000000000001E-2</v>
      </c>
      <c r="K70" s="168"/>
      <c r="L70" s="168">
        <v>5.0900000000000001E-2</v>
      </c>
    </row>
    <row r="71" spans="1:12" s="138" customFormat="1" ht="15" customHeight="1">
      <c r="A71" s="162" t="s">
        <v>188</v>
      </c>
      <c r="B71" s="168">
        <v>3.2500000000000001E-2</v>
      </c>
      <c r="C71" s="168"/>
      <c r="D71" s="168">
        <v>5.9999999999999995E-4</v>
      </c>
      <c r="E71" s="168"/>
      <c r="F71" s="168">
        <v>2.7099999999999999E-2</v>
      </c>
      <c r="G71" s="168"/>
      <c r="H71" s="168">
        <v>4.3799999999999999E-2</v>
      </c>
      <c r="I71" s="168"/>
      <c r="J71" s="168">
        <v>4.53E-2</v>
      </c>
      <c r="K71" s="168"/>
      <c r="L71" s="168">
        <v>5.0099999999999999E-2</v>
      </c>
    </row>
    <row r="72" spans="1:12" s="138" customFormat="1" ht="15" customHeight="1">
      <c r="A72" s="162" t="s">
        <v>189</v>
      </c>
      <c r="B72" s="168">
        <v>3.2500000000000001E-2</v>
      </c>
      <c r="C72" s="168"/>
      <c r="D72" s="168">
        <v>5.0000000000000001E-4</v>
      </c>
      <c r="E72" s="168"/>
      <c r="F72" s="168">
        <v>2.7199999999999998E-2</v>
      </c>
      <c r="G72" s="168"/>
      <c r="H72" s="168">
        <v>4.3999999999999997E-2</v>
      </c>
      <c r="I72" s="168"/>
      <c r="J72" s="168">
        <v>4.5100000000000001E-2</v>
      </c>
      <c r="K72" s="168"/>
      <c r="L72" s="168">
        <v>0.05</v>
      </c>
    </row>
    <row r="73" spans="1:12" s="138" customFormat="1" ht="15" customHeight="1">
      <c r="A73" s="162" t="s">
        <v>190</v>
      </c>
      <c r="B73" s="168">
        <v>3.2500000000000001E-2</v>
      </c>
      <c r="C73" s="168"/>
      <c r="D73" s="168">
        <v>4.0000000000000002E-4</v>
      </c>
      <c r="E73" s="168"/>
      <c r="F73" s="168">
        <v>2.7099999999999999E-2</v>
      </c>
      <c r="G73" s="168"/>
      <c r="H73" s="168">
        <v>4.2999999999999997E-2</v>
      </c>
      <c r="I73" s="168"/>
      <c r="J73" s="168">
        <v>4.41E-2</v>
      </c>
      <c r="K73" s="168"/>
      <c r="L73" s="168">
        <v>4.8500000000000001E-2</v>
      </c>
    </row>
    <row r="74" spans="1:12" s="138" customFormat="1" ht="15" customHeight="1">
      <c r="A74" s="162" t="s">
        <v>191</v>
      </c>
      <c r="B74" s="168">
        <v>3.2500000000000001E-2</v>
      </c>
      <c r="C74" s="168"/>
      <c r="D74" s="168">
        <v>2.9999999999999997E-4</v>
      </c>
      <c r="E74" s="168"/>
      <c r="F74" s="168">
        <v>2.5600000000000001E-2</v>
      </c>
      <c r="G74" s="168"/>
      <c r="H74" s="168">
        <v>4.1599999999999998E-2</v>
      </c>
      <c r="I74" s="168"/>
      <c r="J74" s="168">
        <v>4.2599999999999999E-2</v>
      </c>
      <c r="K74" s="168"/>
      <c r="L74" s="168">
        <v>4.6899999999999997E-2</v>
      </c>
    </row>
    <row r="75" spans="1:12" s="138" customFormat="1" ht="15" customHeight="1">
      <c r="A75" s="162" t="s">
        <v>192</v>
      </c>
      <c r="B75" s="168">
        <v>3.2500000000000001E-2</v>
      </c>
      <c r="C75" s="168"/>
      <c r="D75" s="168">
        <v>2.9999999999999997E-4</v>
      </c>
      <c r="E75" s="168"/>
      <c r="F75" s="168">
        <v>2.5999999999999999E-2</v>
      </c>
      <c r="G75" s="168"/>
      <c r="H75" s="168">
        <v>4.2299999999999997E-2</v>
      </c>
      <c r="I75" s="168"/>
      <c r="J75" s="168">
        <v>4.2900000000000001E-2</v>
      </c>
      <c r="K75" s="168"/>
      <c r="L75" s="168">
        <v>4.7300000000000002E-2</v>
      </c>
    </row>
    <row r="76" spans="1:12" s="138" customFormat="1" ht="15" customHeight="1">
      <c r="A76" s="146" t="s">
        <v>193</v>
      </c>
      <c r="B76" s="168">
        <v>3.2500000000000001E-2</v>
      </c>
      <c r="C76" s="168"/>
      <c r="D76" s="168">
        <v>2.9999999999999997E-4</v>
      </c>
      <c r="E76" s="168"/>
      <c r="F76" s="168">
        <v>2.5399999999999999E-2</v>
      </c>
      <c r="G76" s="168"/>
      <c r="H76" s="168">
        <v>4.1599999999999998E-2</v>
      </c>
      <c r="I76" s="168"/>
      <c r="J76" s="168">
        <v>4.2299999999999997E-2</v>
      </c>
      <c r="K76" s="168"/>
      <c r="L76" s="168">
        <v>4.6600000000000003E-2</v>
      </c>
    </row>
    <row r="77" spans="1:12" s="138" customFormat="1" ht="15" customHeight="1">
      <c r="A77" s="146" t="s">
        <v>194</v>
      </c>
      <c r="B77" s="168">
        <v>3.2500000000000001E-2</v>
      </c>
      <c r="C77" s="168"/>
      <c r="D77" s="168">
        <v>2.9999999999999997E-4</v>
      </c>
      <c r="E77" s="168"/>
      <c r="F77" s="168">
        <v>2.4199999999999999E-2</v>
      </c>
      <c r="G77" s="168"/>
      <c r="H77" s="168">
        <v>4.07E-2</v>
      </c>
      <c r="I77" s="168"/>
      <c r="J77" s="168">
        <v>4.1300000000000003E-2</v>
      </c>
      <c r="K77" s="168"/>
      <c r="L77" s="168">
        <v>4.65E-2</v>
      </c>
    </row>
    <row r="78" spans="1:12" s="138" customFormat="1" ht="15" customHeight="1">
      <c r="A78" s="146" t="s">
        <v>195</v>
      </c>
      <c r="B78" s="168">
        <v>3.2500000000000001E-2</v>
      </c>
      <c r="C78" s="168"/>
      <c r="D78" s="168">
        <v>2.0000000000000001E-4</v>
      </c>
      <c r="E78" s="168"/>
      <c r="F78" s="168">
        <v>2.53E-2</v>
      </c>
      <c r="G78" s="168"/>
      <c r="H78" s="168">
        <v>4.1799999999999997E-2</v>
      </c>
      <c r="I78" s="168"/>
      <c r="J78" s="168">
        <v>4.24E-2</v>
      </c>
      <c r="K78" s="168"/>
      <c r="L78" s="168">
        <v>4.7899999999999998E-2</v>
      </c>
    </row>
    <row r="79" spans="1:12" s="138" customFormat="1" ht="15" customHeight="1">
      <c r="A79" s="162" t="s">
        <v>196</v>
      </c>
      <c r="B79" s="168">
        <v>3.2500000000000001E-2</v>
      </c>
      <c r="C79" s="168"/>
      <c r="D79" s="168">
        <v>2.0000000000000001E-4</v>
      </c>
      <c r="E79" s="168"/>
      <c r="F79" s="168">
        <v>2.3E-2</v>
      </c>
      <c r="G79" s="168"/>
      <c r="H79" s="168">
        <v>3.9600000000000003E-2</v>
      </c>
      <c r="I79" s="168"/>
      <c r="J79" s="168">
        <v>4.0599999999999997E-2</v>
      </c>
      <c r="K79" s="168"/>
      <c r="L79" s="168">
        <v>4.6699999999999998E-2</v>
      </c>
    </row>
    <row r="80" spans="1:12" s="138" customFormat="1" ht="15" customHeight="1">
      <c r="A80" s="162" t="s">
        <v>197</v>
      </c>
      <c r="B80" s="168">
        <v>3.2500000000000001E-2</v>
      </c>
      <c r="C80" s="168"/>
      <c r="D80" s="168">
        <v>2.0000000000000001E-4</v>
      </c>
      <c r="E80" s="168"/>
      <c r="F80" s="168">
        <v>2.3300000000000001E-2</v>
      </c>
      <c r="G80" s="168"/>
      <c r="H80" s="168">
        <v>4.0300000000000002E-2</v>
      </c>
      <c r="I80" s="168"/>
      <c r="J80" s="168">
        <v>4.0899999999999999E-2</v>
      </c>
      <c r="K80" s="168"/>
      <c r="L80" s="168">
        <v>4.7500000000000001E-2</v>
      </c>
    </row>
    <row r="81" spans="1:12" s="138" customFormat="1" ht="15" customHeight="1">
      <c r="A81" s="162" t="s">
        <v>198</v>
      </c>
      <c r="B81" s="168">
        <v>3.2500000000000001E-2</v>
      </c>
      <c r="C81" s="168"/>
      <c r="D81" s="168">
        <v>4.0000000000000002E-4</v>
      </c>
      <c r="E81" s="168"/>
      <c r="F81" s="168">
        <v>2.2100000000000002E-2</v>
      </c>
      <c r="G81" s="168"/>
      <c r="H81" s="168">
        <v>3.9E-2</v>
      </c>
      <c r="I81" s="168"/>
      <c r="J81" s="168">
        <v>3.95E-2</v>
      </c>
      <c r="K81" s="168"/>
      <c r="L81" s="168">
        <v>4.7E-2</v>
      </c>
    </row>
    <row r="82" spans="1:12" s="138" customFormat="1" ht="15" customHeight="1">
      <c r="A82" s="162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</row>
    <row r="83" spans="1:12" s="138" customFormat="1" ht="15" customHeight="1">
      <c r="A83" s="215">
        <v>2015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</row>
    <row r="84" spans="1:12" s="138" customFormat="1" ht="15" customHeight="1">
      <c r="A84" s="162" t="s">
        <v>187</v>
      </c>
      <c r="B84" s="168">
        <v>3.2500000000000001E-2</v>
      </c>
      <c r="C84" s="168"/>
      <c r="D84" s="168">
        <v>2.9999999999999997E-4</v>
      </c>
      <c r="E84" s="168"/>
      <c r="F84" s="168">
        <v>1.8800000000000001E-2</v>
      </c>
      <c r="G84" s="168"/>
      <c r="H84" s="168">
        <v>3.5200000000000002E-2</v>
      </c>
      <c r="I84" s="168"/>
      <c r="J84" s="168">
        <v>3.5799999999999998E-2</v>
      </c>
      <c r="K84" s="168"/>
      <c r="L84" s="168">
        <v>4.3900000000000002E-2</v>
      </c>
    </row>
    <row r="85" spans="1:12" s="138" customFormat="1" ht="15" customHeight="1">
      <c r="A85" s="162" t="s">
        <v>188</v>
      </c>
      <c r="B85" s="168">
        <v>3.2500000000000001E-2</v>
      </c>
      <c r="C85" s="168"/>
      <c r="D85" s="168">
        <v>2.9999999999999997E-4</v>
      </c>
      <c r="E85" s="168"/>
      <c r="F85" s="168">
        <v>1.9800000000000002E-2</v>
      </c>
      <c r="G85" s="168"/>
      <c r="H85" s="168">
        <v>3.6200000000000003E-2</v>
      </c>
      <c r="I85" s="168"/>
      <c r="J85" s="168">
        <v>3.6700000000000003E-2</v>
      </c>
      <c r="K85" s="168"/>
      <c r="L85" s="168">
        <v>4.4400000000000002E-2</v>
      </c>
    </row>
    <row r="86" spans="1:12" s="138" customFormat="1" ht="15" customHeight="1">
      <c r="A86" s="162" t="s">
        <v>189</v>
      </c>
      <c r="B86" s="168">
        <v>3.2500000000000001E-2</v>
      </c>
      <c r="C86" s="168"/>
      <c r="D86" s="168">
        <v>2.9999999999999997E-4</v>
      </c>
      <c r="E86" s="168"/>
      <c r="F86" s="168">
        <v>2.0400000000000001E-2</v>
      </c>
      <c r="G86" s="168"/>
      <c r="H86" s="168">
        <v>3.6700000000000003E-2</v>
      </c>
      <c r="I86" s="168"/>
      <c r="J86" s="168">
        <v>3.7400000000000003E-2</v>
      </c>
      <c r="K86" s="168"/>
      <c r="L86" s="168">
        <v>4.5100000000000001E-2</v>
      </c>
    </row>
    <row r="87" spans="1:12" s="138" customFormat="1" ht="15" customHeight="1">
      <c r="A87" s="162" t="s">
        <v>190</v>
      </c>
      <c r="B87" s="168">
        <v>3.2500000000000001E-2</v>
      </c>
      <c r="C87" s="168"/>
      <c r="D87" s="168">
        <v>2.0000000000000001E-4</v>
      </c>
      <c r="E87" s="168"/>
      <c r="F87" s="168">
        <v>1.9400000000000001E-2</v>
      </c>
      <c r="G87" s="168"/>
      <c r="H87" s="168">
        <v>3.6299999999999999E-2</v>
      </c>
      <c r="I87" s="168"/>
      <c r="J87" s="168">
        <v>3.7499999999999999E-2</v>
      </c>
      <c r="K87" s="168"/>
      <c r="L87" s="168">
        <v>4.5100000000000001E-2</v>
      </c>
    </row>
    <row r="88" spans="1:12" s="138" customFormat="1" ht="15" customHeight="1">
      <c r="A88" s="162" t="s">
        <v>191</v>
      </c>
      <c r="B88" s="168">
        <v>3.2500000000000001E-2</v>
      </c>
      <c r="C88" s="168"/>
      <c r="D88" s="168">
        <v>2.0000000000000001E-4</v>
      </c>
      <c r="E88" s="168"/>
      <c r="F88" s="168">
        <v>2.1999999999999999E-2</v>
      </c>
      <c r="G88" s="168"/>
      <c r="H88" s="168">
        <v>4.0500000000000001E-2</v>
      </c>
      <c r="I88" s="168"/>
      <c r="J88" s="168">
        <v>4.1700000000000001E-2</v>
      </c>
      <c r="K88" s="168"/>
      <c r="L88" s="168">
        <v>4.9099999999999998E-2</v>
      </c>
    </row>
    <row r="89" spans="1:12" s="138" customFormat="1" ht="15" customHeight="1">
      <c r="A89" s="162" t="s">
        <v>192</v>
      </c>
      <c r="B89" s="168">
        <v>3.2500000000000001E-2</v>
      </c>
      <c r="C89" s="168"/>
      <c r="D89" s="168">
        <v>4.0000000000000002E-4</v>
      </c>
      <c r="E89" s="168"/>
      <c r="F89" s="168">
        <v>2.3599999999999999E-2</v>
      </c>
      <c r="G89" s="168"/>
      <c r="H89" s="168">
        <v>4.2900000000000001E-2</v>
      </c>
      <c r="I89" s="168"/>
      <c r="J89" s="168">
        <v>4.3900000000000002E-2</v>
      </c>
      <c r="K89" s="168"/>
      <c r="L89" s="168">
        <v>5.1299999999999998E-2</v>
      </c>
    </row>
    <row r="90" spans="1:12" s="138" customFormat="1" ht="15" customHeight="1">
      <c r="A90" s="146" t="s">
        <v>193</v>
      </c>
      <c r="B90" s="168">
        <v>3.2500000000000001E-2</v>
      </c>
      <c r="C90" s="168"/>
      <c r="D90" s="168">
        <v>2.9999999999999997E-4</v>
      </c>
      <c r="E90" s="168"/>
      <c r="F90" s="168">
        <v>2.3199999999999998E-2</v>
      </c>
      <c r="G90" s="168"/>
      <c r="H90" s="168">
        <v>4.2700000000000002E-2</v>
      </c>
      <c r="I90" s="168"/>
      <c r="J90" s="168">
        <v>4.3999999999999997E-2</v>
      </c>
      <c r="K90" s="168"/>
      <c r="L90" s="168">
        <v>5.2200000000000003E-2</v>
      </c>
    </row>
    <row r="91" spans="1:12" s="138" customFormat="1" ht="15" customHeight="1">
      <c r="A91" s="146" t="s">
        <v>194</v>
      </c>
      <c r="B91" s="168">
        <v>3.2500000000000001E-2</v>
      </c>
      <c r="C91" s="168"/>
      <c r="D91" s="168">
        <v>8.9999999999999998E-4</v>
      </c>
      <c r="E91" s="168"/>
      <c r="F91" s="168">
        <v>2.1700000000000001E-2</v>
      </c>
      <c r="G91" s="168"/>
      <c r="H91" s="168">
        <v>4.1300000000000003E-2</v>
      </c>
      <c r="I91" s="168"/>
      <c r="J91" s="168">
        <v>4.2500000000000003E-2</v>
      </c>
      <c r="K91" s="168"/>
      <c r="L91" s="168">
        <v>5.2299999999999999E-2</v>
      </c>
    </row>
    <row r="92" spans="1:12" s="138" customFormat="1" ht="15" customHeight="1">
      <c r="A92" s="146" t="s">
        <v>251</v>
      </c>
      <c r="B92" s="168">
        <v>3.2500000000000001E-2</v>
      </c>
      <c r="C92" s="168"/>
      <c r="D92" s="168">
        <v>5.9999999999999995E-4</v>
      </c>
      <c r="E92" s="168"/>
      <c r="F92" s="168">
        <v>2.1700000000000001E-2</v>
      </c>
      <c r="G92" s="168"/>
      <c r="H92" s="168">
        <v>4.2500000000000003E-2</v>
      </c>
      <c r="I92" s="168"/>
      <c r="J92" s="168">
        <v>4.3900000000000002E-2</v>
      </c>
      <c r="K92" s="168"/>
      <c r="L92" s="168">
        <v>5.4199999999999998E-2</v>
      </c>
    </row>
    <row r="93" spans="1:12" s="138" customFormat="1" ht="15" customHeight="1">
      <c r="A93" s="162" t="s">
        <v>196</v>
      </c>
      <c r="B93" s="168">
        <v>3.2500000000000001E-2</v>
      </c>
      <c r="C93" s="168"/>
      <c r="D93" s="168">
        <v>1E-4</v>
      </c>
      <c r="E93" s="168"/>
      <c r="F93" s="168">
        <v>2.07E-2</v>
      </c>
      <c r="G93" s="168"/>
      <c r="H93" s="168">
        <v>4.1300000000000003E-2</v>
      </c>
      <c r="I93" s="168"/>
      <c r="J93" s="168">
        <v>4.2900000000000001E-2</v>
      </c>
      <c r="K93" s="168"/>
      <c r="L93" s="168">
        <v>5.4699999999999999E-2</v>
      </c>
    </row>
    <row r="94" spans="1:12" s="138" customFormat="1" ht="15" customHeight="1">
      <c r="A94" s="162" t="s">
        <v>197</v>
      </c>
      <c r="B94" s="168">
        <v>3.2500000000000001E-2</v>
      </c>
      <c r="C94" s="168"/>
      <c r="D94" s="168">
        <v>1.2999999999999999E-3</v>
      </c>
      <c r="E94" s="168"/>
      <c r="F94" s="168">
        <v>2.2599999999999999E-2</v>
      </c>
      <c r="G94" s="168"/>
      <c r="H94" s="168">
        <v>4.2200000000000001E-2</v>
      </c>
      <c r="I94" s="168"/>
      <c r="J94" s="168">
        <v>4.3999999999999997E-2</v>
      </c>
      <c r="K94" s="168"/>
      <c r="L94" s="168">
        <v>5.57E-2</v>
      </c>
    </row>
    <row r="95" spans="1:12" s="138" customFormat="1" ht="15" customHeight="1">
      <c r="A95" s="162" t="s">
        <v>198</v>
      </c>
      <c r="B95" s="168">
        <v>3.5000000000000003E-2</v>
      </c>
      <c r="C95" s="168"/>
      <c r="D95" s="168">
        <v>2.5999999999999999E-3</v>
      </c>
      <c r="E95" s="168"/>
      <c r="F95" s="168">
        <v>2.24E-2</v>
      </c>
      <c r="G95" s="168"/>
      <c r="H95" s="168">
        <v>4.1599999999999998E-2</v>
      </c>
      <c r="I95" s="168"/>
      <c r="J95" s="168">
        <v>4.3499999999999997E-2</v>
      </c>
      <c r="K95" s="168"/>
      <c r="L95" s="168">
        <v>5.5500000000000001E-2</v>
      </c>
    </row>
    <row r="96" spans="1:12" s="138" customFormat="1" ht="15" customHeight="1">
      <c r="A96" s="162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</row>
    <row r="97" spans="1:12" s="138" customFormat="1" ht="15" customHeight="1">
      <c r="A97" s="250">
        <v>2016</v>
      </c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</row>
    <row r="98" spans="1:12" s="138" customFormat="1" ht="15" customHeight="1">
      <c r="A98" s="162" t="s">
        <v>187</v>
      </c>
      <c r="B98" s="168">
        <v>3.5000000000000003E-2</v>
      </c>
      <c r="C98" s="168"/>
      <c r="D98" s="168">
        <v>2.5000000000000001E-3</v>
      </c>
      <c r="E98" s="168"/>
      <c r="F98" s="168">
        <v>2.0899999999999998E-2</v>
      </c>
      <c r="G98" s="168"/>
      <c r="H98" s="168">
        <v>4.0899999999999999E-2</v>
      </c>
      <c r="I98" s="168"/>
      <c r="J98" s="168">
        <v>4.2700000000000002E-2</v>
      </c>
      <c r="K98" s="168"/>
      <c r="L98" s="168">
        <v>5.4899999999999997E-2</v>
      </c>
    </row>
    <row r="99" spans="1:12" s="138" customFormat="1" ht="15" customHeight="1">
      <c r="A99" s="162" t="s">
        <v>188</v>
      </c>
      <c r="B99" s="168">
        <v>3.5000000000000003E-2</v>
      </c>
      <c r="C99" s="168"/>
      <c r="D99" s="168">
        <v>3.2000000000000002E-3</v>
      </c>
      <c r="E99" s="168"/>
      <c r="F99" s="168">
        <v>1.78E-2</v>
      </c>
      <c r="G99" s="168"/>
      <c r="H99" s="168">
        <v>3.9399999999999998E-2</v>
      </c>
      <c r="I99" s="168"/>
      <c r="J99" s="168">
        <v>4.1099999999999998E-2</v>
      </c>
      <c r="K99" s="168"/>
      <c r="L99" s="168">
        <v>5.28E-2</v>
      </c>
    </row>
    <row r="100" spans="1:12" s="138" customFormat="1" ht="15" customHeight="1" thickBot="1">
      <c r="A100" s="157"/>
      <c r="B100" s="169"/>
      <c r="C100" s="169"/>
      <c r="D100" s="169"/>
      <c r="E100" s="169"/>
      <c r="F100" s="169" t="s">
        <v>335</v>
      </c>
      <c r="G100" s="169"/>
      <c r="H100" s="169"/>
      <c r="I100" s="169"/>
      <c r="J100" s="169"/>
      <c r="K100" s="169"/>
      <c r="L100" s="169"/>
    </row>
    <row r="101" spans="1:12" s="138" customFormat="1" ht="15" customHeight="1" thickTop="1">
      <c r="A101" s="162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</row>
    <row r="102" spans="1:12" s="138" customFormat="1" ht="15" customHeight="1"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</row>
    <row r="103" spans="1:12" s="138" customFormat="1" ht="15" customHeight="1">
      <c r="A103" s="136" t="s">
        <v>184</v>
      </c>
      <c r="B103" s="170"/>
      <c r="C103" s="136"/>
      <c r="D103" s="170"/>
      <c r="E103" s="136"/>
      <c r="F103" s="170"/>
      <c r="G103" s="136"/>
      <c r="H103" s="170"/>
      <c r="I103" s="136"/>
      <c r="J103" s="170"/>
      <c r="K103" s="136"/>
      <c r="L103" s="170"/>
    </row>
    <row r="104" spans="1:12" s="138" customFormat="1" ht="15" customHeight="1">
      <c r="A104" s="136" t="s">
        <v>185</v>
      </c>
      <c r="B104" s="170"/>
      <c r="C104" s="136"/>
      <c r="D104" s="170"/>
      <c r="E104" s="136"/>
      <c r="F104" s="170"/>
      <c r="G104" s="136"/>
      <c r="H104" s="170"/>
      <c r="I104" s="136"/>
      <c r="J104" s="170"/>
      <c r="K104" s="136"/>
      <c r="L104" s="170"/>
    </row>
    <row r="105" spans="1:12" s="138" customFormat="1" ht="15" customHeight="1">
      <c r="A105" s="136"/>
      <c r="B105" s="170"/>
      <c r="C105" s="136"/>
      <c r="D105" s="170"/>
      <c r="E105" s="136"/>
      <c r="F105" s="170"/>
      <c r="G105" s="136"/>
      <c r="H105" s="170"/>
      <c r="I105" s="136"/>
      <c r="J105" s="170"/>
      <c r="K105" s="136"/>
      <c r="L105" s="170"/>
    </row>
    <row r="106" spans="1:12" ht="15" customHeight="1"/>
    <row r="107" spans="1:12" ht="15" customHeight="1"/>
    <row r="108" spans="1:12" ht="15" customHeight="1"/>
    <row r="109" spans="1:12" ht="15" customHeight="1"/>
    <row r="110" spans="1:12" ht="15" customHeight="1"/>
    <row r="111" spans="1:12" ht="15" customHeight="1"/>
    <row r="112" spans="1:12" ht="15" customHeight="1"/>
    <row r="113" ht="15" customHeight="1"/>
    <row r="114" ht="15" customHeight="1"/>
    <row r="115" ht="15" customHeight="1"/>
  </sheetData>
  <printOptions horizontalCentered="1" verticalCentered="1"/>
  <pageMargins left="0.5" right="0.5" top="0.5" bottom="0.5" header="0.5" footer="0.5"/>
  <pageSetup scale="43" orientation="portrait" r:id="rId1"/>
  <headerFooter alignWithMargins="0">
    <oddHeader>&amp;R&amp;"Times New Roman,Regular"&amp;10Exhibit No. DCP-4
Docket UE-152253
Page 4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zoomScaleNormal="100" workbookViewId="0">
      <selection activeCell="E2" sqref="E2"/>
    </sheetView>
  </sheetViews>
  <sheetFormatPr defaultColWidth="9.77734375" defaultRowHeight="15"/>
  <cols>
    <col min="1" max="1" width="11.77734375" style="174" customWidth="1"/>
    <col min="2" max="2" width="12.5546875" style="174" customWidth="1"/>
    <col min="3" max="3" width="12.21875" style="174" customWidth="1"/>
    <col min="4" max="5" width="11.77734375" style="174" customWidth="1"/>
    <col min="6" max="16384" width="9.77734375" style="174"/>
  </cols>
  <sheetData>
    <row r="1" spans="1:6" ht="15.75">
      <c r="E1" s="175"/>
    </row>
    <row r="2" spans="1:6" ht="15.75">
      <c r="E2" s="137"/>
    </row>
    <row r="4" spans="1:6" ht="20.25">
      <c r="A4" s="276" t="s">
        <v>200</v>
      </c>
      <c r="B4" s="276"/>
      <c r="C4" s="276"/>
      <c r="D4" s="276"/>
      <c r="E4" s="276"/>
      <c r="F4" s="276"/>
    </row>
    <row r="5" spans="1:6" ht="21" thickBot="1">
      <c r="A5" s="165"/>
      <c r="B5" s="165"/>
      <c r="C5" s="165"/>
      <c r="D5" s="165"/>
      <c r="E5" s="165"/>
      <c r="F5" s="165"/>
    </row>
    <row r="6" spans="1:6" ht="16.5" customHeight="1" thickTop="1">
      <c r="A6" s="176"/>
      <c r="B6" s="176"/>
      <c r="C6" s="176"/>
      <c r="D6" s="176"/>
      <c r="E6" s="176"/>
      <c r="F6" s="176"/>
    </row>
    <row r="7" spans="1:6" ht="15.75">
      <c r="A7" s="141"/>
      <c r="B7" s="141" t="s">
        <v>9</v>
      </c>
      <c r="C7" s="141" t="s">
        <v>201</v>
      </c>
      <c r="D7" s="141"/>
      <c r="E7" s="141" t="s">
        <v>9</v>
      </c>
      <c r="F7" s="141" t="s">
        <v>9</v>
      </c>
    </row>
    <row r="8" spans="1:6" ht="15.75">
      <c r="A8" s="141"/>
      <c r="B8" s="141" t="s">
        <v>202</v>
      </c>
      <c r="C8" s="141" t="s">
        <v>202</v>
      </c>
      <c r="D8" s="141" t="s">
        <v>203</v>
      </c>
      <c r="E8" s="141" t="s">
        <v>204</v>
      </c>
      <c r="F8" s="141" t="s">
        <v>205</v>
      </c>
    </row>
    <row r="9" spans="1:6" ht="15.75">
      <c r="A9" s="143"/>
      <c r="B9" s="143"/>
      <c r="C9" s="143"/>
      <c r="D9" s="143"/>
      <c r="E9" s="143"/>
      <c r="F9" s="143"/>
    </row>
    <row r="10" spans="1:6" ht="15" customHeight="1">
      <c r="A10" s="177"/>
      <c r="B10" s="177"/>
      <c r="C10" s="177"/>
      <c r="D10" s="177"/>
      <c r="E10" s="177"/>
      <c r="F10" s="177"/>
    </row>
    <row r="11" spans="1:6" ht="15" customHeight="1">
      <c r="A11" s="277" t="s">
        <v>139</v>
      </c>
      <c r="B11" s="277"/>
      <c r="C11" s="277"/>
      <c r="D11" s="277"/>
      <c r="E11" s="277"/>
      <c r="F11" s="277"/>
    </row>
    <row r="12" spans="1:6" ht="15" customHeight="1">
      <c r="A12" s="146" t="s">
        <v>140</v>
      </c>
      <c r="B12" s="146"/>
      <c r="C12" s="178"/>
      <c r="D12" s="179">
        <v>802.49</v>
      </c>
      <c r="E12" s="167">
        <v>4.3099999999999999E-2</v>
      </c>
      <c r="F12" s="167">
        <v>9.1499999999999998E-2</v>
      </c>
    </row>
    <row r="13" spans="1:6" ht="15" customHeight="1">
      <c r="A13" s="146" t="s">
        <v>141</v>
      </c>
      <c r="B13" s="178"/>
      <c r="C13" s="178"/>
      <c r="D13" s="179">
        <v>974.92</v>
      </c>
      <c r="E13" s="167">
        <v>3.7699999999999997E-2</v>
      </c>
      <c r="F13" s="167">
        <v>8.8999999999999996E-2</v>
      </c>
    </row>
    <row r="14" spans="1:6" ht="15" customHeight="1">
      <c r="A14" s="146" t="s">
        <v>142</v>
      </c>
      <c r="B14" s="178"/>
      <c r="C14" s="178"/>
      <c r="D14" s="179">
        <v>894.63</v>
      </c>
      <c r="E14" s="167">
        <v>4.6199999999999998E-2</v>
      </c>
      <c r="F14" s="167">
        <v>0.1079</v>
      </c>
    </row>
    <row r="15" spans="1:6" ht="15" customHeight="1">
      <c r="A15" s="146" t="s">
        <v>143</v>
      </c>
      <c r="B15" s="178"/>
      <c r="C15" s="178"/>
      <c r="D15" s="179">
        <v>820.23</v>
      </c>
      <c r="E15" s="167">
        <v>5.28E-2</v>
      </c>
      <c r="F15" s="167">
        <v>0.1203</v>
      </c>
    </row>
    <row r="16" spans="1:6" ht="15" customHeight="1">
      <c r="A16" s="146" t="s">
        <v>144</v>
      </c>
      <c r="B16" s="178"/>
      <c r="C16" s="178"/>
      <c r="D16" s="179">
        <v>844.4</v>
      </c>
      <c r="E16" s="167">
        <v>5.4699999999999999E-2</v>
      </c>
      <c r="F16" s="167">
        <v>0.1346</v>
      </c>
    </row>
    <row r="17" spans="1:6" ht="15" customHeight="1">
      <c r="A17" s="146" t="s">
        <v>145</v>
      </c>
      <c r="B17" s="178"/>
      <c r="C17" s="178"/>
      <c r="D17" s="179">
        <v>891.41</v>
      </c>
      <c r="E17" s="167">
        <v>5.2600000000000001E-2</v>
      </c>
      <c r="F17" s="167">
        <v>0.12659999999999999</v>
      </c>
    </row>
    <row r="18" spans="1:6" ht="15" customHeight="1">
      <c r="A18" s="146" t="s">
        <v>146</v>
      </c>
      <c r="B18" s="178"/>
      <c r="C18" s="178"/>
      <c r="D18" s="179">
        <v>932.92</v>
      </c>
      <c r="E18" s="167">
        <v>5.1999999999999998E-2</v>
      </c>
      <c r="F18" s="167">
        <v>0.1196</v>
      </c>
    </row>
    <row r="19" spans="1:6" ht="15" customHeight="1">
      <c r="A19" s="146" t="s">
        <v>147</v>
      </c>
      <c r="B19" s="178"/>
      <c r="C19" s="178"/>
      <c r="D19" s="179">
        <v>884.36</v>
      </c>
      <c r="E19" s="167">
        <v>5.8099999999999999E-2</v>
      </c>
      <c r="F19" s="167">
        <v>0.11600000000000001</v>
      </c>
    </row>
    <row r="20" spans="1:6" ht="15" customHeight="1">
      <c r="A20" s="146"/>
      <c r="B20" s="178"/>
      <c r="C20" s="178"/>
      <c r="D20" s="179"/>
      <c r="E20" s="167"/>
      <c r="F20" s="167"/>
    </row>
    <row r="21" spans="1:6" ht="15" customHeight="1">
      <c r="A21" s="279" t="s">
        <v>148</v>
      </c>
      <c r="B21" s="279"/>
      <c r="C21" s="279"/>
      <c r="D21" s="279"/>
      <c r="E21" s="279"/>
      <c r="F21" s="279"/>
    </row>
    <row r="22" spans="1:6" ht="15" customHeight="1">
      <c r="A22" s="180"/>
      <c r="B22" s="180"/>
      <c r="C22" s="180"/>
      <c r="D22" s="180"/>
      <c r="E22" s="180"/>
      <c r="F22" s="180"/>
    </row>
    <row r="23" spans="1:6" ht="15" customHeight="1">
      <c r="A23" s="146" t="s">
        <v>149</v>
      </c>
      <c r="B23" s="178"/>
      <c r="C23" s="178"/>
      <c r="D23" s="179">
        <v>1190.3399999999999</v>
      </c>
      <c r="E23" s="167">
        <v>4.3999999999999997E-2</v>
      </c>
      <c r="F23" s="167">
        <v>8.0299999999999996E-2</v>
      </c>
    </row>
    <row r="24" spans="1:6" ht="15" customHeight="1">
      <c r="A24" s="146" t="s">
        <v>150</v>
      </c>
      <c r="B24" s="178"/>
      <c r="C24" s="178"/>
      <c r="D24" s="179">
        <v>1178.48</v>
      </c>
      <c r="E24" s="167">
        <v>4.6399999999999997E-2</v>
      </c>
      <c r="F24" s="167">
        <v>0.1002</v>
      </c>
    </row>
    <row r="25" spans="1:6" ht="15" customHeight="1">
      <c r="A25" s="146" t="s">
        <v>151</v>
      </c>
      <c r="B25" s="178"/>
      <c r="C25" s="178"/>
      <c r="D25" s="179">
        <v>1328.23</v>
      </c>
      <c r="E25" s="167">
        <v>4.2500000000000003E-2</v>
      </c>
      <c r="F25" s="167">
        <v>8.1199999999999994E-2</v>
      </c>
    </row>
    <row r="26" spans="1:6" ht="15" customHeight="1">
      <c r="A26" s="146" t="s">
        <v>152</v>
      </c>
      <c r="B26" s="178"/>
      <c r="C26" s="178"/>
      <c r="D26" s="179">
        <v>1792.76</v>
      </c>
      <c r="E26" s="167">
        <v>3.49E-2</v>
      </c>
      <c r="F26" s="167">
        <v>6.0900000000000003E-2</v>
      </c>
    </row>
    <row r="27" spans="1:6" ht="15" customHeight="1">
      <c r="A27" s="146" t="s">
        <v>153</v>
      </c>
      <c r="B27" s="178"/>
      <c r="C27" s="178"/>
      <c r="D27" s="179">
        <v>2275.9899999999998</v>
      </c>
      <c r="E27" s="167">
        <v>3.0800000000000001E-2</v>
      </c>
      <c r="F27" s="167">
        <v>5.4800000000000001E-2</v>
      </c>
    </row>
    <row r="28" spans="1:6" ht="15" customHeight="1">
      <c r="A28" s="146" t="s">
        <v>154</v>
      </c>
      <c r="B28" s="178" t="s">
        <v>182</v>
      </c>
      <c r="C28" s="178" t="s">
        <v>182</v>
      </c>
      <c r="D28" s="179">
        <v>2060.8200000000002</v>
      </c>
      <c r="E28" s="167">
        <v>3.6400000000000002E-2</v>
      </c>
      <c r="F28" s="167">
        <v>8.0100000000000005E-2</v>
      </c>
    </row>
    <row r="29" spans="1:6" ht="15" customHeight="1">
      <c r="A29" s="146" t="s">
        <v>155</v>
      </c>
      <c r="B29" s="178">
        <v>322.83999999999997</v>
      </c>
      <c r="C29" s="178"/>
      <c r="D29" s="179">
        <v>2508.91</v>
      </c>
      <c r="E29" s="167">
        <v>3.4500000000000003E-2</v>
      </c>
      <c r="F29" s="167">
        <v>7.4099999999999999E-2</v>
      </c>
    </row>
    <row r="30" spans="1:6" ht="15" customHeight="1">
      <c r="A30" s="146" t="s">
        <v>156</v>
      </c>
      <c r="B30" s="178">
        <v>334.59</v>
      </c>
      <c r="C30" s="178"/>
      <c r="D30" s="179">
        <v>2678.94</v>
      </c>
      <c r="E30" s="167">
        <v>3.61E-2</v>
      </c>
      <c r="F30" s="167">
        <v>6.4699999999999994E-2</v>
      </c>
    </row>
    <row r="31" spans="1:6" ht="15" customHeight="1">
      <c r="A31" s="146" t="s">
        <v>157</v>
      </c>
      <c r="B31" s="178">
        <v>376.18</v>
      </c>
      <c r="C31" s="178">
        <v>491.69</v>
      </c>
      <c r="D31" s="179">
        <v>2929.33</v>
      </c>
      <c r="E31" s="167">
        <v>3.2399999999999998E-2</v>
      </c>
      <c r="F31" s="167">
        <v>4.7899999999999998E-2</v>
      </c>
    </row>
    <row r="32" spans="1:6" ht="15" customHeight="1">
      <c r="A32" s="146"/>
      <c r="B32" s="178"/>
      <c r="C32" s="178"/>
      <c r="D32" s="179"/>
      <c r="E32" s="167"/>
      <c r="F32" s="167"/>
    </row>
    <row r="33" spans="1:6" ht="15" customHeight="1">
      <c r="A33" s="277" t="s">
        <v>158</v>
      </c>
      <c r="B33" s="277"/>
      <c r="C33" s="277"/>
      <c r="D33" s="277"/>
      <c r="E33" s="277"/>
      <c r="F33" s="277"/>
    </row>
    <row r="34" spans="1:6" ht="15" customHeight="1">
      <c r="A34" s="146" t="s">
        <v>1</v>
      </c>
      <c r="B34" s="179">
        <v>415.74</v>
      </c>
      <c r="C34" s="146">
        <v>599.26</v>
      </c>
      <c r="D34" s="179">
        <v>3284.29</v>
      </c>
      <c r="E34" s="167">
        <v>2.9899999999999999E-2</v>
      </c>
      <c r="F34" s="167">
        <v>4.2200000000000001E-2</v>
      </c>
    </row>
    <row r="35" spans="1:6" ht="15" customHeight="1">
      <c r="A35" s="146" t="s">
        <v>2</v>
      </c>
      <c r="B35" s="179">
        <v>451.21</v>
      </c>
      <c r="C35" s="178">
        <v>715.16</v>
      </c>
      <c r="D35" s="179">
        <v>3522.06</v>
      </c>
      <c r="E35" s="167">
        <v>2.7799999999999998E-2</v>
      </c>
      <c r="F35" s="167">
        <v>4.4600000000000001E-2</v>
      </c>
    </row>
    <row r="36" spans="1:6" ht="15" customHeight="1">
      <c r="A36" s="146" t="s">
        <v>3</v>
      </c>
      <c r="B36" s="179">
        <v>460.42</v>
      </c>
      <c r="C36" s="178">
        <v>751.65</v>
      </c>
      <c r="D36" s="179">
        <v>3793.77</v>
      </c>
      <c r="E36" s="167">
        <v>2.8199999999999999E-2</v>
      </c>
      <c r="F36" s="167">
        <v>5.8299999999999998E-2</v>
      </c>
    </row>
    <row r="37" spans="1:6" ht="15" customHeight="1">
      <c r="A37" s="179" t="s">
        <v>4</v>
      </c>
      <c r="B37" s="179">
        <v>541.72</v>
      </c>
      <c r="C37" s="179">
        <v>925.19</v>
      </c>
      <c r="D37" s="179">
        <v>4493.76</v>
      </c>
      <c r="E37" s="167">
        <v>2.5600000000000001E-2</v>
      </c>
      <c r="F37" s="167">
        <v>6.0900000000000003E-2</v>
      </c>
    </row>
    <row r="38" spans="1:6" ht="15" customHeight="1">
      <c r="A38" s="179" t="s">
        <v>5</v>
      </c>
      <c r="B38" s="179">
        <v>670.5</v>
      </c>
      <c r="C38" s="179">
        <v>1164.96</v>
      </c>
      <c r="D38" s="179">
        <v>5742.89</v>
      </c>
      <c r="E38" s="167">
        <v>2.1899999999999999E-2</v>
      </c>
      <c r="F38" s="167">
        <v>5.2400000000000002E-2</v>
      </c>
    </row>
    <row r="39" spans="1:6" ht="15" customHeight="1">
      <c r="A39" s="179" t="s">
        <v>6</v>
      </c>
      <c r="B39" s="179">
        <v>873.43</v>
      </c>
      <c r="C39" s="179">
        <v>1469.49</v>
      </c>
      <c r="D39" s="179">
        <v>7441.15</v>
      </c>
      <c r="E39" s="167">
        <v>1.77E-2</v>
      </c>
      <c r="F39" s="167">
        <v>4.5699999999999998E-2</v>
      </c>
    </row>
    <row r="40" spans="1:6" ht="15" customHeight="1">
      <c r="A40" s="152">
        <v>1998</v>
      </c>
      <c r="B40" s="179">
        <v>1085.5</v>
      </c>
      <c r="C40" s="179">
        <v>1794.91</v>
      </c>
      <c r="D40" s="179">
        <v>8625.52</v>
      </c>
      <c r="E40" s="167">
        <v>1.49E-2</v>
      </c>
      <c r="F40" s="167">
        <v>3.4599999999999999E-2</v>
      </c>
    </row>
    <row r="41" spans="1:6" ht="15" customHeight="1">
      <c r="A41" s="152">
        <v>1999</v>
      </c>
      <c r="B41" s="179">
        <v>1327.33</v>
      </c>
      <c r="C41" s="179">
        <v>2728.15</v>
      </c>
      <c r="D41" s="179">
        <v>10464.879999999999</v>
      </c>
      <c r="E41" s="167">
        <v>1.2500000000000001E-2</v>
      </c>
      <c r="F41" s="167">
        <v>3.1699999999999999E-2</v>
      </c>
    </row>
    <row r="42" spans="1:6" ht="15" customHeight="1">
      <c r="A42" s="152">
        <v>2000</v>
      </c>
      <c r="B42" s="179">
        <v>1427.22</v>
      </c>
      <c r="C42" s="179">
        <v>2783.67</v>
      </c>
      <c r="D42" s="179">
        <v>10734.9</v>
      </c>
      <c r="E42" s="167">
        <v>1.15E-2</v>
      </c>
      <c r="F42" s="167">
        <v>3.6299999999999999E-2</v>
      </c>
    </row>
    <row r="43" spans="1:6" ht="15" customHeight="1">
      <c r="A43" s="152">
        <v>2001</v>
      </c>
      <c r="B43" s="179">
        <v>1194.18</v>
      </c>
      <c r="C43" s="179">
        <v>2035</v>
      </c>
      <c r="D43" s="179">
        <v>10189.129999999999</v>
      </c>
      <c r="E43" s="167">
        <v>1.32E-2</v>
      </c>
      <c r="F43" s="167">
        <v>2.9499999999999998E-2</v>
      </c>
    </row>
    <row r="44" spans="1:6" ht="15" customHeight="1">
      <c r="A44" s="152"/>
      <c r="B44" s="179"/>
      <c r="C44" s="179"/>
      <c r="D44" s="179"/>
      <c r="E44" s="167"/>
      <c r="F44" s="167"/>
    </row>
    <row r="45" spans="1:6" ht="15" customHeight="1">
      <c r="A45" s="280" t="s">
        <v>160</v>
      </c>
      <c r="B45" s="280"/>
      <c r="C45" s="280"/>
      <c r="D45" s="280"/>
      <c r="E45" s="280"/>
      <c r="F45" s="280"/>
    </row>
    <row r="46" spans="1:6" ht="15" customHeight="1">
      <c r="A46" s="152">
        <v>2002</v>
      </c>
      <c r="B46" s="179">
        <v>993.94</v>
      </c>
      <c r="C46" s="179">
        <v>1539.73</v>
      </c>
      <c r="D46" s="179">
        <v>9226.43</v>
      </c>
      <c r="E46" s="167">
        <v>1.61E-2</v>
      </c>
      <c r="F46" s="167">
        <v>2.92E-2</v>
      </c>
    </row>
    <row r="47" spans="1:6" ht="15" customHeight="1">
      <c r="A47" s="152">
        <v>2003</v>
      </c>
      <c r="B47" s="179">
        <v>965.23</v>
      </c>
      <c r="C47" s="179">
        <v>1647.17</v>
      </c>
      <c r="D47" s="179">
        <v>8993.59</v>
      </c>
      <c r="E47" s="167">
        <v>1.77E-2</v>
      </c>
      <c r="F47" s="167">
        <v>3.8399999999999997E-2</v>
      </c>
    </row>
    <row r="48" spans="1:6" ht="15" customHeight="1">
      <c r="A48" s="152">
        <v>2004</v>
      </c>
      <c r="B48" s="179">
        <v>1130.6500000000001</v>
      </c>
      <c r="C48" s="179">
        <v>1986.53</v>
      </c>
      <c r="D48" s="179">
        <v>10317.39</v>
      </c>
      <c r="E48" s="167">
        <v>1.72E-2</v>
      </c>
      <c r="F48" s="167">
        <v>4.8899999999999999E-2</v>
      </c>
    </row>
    <row r="49" spans="1:6" ht="15" customHeight="1">
      <c r="A49" s="152">
        <v>2005</v>
      </c>
      <c r="B49" s="179">
        <v>1207.23</v>
      </c>
      <c r="C49" s="179">
        <v>2099.3200000000002</v>
      </c>
      <c r="D49" s="179">
        <v>10547.67</v>
      </c>
      <c r="E49" s="167">
        <v>1.83E-2</v>
      </c>
      <c r="F49" s="167">
        <v>5.3600000000000002E-2</v>
      </c>
    </row>
    <row r="50" spans="1:6" ht="15" customHeight="1">
      <c r="A50" s="154">
        <v>2006</v>
      </c>
      <c r="B50" s="181">
        <v>1310.46</v>
      </c>
      <c r="C50" s="181">
        <v>2263.41</v>
      </c>
      <c r="D50" s="181">
        <v>11408.67</v>
      </c>
      <c r="E50" s="168">
        <v>1.8700000000000001E-2</v>
      </c>
      <c r="F50" s="168">
        <v>5.7799999999999997E-2</v>
      </c>
    </row>
    <row r="51" spans="1:6" ht="15" customHeight="1">
      <c r="A51" s="154">
        <v>2007</v>
      </c>
      <c r="B51" s="181">
        <v>1477.19</v>
      </c>
      <c r="C51" s="181">
        <v>2578.4699999999998</v>
      </c>
      <c r="D51" s="181">
        <v>13169.98</v>
      </c>
      <c r="E51" s="168">
        <v>1.8599999999999998E-2</v>
      </c>
      <c r="F51" s="168">
        <v>5.2900000000000003E-2</v>
      </c>
    </row>
    <row r="52" spans="1:6" ht="15" customHeight="1">
      <c r="A52" s="154">
        <v>2008</v>
      </c>
      <c r="B52" s="181">
        <v>1220.04</v>
      </c>
      <c r="C52" s="181">
        <v>2161.65</v>
      </c>
      <c r="D52" s="181">
        <v>11252.62</v>
      </c>
      <c r="E52" s="168">
        <v>2.3699999999999999E-2</v>
      </c>
      <c r="F52" s="168">
        <v>3.5400000000000001E-2</v>
      </c>
    </row>
    <row r="53" spans="1:6" ht="15" customHeight="1">
      <c r="A53" s="154">
        <v>2009</v>
      </c>
      <c r="B53" s="181">
        <v>948.05</v>
      </c>
      <c r="C53" s="181">
        <v>1845.38</v>
      </c>
      <c r="D53" s="181">
        <v>8876.15</v>
      </c>
      <c r="E53" s="168">
        <v>2.4E-2</v>
      </c>
      <c r="F53" s="182">
        <v>1.8599999999999998E-2</v>
      </c>
    </row>
    <row r="54" spans="1:6" ht="15" customHeight="1">
      <c r="A54" s="154"/>
      <c r="B54" s="181"/>
      <c r="C54" s="181"/>
      <c r="D54" s="181"/>
      <c r="E54" s="168"/>
      <c r="F54" s="182"/>
    </row>
    <row r="55" spans="1:6" ht="15" customHeight="1">
      <c r="A55" s="275" t="s">
        <v>161</v>
      </c>
      <c r="B55" s="275"/>
      <c r="C55" s="275"/>
      <c r="D55" s="275"/>
      <c r="E55" s="275"/>
      <c r="F55" s="275"/>
    </row>
    <row r="56" spans="1:6" ht="15" customHeight="1">
      <c r="A56" s="154">
        <v>2010</v>
      </c>
      <c r="B56" s="181">
        <v>1139.97</v>
      </c>
      <c r="C56" s="181">
        <v>2349.89</v>
      </c>
      <c r="D56" s="181">
        <v>10662.8</v>
      </c>
      <c r="E56" s="168">
        <v>1.9800000000000002E-2</v>
      </c>
      <c r="F56" s="182">
        <v>6.0400000000000002E-2</v>
      </c>
    </row>
    <row r="57" spans="1:6" ht="15" customHeight="1">
      <c r="A57" s="154">
        <v>2011</v>
      </c>
      <c r="B57" s="181">
        <v>1268.8900000000001</v>
      </c>
      <c r="C57" s="181">
        <v>2677.44</v>
      </c>
      <c r="D57" s="181">
        <v>11966.36</v>
      </c>
      <c r="E57" s="168">
        <v>2.0500000000000001E-2</v>
      </c>
      <c r="F57" s="182">
        <v>6.7699999999999996E-2</v>
      </c>
    </row>
    <row r="58" spans="1:6" ht="15" customHeight="1">
      <c r="A58" s="154">
        <v>2012</v>
      </c>
      <c r="B58" s="181">
        <v>1379.35</v>
      </c>
      <c r="C58" s="181">
        <v>2965.56</v>
      </c>
      <c r="D58" s="181">
        <v>12967.08</v>
      </c>
      <c r="E58" s="168">
        <v>2.24E-2</v>
      </c>
      <c r="F58" s="182">
        <v>6.2E-2</v>
      </c>
    </row>
    <row r="59" spans="1:6" ht="15" customHeight="1">
      <c r="A59" s="154">
        <v>2013</v>
      </c>
      <c r="B59" s="181">
        <v>1462.51</v>
      </c>
      <c r="C59" s="181">
        <v>3537.69</v>
      </c>
      <c r="D59" s="181">
        <v>14999.67</v>
      </c>
      <c r="E59" s="168">
        <v>2.1399999999999999E-2</v>
      </c>
      <c r="F59" s="182">
        <v>5.57E-2</v>
      </c>
    </row>
    <row r="60" spans="1:6" ht="15" customHeight="1">
      <c r="A60" s="154">
        <v>2014</v>
      </c>
      <c r="B60" s="181">
        <v>1930.67</v>
      </c>
      <c r="C60" s="181">
        <v>4374.3100000000004</v>
      </c>
      <c r="D60" s="181">
        <v>16773.990000000002</v>
      </c>
      <c r="E60" s="168">
        <v>2.0400000000000001E-2</v>
      </c>
      <c r="F60" s="182">
        <v>5.2499999999999998E-2</v>
      </c>
    </row>
    <row r="61" spans="1:6" ht="15" customHeight="1">
      <c r="A61" s="154">
        <v>2015</v>
      </c>
      <c r="B61" s="181">
        <v>2061.1999999999998</v>
      </c>
      <c r="C61" s="181">
        <v>4943.49</v>
      </c>
      <c r="D61" s="181">
        <v>17590.810000000001</v>
      </c>
      <c r="E61" s="168">
        <v>2.1000000000000001E-2</v>
      </c>
      <c r="F61" s="182">
        <v>4.5900000000000003E-2</v>
      </c>
    </row>
    <row r="62" spans="1:6" ht="15" customHeight="1" thickBot="1">
      <c r="A62" s="164"/>
      <c r="B62" s="183"/>
      <c r="C62" s="183"/>
      <c r="D62" s="183"/>
      <c r="E62" s="169"/>
      <c r="F62" s="169"/>
    </row>
    <row r="63" spans="1:6" ht="15" customHeight="1" thickTop="1">
      <c r="A63" s="177"/>
      <c r="B63" s="184"/>
      <c r="C63" s="184"/>
      <c r="D63" s="181"/>
      <c r="E63" s="168"/>
      <c r="F63" s="168"/>
    </row>
    <row r="64" spans="1:6" ht="15" customHeight="1">
      <c r="A64" s="177" t="s">
        <v>206</v>
      </c>
      <c r="B64" s="184"/>
      <c r="C64" s="184"/>
      <c r="D64" s="181"/>
      <c r="E64" s="168"/>
      <c r="F64" s="168"/>
    </row>
    <row r="65" spans="1:6" ht="15" customHeight="1">
      <c r="A65" s="177" t="s">
        <v>207</v>
      </c>
      <c r="B65" s="184"/>
      <c r="C65" s="184"/>
      <c r="D65" s="181"/>
      <c r="E65" s="168"/>
      <c r="F65" s="168"/>
    </row>
    <row r="66" spans="1:6" ht="15" customHeight="1">
      <c r="A66" s="177"/>
      <c r="B66" s="184"/>
      <c r="C66" s="184"/>
      <c r="D66" s="181"/>
      <c r="E66" s="168"/>
      <c r="F66" s="168"/>
    </row>
    <row r="67" spans="1:6" ht="15" customHeight="1">
      <c r="A67" s="136" t="s">
        <v>163</v>
      </c>
      <c r="B67" s="178"/>
      <c r="C67" s="178"/>
      <c r="D67" s="179"/>
      <c r="E67" s="167"/>
      <c r="F67" s="167"/>
    </row>
    <row r="68" spans="1:6" ht="15" customHeight="1">
      <c r="B68" s="178"/>
      <c r="C68" s="178"/>
      <c r="D68" s="179"/>
      <c r="E68" s="178"/>
      <c r="F68" s="178"/>
    </row>
    <row r="69" spans="1:6" ht="15" customHeight="1">
      <c r="B69" s="146"/>
      <c r="C69" s="146"/>
      <c r="D69" s="179"/>
      <c r="E69" s="146"/>
      <c r="F69" s="146"/>
    </row>
    <row r="70" spans="1:6" ht="15" customHeight="1">
      <c r="B70" s="146"/>
      <c r="C70" s="146"/>
      <c r="D70" s="179"/>
      <c r="E70" s="146"/>
      <c r="F70" s="146"/>
    </row>
    <row r="71" spans="1:6" ht="15" customHeight="1">
      <c r="B71" s="146"/>
      <c r="C71" s="146"/>
      <c r="D71" s="179"/>
      <c r="E71" s="146"/>
      <c r="F71" s="146"/>
    </row>
    <row r="72" spans="1:6" ht="15" customHeight="1">
      <c r="B72" s="146"/>
      <c r="C72" s="146"/>
      <c r="D72" s="146"/>
      <c r="E72" s="146"/>
      <c r="F72" s="146"/>
    </row>
    <row r="73" spans="1:6" ht="15" customHeight="1">
      <c r="B73" s="146"/>
      <c r="C73" s="146"/>
      <c r="D73" s="146"/>
      <c r="E73" s="146"/>
      <c r="F73" s="146"/>
    </row>
    <row r="74" spans="1:6" ht="15" customHeight="1"/>
    <row r="75" spans="1:6" ht="15" customHeight="1"/>
    <row r="76" spans="1:6" ht="15" customHeight="1"/>
    <row r="77" spans="1:6" ht="15" customHeight="1"/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mergeCells count="6">
    <mergeCell ref="A55:F55"/>
    <mergeCell ref="A4:F4"/>
    <mergeCell ref="A11:F11"/>
    <mergeCell ref="A21:F21"/>
    <mergeCell ref="A33:F33"/>
    <mergeCell ref="A45:F45"/>
  </mergeCells>
  <printOptions horizontalCentered="1" verticalCentered="1"/>
  <pageMargins left="0.5" right="0.5" top="0.5" bottom="0.5" header="0.5" footer="0.5"/>
  <pageSetup scale="63" orientation="portrait" r:id="rId1"/>
  <headerFooter alignWithMargins="0">
    <oddHeader>&amp;R&amp;"Times New Roman,Regular"&amp;11Exhibit No. DCP-4
Docket UE-152253
Page 5 of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zoomScaleNormal="100" workbookViewId="0">
      <selection activeCell="E2" sqref="E2"/>
    </sheetView>
  </sheetViews>
  <sheetFormatPr defaultColWidth="9.77734375" defaultRowHeight="15"/>
  <cols>
    <col min="1" max="5" width="11.77734375" style="174" customWidth="1"/>
    <col min="6" max="16384" width="9.77734375" style="174"/>
  </cols>
  <sheetData>
    <row r="1" spans="1:6" ht="15.75">
      <c r="E1" s="175"/>
    </row>
    <row r="2" spans="1:6" ht="15.75">
      <c r="E2" s="137"/>
    </row>
    <row r="4" spans="1:6" ht="20.25">
      <c r="A4" s="159" t="s">
        <v>200</v>
      </c>
      <c r="B4" s="160"/>
      <c r="C4" s="160"/>
      <c r="D4" s="160"/>
      <c r="E4" s="160"/>
      <c r="F4" s="160"/>
    </row>
    <row r="5" spans="1:6" ht="21" thickBot="1">
      <c r="A5" s="159"/>
      <c r="B5" s="160"/>
      <c r="C5" s="160"/>
      <c r="D5" s="160"/>
      <c r="E5" s="160"/>
      <c r="F5" s="160"/>
    </row>
    <row r="6" spans="1:6" ht="16.5" customHeight="1" thickTop="1">
      <c r="A6" s="176"/>
      <c r="B6" s="176"/>
      <c r="C6" s="176"/>
      <c r="D6" s="176"/>
      <c r="E6" s="176"/>
      <c r="F6" s="176"/>
    </row>
    <row r="7" spans="1:6" ht="15.75">
      <c r="A7" s="141"/>
      <c r="B7" s="141" t="s">
        <v>9</v>
      </c>
      <c r="C7" s="141" t="s">
        <v>201</v>
      </c>
      <c r="D7" s="141"/>
      <c r="E7" s="141" t="s">
        <v>9</v>
      </c>
      <c r="F7" s="141" t="s">
        <v>9</v>
      </c>
    </row>
    <row r="8" spans="1:6" ht="15.75">
      <c r="A8" s="141"/>
      <c r="B8" s="141" t="s">
        <v>71</v>
      </c>
      <c r="C8" s="141" t="s">
        <v>71</v>
      </c>
      <c r="D8" s="141" t="s">
        <v>203</v>
      </c>
      <c r="E8" s="141" t="s">
        <v>204</v>
      </c>
      <c r="F8" s="141" t="s">
        <v>205</v>
      </c>
    </row>
    <row r="9" spans="1:6" ht="15.75">
      <c r="A9" s="143"/>
      <c r="B9" s="143"/>
      <c r="C9" s="143"/>
      <c r="D9" s="143"/>
      <c r="E9" s="143"/>
      <c r="F9" s="143"/>
    </row>
    <row r="10" spans="1:6" ht="15" customHeight="1">
      <c r="A10" s="177"/>
      <c r="B10" s="177"/>
      <c r="C10" s="177"/>
      <c r="D10" s="177"/>
      <c r="E10" s="177"/>
      <c r="F10" s="177"/>
    </row>
    <row r="11" spans="1:6" ht="15" customHeight="1">
      <c r="A11" s="161">
        <v>2005</v>
      </c>
      <c r="B11" s="179"/>
      <c r="C11" s="179"/>
      <c r="D11" s="179"/>
      <c r="E11" s="167"/>
      <c r="F11" s="167"/>
    </row>
    <row r="12" spans="1:6" ht="15" customHeight="1">
      <c r="A12" s="146" t="s">
        <v>164</v>
      </c>
      <c r="B12" s="179">
        <v>1191.98</v>
      </c>
      <c r="C12" s="179">
        <v>2056.0100000000002</v>
      </c>
      <c r="D12" s="179">
        <v>10648.48</v>
      </c>
      <c r="E12" s="167">
        <v>1.77E-2</v>
      </c>
      <c r="F12" s="167">
        <v>5.11E-2</v>
      </c>
    </row>
    <row r="13" spans="1:6" ht="15" customHeight="1">
      <c r="A13" s="146" t="s">
        <v>165</v>
      </c>
      <c r="B13" s="179">
        <v>1181.6500000000001</v>
      </c>
      <c r="C13" s="179">
        <v>2012.24</v>
      </c>
      <c r="D13" s="179">
        <v>10382.35</v>
      </c>
      <c r="E13" s="167">
        <v>1.8499999999999999E-2</v>
      </c>
      <c r="F13" s="167">
        <v>5.3199999999999997E-2</v>
      </c>
    </row>
    <row r="14" spans="1:6" ht="15" customHeight="1">
      <c r="A14" s="146" t="s">
        <v>166</v>
      </c>
      <c r="B14" s="179">
        <v>1225.9100000000001</v>
      </c>
      <c r="C14" s="179">
        <v>2144.61</v>
      </c>
      <c r="D14" s="179">
        <v>10532.24</v>
      </c>
      <c r="E14" s="167">
        <v>1.83E-2</v>
      </c>
      <c r="F14" s="167">
        <v>5.4199999999999998E-2</v>
      </c>
    </row>
    <row r="15" spans="1:6" ht="15" customHeight="1">
      <c r="A15" s="146" t="s">
        <v>167</v>
      </c>
      <c r="B15" s="179">
        <v>1262.07</v>
      </c>
      <c r="C15" s="179">
        <v>2246.09</v>
      </c>
      <c r="D15" s="179">
        <v>10827.79</v>
      </c>
      <c r="E15" s="167">
        <v>1.8599999999999998E-2</v>
      </c>
      <c r="F15" s="167">
        <v>5.6000000000000001E-2</v>
      </c>
    </row>
    <row r="16" spans="1:6" ht="15" customHeight="1">
      <c r="A16" s="146"/>
      <c r="B16" s="179"/>
      <c r="C16" s="179"/>
      <c r="D16" s="179"/>
      <c r="E16" s="167"/>
      <c r="F16" s="167"/>
    </row>
    <row r="17" spans="1:6" ht="15" customHeight="1">
      <c r="A17" s="161">
        <v>2006</v>
      </c>
      <c r="B17" s="179"/>
      <c r="C17" s="179"/>
      <c r="D17" s="179"/>
      <c r="E17" s="167"/>
      <c r="F17" s="167"/>
    </row>
    <row r="18" spans="1:6" ht="15" customHeight="1">
      <c r="A18" s="146" t="s">
        <v>164</v>
      </c>
      <c r="B18" s="179">
        <v>1283.04</v>
      </c>
      <c r="C18" s="179">
        <v>2287.9699999999998</v>
      </c>
      <c r="D18" s="179">
        <v>10996.04</v>
      </c>
      <c r="E18" s="167">
        <v>1.8499999999999999E-2</v>
      </c>
      <c r="F18" s="167">
        <v>5.6099999999999997E-2</v>
      </c>
    </row>
    <row r="19" spans="1:6" ht="15" customHeight="1">
      <c r="A19" s="146" t="s">
        <v>165</v>
      </c>
      <c r="B19" s="179">
        <v>1281.77</v>
      </c>
      <c r="C19" s="179">
        <v>2240.46</v>
      </c>
      <c r="D19" s="179">
        <v>11188.84</v>
      </c>
      <c r="E19" s="167">
        <v>1.9E-2</v>
      </c>
      <c r="F19" s="167">
        <v>5.8599999999999999E-2</v>
      </c>
    </row>
    <row r="20" spans="1:6" ht="15" customHeight="1">
      <c r="A20" s="146" t="s">
        <v>166</v>
      </c>
      <c r="B20" s="179">
        <v>1288.4000000000001</v>
      </c>
      <c r="C20" s="179">
        <v>2141.9699999999998</v>
      </c>
      <c r="D20" s="179">
        <v>11274.49</v>
      </c>
      <c r="E20" s="167">
        <v>1.9099999999999999E-2</v>
      </c>
      <c r="F20" s="167">
        <v>5.8799999999999998E-2</v>
      </c>
    </row>
    <row r="21" spans="1:6" ht="15" customHeight="1">
      <c r="A21" s="146" t="s">
        <v>167</v>
      </c>
      <c r="B21" s="179">
        <v>1389.48</v>
      </c>
      <c r="C21" s="179">
        <v>2390.2600000000002</v>
      </c>
      <c r="D21" s="179">
        <v>12175.3</v>
      </c>
      <c r="E21" s="167">
        <v>1.8100000000000002E-2</v>
      </c>
      <c r="F21" s="167">
        <v>5.7500000000000002E-2</v>
      </c>
    </row>
    <row r="22" spans="1:6" ht="15" customHeight="1">
      <c r="A22" s="146"/>
      <c r="B22" s="179"/>
      <c r="C22" s="179"/>
      <c r="D22" s="179"/>
      <c r="E22" s="167"/>
      <c r="F22" s="167"/>
    </row>
    <row r="23" spans="1:6" ht="15" customHeight="1">
      <c r="A23" s="161">
        <v>2007</v>
      </c>
      <c r="B23" s="179"/>
      <c r="C23" s="179"/>
      <c r="D23" s="179"/>
      <c r="E23" s="167"/>
      <c r="F23" s="167"/>
    </row>
    <row r="24" spans="1:6" ht="15" customHeight="1">
      <c r="A24" s="146" t="s">
        <v>164</v>
      </c>
      <c r="B24" s="179">
        <v>1425.3</v>
      </c>
      <c r="C24" s="179">
        <v>2444.85</v>
      </c>
      <c r="D24" s="179">
        <v>12470.97</v>
      </c>
      <c r="E24" s="167">
        <v>1.84E-2</v>
      </c>
      <c r="F24" s="167">
        <v>5.8500000000000003E-2</v>
      </c>
    </row>
    <row r="25" spans="1:6" ht="15" customHeight="1">
      <c r="A25" s="146" t="s">
        <v>165</v>
      </c>
      <c r="B25" s="179">
        <v>1496.43</v>
      </c>
      <c r="C25" s="179">
        <v>2552.37</v>
      </c>
      <c r="D25" s="179">
        <v>13214.26</v>
      </c>
      <c r="E25" s="167">
        <v>1.8200000000000001E-2</v>
      </c>
      <c r="F25" s="167">
        <v>5.6500000000000002E-2</v>
      </c>
    </row>
    <row r="26" spans="1:6" ht="15" customHeight="1">
      <c r="A26" s="146" t="s">
        <v>166</v>
      </c>
      <c r="B26" s="179">
        <v>1490.81</v>
      </c>
      <c r="C26" s="179">
        <v>2609.6799999999998</v>
      </c>
      <c r="D26" s="179">
        <v>13488.43</v>
      </c>
      <c r="E26" s="167">
        <v>1.8599999999999998E-2</v>
      </c>
      <c r="F26" s="167">
        <v>5.1499999999999997E-2</v>
      </c>
    </row>
    <row r="27" spans="1:6" ht="15" customHeight="1">
      <c r="A27" s="146" t="s">
        <v>167</v>
      </c>
      <c r="B27" s="179">
        <v>1494.09</v>
      </c>
      <c r="C27" s="179">
        <v>2701.59</v>
      </c>
      <c r="D27" s="179">
        <v>13502.95</v>
      </c>
      <c r="E27" s="167">
        <v>1.9099999999999999E-2</v>
      </c>
      <c r="F27" s="167">
        <v>4.5100000000000001E-2</v>
      </c>
    </row>
    <row r="28" spans="1:6" ht="15" customHeight="1">
      <c r="A28" s="146"/>
      <c r="B28" s="179"/>
      <c r="C28" s="179"/>
      <c r="D28" s="179"/>
      <c r="E28" s="167"/>
      <c r="F28" s="167"/>
    </row>
    <row r="29" spans="1:6" ht="15" customHeight="1">
      <c r="A29" s="161">
        <v>2008</v>
      </c>
      <c r="B29" s="179"/>
      <c r="C29" s="179"/>
      <c r="D29" s="179"/>
      <c r="E29" s="167"/>
      <c r="F29" s="167"/>
    </row>
    <row r="30" spans="1:6" ht="15" customHeight="1">
      <c r="A30" s="146" t="s">
        <v>164</v>
      </c>
      <c r="B30" s="179">
        <v>1350.19</v>
      </c>
      <c r="C30" s="179">
        <v>2332.91</v>
      </c>
      <c r="D30" s="179">
        <v>12383.86</v>
      </c>
      <c r="E30" s="167">
        <v>2.1100000000000001E-2</v>
      </c>
      <c r="F30" s="167">
        <v>4.5499999999999999E-2</v>
      </c>
    </row>
    <row r="31" spans="1:6" ht="15" customHeight="1">
      <c r="A31" s="146" t="s">
        <v>165</v>
      </c>
      <c r="B31" s="179">
        <v>1371.65</v>
      </c>
      <c r="C31" s="179">
        <v>2426.2600000000002</v>
      </c>
      <c r="D31" s="179">
        <v>12508.59</v>
      </c>
      <c r="E31" s="167">
        <v>2.1000000000000001E-2</v>
      </c>
      <c r="F31" s="167">
        <v>4.0500000000000001E-2</v>
      </c>
    </row>
    <row r="32" spans="1:6" ht="15" customHeight="1">
      <c r="A32" s="146" t="s">
        <v>166</v>
      </c>
      <c r="B32" s="179">
        <v>1251.94</v>
      </c>
      <c r="C32" s="179">
        <v>2290.87</v>
      </c>
      <c r="D32" s="179">
        <v>11322.4</v>
      </c>
      <c r="E32" s="167">
        <v>2.29E-2</v>
      </c>
      <c r="F32" s="167">
        <v>3.9399999999999998E-2</v>
      </c>
    </row>
    <row r="33" spans="1:6" ht="15" customHeight="1">
      <c r="A33" s="146" t="s">
        <v>167</v>
      </c>
      <c r="B33" s="179">
        <v>909.8</v>
      </c>
      <c r="C33" s="179">
        <v>1599.64</v>
      </c>
      <c r="D33" s="179">
        <v>8795.61</v>
      </c>
      <c r="E33" s="167">
        <v>2.98E-2</v>
      </c>
      <c r="F33" s="167">
        <v>1.6500000000000001E-2</v>
      </c>
    </row>
    <row r="34" spans="1:6" ht="15" customHeight="1">
      <c r="A34" s="146"/>
      <c r="B34" s="179"/>
      <c r="C34" s="179"/>
      <c r="D34" s="179"/>
      <c r="E34" s="167"/>
      <c r="F34" s="167"/>
    </row>
    <row r="35" spans="1:6" ht="15" customHeight="1">
      <c r="A35" s="161">
        <v>2009</v>
      </c>
      <c r="B35" s="179"/>
      <c r="C35" s="179"/>
      <c r="D35" s="179"/>
      <c r="E35" s="167"/>
      <c r="F35" s="167"/>
    </row>
    <row r="36" spans="1:6" ht="15" customHeight="1">
      <c r="A36" s="146" t="s">
        <v>164</v>
      </c>
      <c r="B36" s="179">
        <v>809.31333333333339</v>
      </c>
      <c r="C36" s="179">
        <v>1485.1366666666665</v>
      </c>
      <c r="D36" s="179">
        <v>7774.0566666666673</v>
      </c>
      <c r="E36" s="167">
        <v>0.03</v>
      </c>
      <c r="F36" s="167">
        <v>8.6E-3</v>
      </c>
    </row>
    <row r="37" spans="1:6" ht="15" customHeight="1">
      <c r="A37" s="146" t="s">
        <v>165</v>
      </c>
      <c r="B37" s="179">
        <v>892.22666666666657</v>
      </c>
      <c r="C37" s="179">
        <v>1731.4066666666668</v>
      </c>
      <c r="D37" s="179">
        <v>8327.83</v>
      </c>
      <c r="E37" s="167">
        <v>2.4533333333333334E-2</v>
      </c>
      <c r="F37" s="167">
        <v>8.2000000000000007E-3</v>
      </c>
    </row>
    <row r="38" spans="1:6" ht="15" customHeight="1">
      <c r="A38" s="146" t="s">
        <v>166</v>
      </c>
      <c r="B38" s="179">
        <v>996.68</v>
      </c>
      <c r="C38" s="179">
        <v>1985.25</v>
      </c>
      <c r="D38" s="179">
        <v>9229.9266666666663</v>
      </c>
      <c r="E38" s="167">
        <v>2.1633333333333334E-2</v>
      </c>
      <c r="F38" s="167">
        <v>1.1900000000000001E-2</v>
      </c>
    </row>
    <row r="39" spans="1:6" ht="15" customHeight="1">
      <c r="A39" s="146" t="s">
        <v>167</v>
      </c>
      <c r="B39" s="179">
        <v>1088.7033333333334</v>
      </c>
      <c r="C39" s="179">
        <v>2162.3266666666664</v>
      </c>
      <c r="D39" s="179">
        <v>10172.776666666667</v>
      </c>
      <c r="E39" s="167">
        <v>1.9866666666666668E-2</v>
      </c>
      <c r="F39" s="185">
        <v>4.5699999999999998E-2</v>
      </c>
    </row>
    <row r="40" spans="1:6" ht="15" customHeight="1">
      <c r="A40" s="146"/>
      <c r="B40" s="179"/>
      <c r="C40" s="179"/>
      <c r="D40" s="179"/>
      <c r="E40" s="167"/>
      <c r="F40" s="185"/>
    </row>
    <row r="41" spans="1:6" ht="15" customHeight="1">
      <c r="A41" s="161">
        <v>2010</v>
      </c>
      <c r="B41" s="179"/>
      <c r="C41" s="179"/>
      <c r="D41" s="179"/>
      <c r="E41" s="167"/>
      <c r="F41" s="185"/>
    </row>
    <row r="42" spans="1:6" ht="15" customHeight="1">
      <c r="A42" s="162" t="s">
        <v>164</v>
      </c>
      <c r="B42" s="181">
        <v>1121.5966666666666</v>
      </c>
      <c r="C42" s="181">
        <v>2274.8833333333332</v>
      </c>
      <c r="D42" s="181">
        <v>10454.423333333334</v>
      </c>
      <c r="E42" s="168">
        <v>1.9400000000000001E-2</v>
      </c>
      <c r="F42" s="182">
        <v>5.21E-2</v>
      </c>
    </row>
    <row r="43" spans="1:6" ht="15" customHeight="1">
      <c r="A43" s="162" t="s">
        <v>165</v>
      </c>
      <c r="B43" s="181">
        <v>1135.2466666666667</v>
      </c>
      <c r="C43" s="181">
        <v>2343.3966666666661</v>
      </c>
      <c r="D43" s="181">
        <v>10570.536666666667</v>
      </c>
      <c r="E43" s="168">
        <v>1.9699999999999999E-2</v>
      </c>
      <c r="F43" s="182">
        <v>6.5100000000000005E-2</v>
      </c>
    </row>
    <row r="44" spans="1:6" ht="15" customHeight="1">
      <c r="A44" s="162" t="s">
        <v>166</v>
      </c>
      <c r="B44" s="181">
        <v>1096.3866666666665</v>
      </c>
      <c r="C44" s="181">
        <v>2237.9666666666667</v>
      </c>
      <c r="D44" s="181">
        <v>10390.24</v>
      </c>
      <c r="E44" s="168">
        <v>2.0866666666666669E-2</v>
      </c>
      <c r="F44" s="182">
        <v>6.3E-2</v>
      </c>
    </row>
    <row r="45" spans="1:6" ht="15" customHeight="1">
      <c r="A45" s="146" t="s">
        <v>167</v>
      </c>
      <c r="B45" s="181">
        <f>+(1171.58+1198.89+1241.53)/3</f>
        <v>1204</v>
      </c>
      <c r="C45" s="181">
        <f>+(2441.3+2530.99+2631.56)/3</f>
        <v>2534.6166666666668</v>
      </c>
      <c r="D45" s="181">
        <f>+(11044.49+11198.31+11465.26)/3</f>
        <v>11236.019999999999</v>
      </c>
      <c r="E45" s="168">
        <f>+(1.94%+1.94%+1.97%)/3</f>
        <v>1.95E-2</v>
      </c>
      <c r="F45" s="182">
        <v>6.1499999999999999E-2</v>
      </c>
    </row>
    <row r="46" spans="1:6" ht="15" customHeight="1">
      <c r="A46" s="146"/>
      <c r="B46" s="181"/>
      <c r="C46" s="181"/>
      <c r="D46" s="181"/>
      <c r="E46" s="168"/>
      <c r="F46" s="182"/>
    </row>
    <row r="47" spans="1:6" ht="15" customHeight="1">
      <c r="A47" s="161">
        <v>2011</v>
      </c>
      <c r="B47" s="181"/>
      <c r="C47" s="181"/>
      <c r="D47" s="181"/>
      <c r="E47" s="168"/>
      <c r="F47" s="182"/>
    </row>
    <row r="48" spans="1:6" ht="15" customHeight="1">
      <c r="A48" s="162" t="s">
        <v>164</v>
      </c>
      <c r="B48" s="181">
        <v>1302.74</v>
      </c>
      <c r="C48" s="181">
        <v>2741.01</v>
      </c>
      <c r="D48" s="181">
        <v>12024.62</v>
      </c>
      <c r="E48" s="168">
        <v>1.8499999999999999E-2</v>
      </c>
      <c r="F48" s="182">
        <v>6.13E-2</v>
      </c>
    </row>
    <row r="49" spans="1:6" ht="15" customHeight="1">
      <c r="A49" s="162" t="s">
        <v>165</v>
      </c>
      <c r="B49" s="181">
        <v>1319.04</v>
      </c>
      <c r="C49" s="181">
        <v>2766.64</v>
      </c>
      <c r="D49" s="181">
        <v>12370.73</v>
      </c>
      <c r="E49" s="168">
        <v>1.9699999999999999E-2</v>
      </c>
      <c r="F49" s="182">
        <v>6.3500000000000001E-2</v>
      </c>
    </row>
    <row r="50" spans="1:6" ht="15" customHeight="1">
      <c r="A50" s="162" t="s">
        <v>166</v>
      </c>
      <c r="B50" s="181">
        <v>1237.1199999999999</v>
      </c>
      <c r="C50" s="181">
        <v>2613.11</v>
      </c>
      <c r="D50" s="181">
        <v>11671.47</v>
      </c>
      <c r="E50" s="168">
        <v>2.1499999999999998E-2</v>
      </c>
      <c r="F50" s="182">
        <v>7.6899999999999996E-2</v>
      </c>
    </row>
    <row r="51" spans="1:6" ht="15" customHeight="1">
      <c r="A51" s="146" t="s">
        <v>167</v>
      </c>
      <c r="B51" s="181">
        <v>1225.6500000000001</v>
      </c>
      <c r="C51" s="181">
        <v>2600.91</v>
      </c>
      <c r="D51" s="181">
        <v>11798.65</v>
      </c>
      <c r="E51" s="168">
        <v>2.2499999999999999E-2</v>
      </c>
      <c r="F51" s="182">
        <v>6.9099999999999995E-2</v>
      </c>
    </row>
    <row r="52" spans="1:6" ht="15" customHeight="1">
      <c r="A52" s="146"/>
      <c r="B52" s="181"/>
      <c r="C52" s="181"/>
      <c r="D52" s="181"/>
      <c r="E52" s="168"/>
      <c r="F52" s="182"/>
    </row>
    <row r="53" spans="1:6" ht="15" customHeight="1">
      <c r="A53" s="163" t="s">
        <v>168</v>
      </c>
      <c r="B53" s="181"/>
      <c r="C53" s="181"/>
      <c r="D53" s="181"/>
      <c r="E53" s="168"/>
      <c r="F53" s="182"/>
    </row>
    <row r="54" spans="1:6" ht="15" customHeight="1">
      <c r="A54" s="162" t="s">
        <v>164</v>
      </c>
      <c r="B54" s="181">
        <v>1347.44</v>
      </c>
      <c r="C54" s="181">
        <v>2902.9</v>
      </c>
      <c r="D54" s="181">
        <v>12839.8</v>
      </c>
      <c r="E54" s="168">
        <v>2.12E-2</v>
      </c>
      <c r="F54" s="182">
        <v>6.2899999999999998E-2</v>
      </c>
    </row>
    <row r="55" spans="1:6" ht="15" customHeight="1">
      <c r="A55" s="162" t="s">
        <v>165</v>
      </c>
      <c r="B55" s="181">
        <v>1350.39</v>
      </c>
      <c r="C55" s="181">
        <v>2928.62</v>
      </c>
      <c r="D55" s="181">
        <v>12765.58</v>
      </c>
      <c r="E55" s="168">
        <v>2.3E-2</v>
      </c>
      <c r="F55" s="182">
        <v>6.4500000000000002E-2</v>
      </c>
    </row>
    <row r="56" spans="1:6" ht="15" customHeight="1">
      <c r="A56" s="162" t="s">
        <v>166</v>
      </c>
      <c r="B56" s="181">
        <v>1402.21</v>
      </c>
      <c r="C56" s="181">
        <v>3029.86</v>
      </c>
      <c r="D56" s="181">
        <v>13118.72</v>
      </c>
      <c r="E56" s="168">
        <v>2.2700000000000001E-2</v>
      </c>
      <c r="F56" s="182">
        <v>0.06</v>
      </c>
    </row>
    <row r="57" spans="1:6" ht="15" customHeight="1">
      <c r="A57" s="146" t="s">
        <v>167</v>
      </c>
      <c r="B57" s="181">
        <v>1418.21</v>
      </c>
      <c r="C57" s="181">
        <v>3001.69</v>
      </c>
      <c r="D57" s="181">
        <v>13142.91</v>
      </c>
      <c r="E57" s="168">
        <v>2.2800000000000001E-2</v>
      </c>
      <c r="F57" s="182">
        <v>6.0699999999999997E-2</v>
      </c>
    </row>
    <row r="58" spans="1:6" ht="15" customHeight="1">
      <c r="A58" s="146"/>
      <c r="B58" s="181"/>
      <c r="C58" s="181"/>
      <c r="D58" s="181"/>
      <c r="E58" s="168"/>
      <c r="F58" s="182"/>
    </row>
    <row r="59" spans="1:6" ht="15" customHeight="1">
      <c r="A59" s="161">
        <v>2013</v>
      </c>
      <c r="B59" s="181"/>
      <c r="C59" s="181"/>
      <c r="D59" s="181"/>
      <c r="E59" s="168"/>
      <c r="F59" s="182"/>
    </row>
    <row r="60" spans="1:6" ht="15" customHeight="1">
      <c r="A60" s="162" t="s">
        <v>164</v>
      </c>
      <c r="B60" s="181">
        <v>1514.41</v>
      </c>
      <c r="C60" s="181">
        <v>3177.1</v>
      </c>
      <c r="D60" s="181">
        <v>14000.3</v>
      </c>
      <c r="E60" s="168">
        <v>2.2100000000000002E-2</v>
      </c>
      <c r="F60" s="182">
        <v>5.5899999999999998E-2</v>
      </c>
    </row>
    <row r="61" spans="1:6" ht="15" customHeight="1">
      <c r="A61" s="162" t="s">
        <v>165</v>
      </c>
      <c r="B61" s="181">
        <v>1609.77</v>
      </c>
      <c r="C61" s="181">
        <v>3369.49</v>
      </c>
      <c r="D61" s="181">
        <v>14961.28</v>
      </c>
      <c r="E61" s="168">
        <v>2.1499999999999998E-2</v>
      </c>
      <c r="F61" s="182">
        <v>5.6599999999999998E-2</v>
      </c>
    </row>
    <row r="62" spans="1:6" ht="15" customHeight="1">
      <c r="A62" s="162" t="s">
        <v>166</v>
      </c>
      <c r="B62" s="181">
        <v>1675.31</v>
      </c>
      <c r="C62" s="181">
        <v>3643.63</v>
      </c>
      <c r="D62" s="181">
        <v>15255.25</v>
      </c>
      <c r="E62" s="168">
        <v>2.1399999999999999E-2</v>
      </c>
      <c r="F62" s="182">
        <v>5.6099999999999997E-2</v>
      </c>
    </row>
    <row r="63" spans="1:6" ht="15" customHeight="1">
      <c r="A63" s="146" t="s">
        <v>167</v>
      </c>
      <c r="B63" s="181">
        <v>1770.45</v>
      </c>
      <c r="C63" s="181">
        <v>3960.54</v>
      </c>
      <c r="D63" s="181">
        <v>15751.96</v>
      </c>
      <c r="E63" s="168">
        <v>2.06E-2</v>
      </c>
      <c r="F63" s="182">
        <v>5.4199999999999998E-2</v>
      </c>
    </row>
    <row r="64" spans="1:6" ht="15" customHeight="1">
      <c r="A64" s="146"/>
      <c r="B64" s="181"/>
      <c r="C64" s="181"/>
      <c r="D64" s="181"/>
      <c r="E64" s="168"/>
      <c r="F64" s="182"/>
    </row>
    <row r="65" spans="1:6" ht="15" customHeight="1">
      <c r="A65" s="163" t="s">
        <v>226</v>
      </c>
      <c r="B65" s="181"/>
      <c r="C65" s="181"/>
      <c r="D65" s="181"/>
      <c r="E65" s="168"/>
      <c r="F65" s="182"/>
    </row>
    <row r="66" spans="1:6" ht="15" customHeight="1">
      <c r="A66" s="162" t="s">
        <v>164</v>
      </c>
      <c r="B66" s="181">
        <v>1834.3</v>
      </c>
      <c r="C66" s="181">
        <v>4210.0600000000004</v>
      </c>
      <c r="D66" s="181">
        <v>16170.26</v>
      </c>
      <c r="E66" s="168">
        <v>2.0400000000000001E-2</v>
      </c>
      <c r="F66" s="182">
        <v>5.3800000000000001E-2</v>
      </c>
    </row>
    <row r="67" spans="1:6" ht="15" customHeight="1">
      <c r="A67" s="162" t="s">
        <v>165</v>
      </c>
      <c r="B67" s="181">
        <v>1900.37</v>
      </c>
      <c r="C67" s="181">
        <v>4195.8100000000004</v>
      </c>
      <c r="D67" s="181">
        <v>16603.5</v>
      </c>
      <c r="E67" s="168">
        <v>2.06E-2</v>
      </c>
      <c r="F67" s="182">
        <v>5.2600000000000001E-2</v>
      </c>
    </row>
    <row r="68" spans="1:6" ht="15" customHeight="1">
      <c r="A68" s="162" t="s">
        <v>166</v>
      </c>
      <c r="B68" s="181">
        <v>1975.95</v>
      </c>
      <c r="C68" s="181">
        <v>4483.51</v>
      </c>
      <c r="D68" s="181">
        <v>16953.849999999999</v>
      </c>
      <c r="E68" s="168">
        <v>2.0199999999999999E-2</v>
      </c>
      <c r="F68" s="182">
        <v>5.3699999999999998E-2</v>
      </c>
    </row>
    <row r="69" spans="1:6" ht="15" customHeight="1">
      <c r="A69" s="146" t="s">
        <v>167</v>
      </c>
      <c r="B69" s="181">
        <v>2012.04</v>
      </c>
      <c r="C69" s="181">
        <v>4607.88</v>
      </c>
      <c r="D69" s="181">
        <v>17368.36</v>
      </c>
      <c r="E69" s="168">
        <v>2.0299999999999999E-2</v>
      </c>
      <c r="F69" s="182">
        <v>4.9700000000000001E-2</v>
      </c>
    </row>
    <row r="70" spans="1:6" ht="15" customHeight="1">
      <c r="A70" s="146"/>
      <c r="B70" s="181"/>
      <c r="C70" s="181"/>
      <c r="D70" s="181"/>
      <c r="E70" s="168"/>
      <c r="F70" s="182"/>
    </row>
    <row r="71" spans="1:6" ht="15" customHeight="1">
      <c r="A71" s="163" t="s">
        <v>232</v>
      </c>
      <c r="B71" s="181"/>
      <c r="C71" s="181"/>
      <c r="D71" s="181"/>
      <c r="E71" s="168"/>
      <c r="F71" s="182"/>
    </row>
    <row r="72" spans="1:6" ht="15" customHeight="1">
      <c r="A72" s="162" t="s">
        <v>164</v>
      </c>
      <c r="B72" s="181">
        <v>2063.46</v>
      </c>
      <c r="C72" s="181">
        <v>4821.99</v>
      </c>
      <c r="D72" s="181">
        <v>17806.47</v>
      </c>
      <c r="E72" s="168">
        <v>2.0199999999999999E-2</v>
      </c>
      <c r="F72" s="182">
        <v>4.8000000000000001E-2</v>
      </c>
    </row>
    <row r="73" spans="1:6" ht="15" customHeight="1">
      <c r="A73" s="162" t="s">
        <v>165</v>
      </c>
      <c r="B73" s="181">
        <v>2094.37</v>
      </c>
      <c r="C73" s="181">
        <v>5029.47</v>
      </c>
      <c r="D73" s="181">
        <v>18007.48</v>
      </c>
      <c r="E73" s="168">
        <v>2.0500000000000001E-2</v>
      </c>
      <c r="F73" s="182">
        <v>4.5999999999999999E-2</v>
      </c>
    </row>
    <row r="74" spans="1:6" ht="15" customHeight="1">
      <c r="A74" s="162" t="s">
        <v>166</v>
      </c>
      <c r="B74" s="181">
        <v>2026.14</v>
      </c>
      <c r="C74" s="181">
        <v>4921.8100000000004</v>
      </c>
      <c r="D74" s="181">
        <v>17065.52</v>
      </c>
      <c r="E74" s="168">
        <v>2.1600000000000001E-2</v>
      </c>
      <c r="F74" s="182">
        <v>4.7199999999999999E-2</v>
      </c>
    </row>
    <row r="75" spans="1:6" ht="15" customHeight="1">
      <c r="A75" s="146" t="s">
        <v>167</v>
      </c>
      <c r="B75" s="181">
        <v>2053.17</v>
      </c>
      <c r="C75" s="181">
        <v>5000.7</v>
      </c>
      <c r="D75" s="181">
        <v>18482.97</v>
      </c>
      <c r="E75" s="168">
        <v>2.1600000000000001E-2</v>
      </c>
      <c r="F75" s="182"/>
    </row>
    <row r="76" spans="1:6" ht="15" customHeight="1" thickBot="1">
      <c r="A76" s="164"/>
      <c r="B76" s="183"/>
      <c r="C76" s="183"/>
      <c r="D76" s="183"/>
      <c r="E76" s="169"/>
      <c r="F76" s="169"/>
    </row>
    <row r="77" spans="1:6" ht="15" customHeight="1" thickTop="1">
      <c r="A77" s="146"/>
      <c r="B77" s="179"/>
      <c r="C77" s="179"/>
      <c r="D77" s="179"/>
      <c r="E77" s="167"/>
      <c r="F77" s="167"/>
    </row>
    <row r="78" spans="1:6" ht="15" customHeight="1">
      <c r="A78" s="136" t="s">
        <v>163</v>
      </c>
      <c r="B78" s="178"/>
      <c r="C78" s="178"/>
      <c r="D78" s="179"/>
      <c r="E78" s="167"/>
      <c r="F78" s="167"/>
    </row>
    <row r="79" spans="1:6" ht="15" customHeight="1">
      <c r="B79" s="178"/>
      <c r="C79" s="178"/>
      <c r="D79" s="179"/>
      <c r="E79" s="178"/>
      <c r="F79" s="178"/>
    </row>
    <row r="80" spans="1:6">
      <c r="B80" s="146"/>
      <c r="C80" s="146"/>
      <c r="D80" s="179"/>
      <c r="E80" s="146"/>
      <c r="F80" s="146"/>
    </row>
    <row r="81" spans="2:6">
      <c r="B81" s="146"/>
      <c r="C81" s="146"/>
      <c r="D81" s="179"/>
      <c r="E81" s="146"/>
      <c r="F81" s="146"/>
    </row>
    <row r="82" spans="2:6">
      <c r="B82" s="146"/>
      <c r="C82" s="146"/>
      <c r="D82" s="179"/>
      <c r="E82" s="146"/>
      <c r="F82" s="146"/>
    </row>
    <row r="83" spans="2:6">
      <c r="B83" s="146"/>
      <c r="C83" s="146"/>
      <c r="D83" s="146"/>
      <c r="E83" s="146"/>
      <c r="F83" s="146"/>
    </row>
    <row r="84" spans="2:6">
      <c r="B84" s="146"/>
      <c r="C84" s="146"/>
      <c r="D84" s="146"/>
      <c r="E84" s="146"/>
      <c r="F84" s="146"/>
    </row>
  </sheetData>
  <printOptions horizontalCentered="1" verticalCentered="1"/>
  <pageMargins left="0.5" right="0.5" top="0.5" bottom="0.5" header="0.5" footer="0.5"/>
  <pageSetup scale="55" orientation="portrait" r:id="rId1"/>
  <headerFooter alignWithMargins="0">
    <oddHeader>&amp;R&amp;"Times New Roman,Regular"&amp;10Exhibit No. DCP-4
Docket UE-152253
Page 6 of 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view="pageLayout" zoomScaleNormal="100" workbookViewId="0">
      <selection activeCell="D1" sqref="D1:D2"/>
    </sheetView>
  </sheetViews>
  <sheetFormatPr defaultColWidth="8.77734375" defaultRowHeight="15"/>
  <cols>
    <col min="1" max="2" width="8.77734375" style="127"/>
    <col min="3" max="3" width="16.21875" style="127" customWidth="1"/>
    <col min="4" max="4" width="17.109375" style="127" customWidth="1"/>
    <col min="5" max="5" width="12.33203125" style="127" customWidth="1"/>
    <col min="6" max="16384" width="8.77734375" style="127"/>
  </cols>
  <sheetData>
    <row r="1" spans="1:5" ht="15.75">
      <c r="D1" s="128" t="s">
        <v>330</v>
      </c>
    </row>
    <row r="2" spans="1:5" ht="15.75">
      <c r="D2" s="128" t="s">
        <v>109</v>
      </c>
    </row>
    <row r="5" spans="1:5" ht="18">
      <c r="A5" s="282" t="s">
        <v>297</v>
      </c>
      <c r="B5" s="282"/>
      <c r="C5" s="282"/>
      <c r="D5" s="282"/>
      <c r="E5" s="282"/>
    </row>
    <row r="6" spans="1:5" ht="18">
      <c r="A6" s="282" t="s">
        <v>252</v>
      </c>
      <c r="B6" s="282"/>
      <c r="C6" s="282"/>
      <c r="D6" s="282"/>
      <c r="E6" s="282"/>
    </row>
    <row r="7" spans="1:5" ht="18">
      <c r="A7" s="282" t="s">
        <v>298</v>
      </c>
      <c r="B7" s="282"/>
      <c r="C7" s="282"/>
      <c r="D7" s="282"/>
      <c r="E7" s="282"/>
    </row>
    <row r="8" spans="1:5" ht="18.75" thickBot="1">
      <c r="A8" s="244"/>
      <c r="B8" s="244"/>
      <c r="C8" s="244"/>
      <c r="D8" s="244"/>
      <c r="E8" s="229"/>
    </row>
    <row r="9" spans="1:5" ht="15.75" thickTop="1"/>
    <row r="10" spans="1:5">
      <c r="C10" s="281" t="s">
        <v>296</v>
      </c>
      <c r="D10" s="281"/>
      <c r="E10" s="281"/>
    </row>
    <row r="11" spans="1:5">
      <c r="A11" s="129" t="s">
        <v>10</v>
      </c>
      <c r="C11" s="129" t="s">
        <v>9</v>
      </c>
      <c r="D11" s="129" t="s">
        <v>99</v>
      </c>
      <c r="E11" s="129" t="s">
        <v>299</v>
      </c>
    </row>
    <row r="12" spans="1:5">
      <c r="A12" s="231"/>
      <c r="B12" s="231"/>
      <c r="C12" s="231"/>
      <c r="D12" s="231"/>
      <c r="E12" s="231"/>
    </row>
    <row r="13" spans="1:5">
      <c r="A13" s="131"/>
      <c r="B13" s="131"/>
      <c r="C13" s="131"/>
      <c r="D13" s="131"/>
      <c r="E13" s="131"/>
    </row>
    <row r="14" spans="1:5">
      <c r="A14" s="129">
        <v>2010</v>
      </c>
      <c r="C14" s="245" t="s">
        <v>66</v>
      </c>
      <c r="D14" s="129" t="s">
        <v>300</v>
      </c>
      <c r="E14" s="129" t="s">
        <v>22</v>
      </c>
    </row>
    <row r="15" spans="1:5">
      <c r="A15" s="129">
        <v>2011</v>
      </c>
      <c r="C15" s="245" t="s">
        <v>66</v>
      </c>
      <c r="D15" s="129" t="s">
        <v>300</v>
      </c>
      <c r="E15" s="129" t="s">
        <v>22</v>
      </c>
    </row>
    <row r="16" spans="1:5">
      <c r="A16" s="129">
        <v>2012</v>
      </c>
      <c r="C16" s="245" t="s">
        <v>66</v>
      </c>
      <c r="D16" s="129" t="s">
        <v>300</v>
      </c>
      <c r="E16" s="129" t="s">
        <v>22</v>
      </c>
    </row>
    <row r="17" spans="1:5">
      <c r="A17" s="129">
        <v>2013</v>
      </c>
      <c r="C17" s="245" t="s">
        <v>66</v>
      </c>
      <c r="D17" s="129" t="s">
        <v>300</v>
      </c>
      <c r="E17" s="129" t="s">
        <v>22</v>
      </c>
    </row>
    <row r="18" spans="1:5">
      <c r="A18" s="129">
        <v>2014</v>
      </c>
      <c r="C18" s="245" t="s">
        <v>66</v>
      </c>
      <c r="D18" s="129" t="s">
        <v>273</v>
      </c>
      <c r="E18" s="129" t="s">
        <v>281</v>
      </c>
    </row>
    <row r="19" spans="1:5">
      <c r="A19" s="129">
        <v>2015</v>
      </c>
      <c r="C19" s="245" t="s">
        <v>66</v>
      </c>
      <c r="D19" s="129" t="s">
        <v>273</v>
      </c>
      <c r="E19" s="129" t="s">
        <v>213</v>
      </c>
    </row>
    <row r="20" spans="1:5">
      <c r="A20" s="129">
        <v>2016</v>
      </c>
      <c r="C20" s="245" t="s">
        <v>66</v>
      </c>
      <c r="D20" s="129" t="s">
        <v>273</v>
      </c>
      <c r="E20" s="129" t="s">
        <v>213</v>
      </c>
    </row>
    <row r="21" spans="1:5" ht="15.75" thickBot="1">
      <c r="A21" s="192"/>
      <c r="B21" s="229"/>
      <c r="C21" s="246"/>
      <c r="D21" s="246"/>
      <c r="E21" s="229"/>
    </row>
    <row r="22" spans="1:5" ht="15.75" thickTop="1">
      <c r="A22" s="129"/>
      <c r="C22" s="129"/>
      <c r="D22" s="129"/>
    </row>
    <row r="23" spans="1:5">
      <c r="A23" s="247" t="s">
        <v>301</v>
      </c>
      <c r="C23" s="129"/>
      <c r="D23" s="129"/>
    </row>
    <row r="24" spans="1:5">
      <c r="C24" s="129"/>
      <c r="D24" s="129"/>
    </row>
    <row r="25" spans="1:5">
      <c r="C25" s="129"/>
      <c r="D25" s="129"/>
    </row>
  </sheetData>
  <mergeCells count="4">
    <mergeCell ref="C10:E10"/>
    <mergeCell ref="A5:E5"/>
    <mergeCell ref="A6:E6"/>
    <mergeCell ref="A7:E7"/>
  </mergeCells>
  <pageMargins left="0.75" right="0.75" top="1" bottom="1" header="0.5" footer="0.5"/>
  <pageSetup orientation="portrait" r:id="rId1"/>
  <headerFooter alignWithMargins="0">
    <oddHeader>&amp;R&amp;"Times New Roman,Regular"&amp;10Exhibit No. DCP-5
Docket UE-152253
Page 1 of 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workbookViewId="0">
      <selection activeCell="D2" sqref="D2"/>
    </sheetView>
  </sheetViews>
  <sheetFormatPr defaultRowHeight="15"/>
  <cols>
    <col min="1" max="1" width="28.5546875" customWidth="1"/>
    <col min="2" max="2" width="9.44140625" customWidth="1"/>
    <col min="4" max="4" width="3.5546875" customWidth="1"/>
    <col min="5" max="5" width="18.109375" customWidth="1"/>
    <col min="6" max="6" width="3.21875" customWidth="1"/>
  </cols>
  <sheetData>
    <row r="1" spans="1:6" ht="15.75">
      <c r="D1" s="106"/>
    </row>
    <row r="2" spans="1:6" ht="15.75">
      <c r="D2" s="106"/>
    </row>
    <row r="3" spans="1:6" ht="15.75">
      <c r="D3" s="106"/>
    </row>
    <row r="6" spans="1:6" ht="20.25">
      <c r="A6" s="283" t="s">
        <v>302</v>
      </c>
      <c r="B6" s="283"/>
      <c r="C6" s="283"/>
      <c r="D6" s="283"/>
      <c r="E6" s="283"/>
    </row>
    <row r="7" spans="1:6" ht="20.25">
      <c r="A7" s="283" t="s">
        <v>306</v>
      </c>
      <c r="B7" s="283"/>
      <c r="C7" s="283"/>
      <c r="D7" s="283"/>
      <c r="E7" s="283"/>
    </row>
    <row r="8" spans="1:6" ht="20.25">
      <c r="A8" s="283">
        <v>2016</v>
      </c>
      <c r="B8" s="283"/>
      <c r="C8" s="283"/>
      <c r="D8" s="283"/>
      <c r="E8" s="283"/>
    </row>
    <row r="10" spans="1:6">
      <c r="E10" s="107" t="s">
        <v>255</v>
      </c>
    </row>
    <row r="11" spans="1:6">
      <c r="A11" s="226" t="s">
        <v>254</v>
      </c>
      <c r="C11" s="107" t="s">
        <v>99</v>
      </c>
      <c r="E11" s="107" t="s">
        <v>256</v>
      </c>
    </row>
    <row r="12" spans="1:6">
      <c r="A12" s="29"/>
      <c r="B12" s="29"/>
      <c r="C12" s="29"/>
      <c r="D12" s="29"/>
      <c r="E12" s="29"/>
    </row>
    <row r="14" spans="1:6">
      <c r="A14" s="227" t="s">
        <v>304</v>
      </c>
      <c r="C14" s="107" t="s">
        <v>121</v>
      </c>
      <c r="D14" s="253" t="s">
        <v>294</v>
      </c>
      <c r="E14" s="107" t="s">
        <v>111</v>
      </c>
      <c r="F14" s="108" t="s">
        <v>294</v>
      </c>
    </row>
    <row r="15" spans="1:6">
      <c r="A15" s="227"/>
      <c r="C15" s="27"/>
      <c r="D15" s="27"/>
      <c r="E15" s="27"/>
    </row>
    <row r="16" spans="1:6">
      <c r="A16" s="227" t="s">
        <v>305</v>
      </c>
      <c r="C16" s="107" t="s">
        <v>307</v>
      </c>
      <c r="D16" s="253" t="s">
        <v>308</v>
      </c>
      <c r="E16" s="107" t="s">
        <v>66</v>
      </c>
      <c r="F16" s="108" t="s">
        <v>308</v>
      </c>
    </row>
    <row r="17" spans="1:6">
      <c r="A17" s="227"/>
      <c r="C17" s="27"/>
      <c r="D17" s="27"/>
      <c r="E17" s="27"/>
    </row>
    <row r="18" spans="1:6">
      <c r="A18" s="227" t="s">
        <v>278</v>
      </c>
      <c r="C18" s="107" t="s">
        <v>273</v>
      </c>
      <c r="D18" s="253" t="s">
        <v>308</v>
      </c>
      <c r="E18" s="107" t="s">
        <v>66</v>
      </c>
      <c r="F18" s="108" t="s">
        <v>308</v>
      </c>
    </row>
    <row r="19" spans="1:6">
      <c r="A19" s="227"/>
      <c r="C19" s="27"/>
      <c r="D19" s="27"/>
      <c r="E19" s="27"/>
    </row>
    <row r="20" spans="1:6">
      <c r="A20" s="227" t="s">
        <v>309</v>
      </c>
      <c r="C20" s="107" t="s">
        <v>300</v>
      </c>
      <c r="D20" s="253" t="s">
        <v>308</v>
      </c>
      <c r="E20" s="107" t="s">
        <v>66</v>
      </c>
      <c r="F20" s="108" t="s">
        <v>308</v>
      </c>
    </row>
    <row r="21" spans="1:6">
      <c r="A21" s="227"/>
      <c r="C21" s="27"/>
      <c r="D21" s="27"/>
      <c r="E21" s="27"/>
    </row>
    <row r="22" spans="1:6">
      <c r="A22" s="227" t="s">
        <v>310</v>
      </c>
      <c r="C22" s="107" t="s">
        <v>300</v>
      </c>
      <c r="D22" s="253" t="s">
        <v>308</v>
      </c>
      <c r="E22" s="107" t="s">
        <v>66</v>
      </c>
      <c r="F22" s="108" t="s">
        <v>308</v>
      </c>
    </row>
    <row r="23" spans="1:6">
      <c r="A23" s="227"/>
      <c r="C23" s="27"/>
      <c r="D23" s="27"/>
      <c r="E23" s="27"/>
    </row>
    <row r="24" spans="1:6">
      <c r="A24" s="227"/>
      <c r="C24" s="107"/>
      <c r="D24" s="27"/>
      <c r="E24" s="107"/>
    </row>
    <row r="25" spans="1:6" ht="15.75" thickBot="1">
      <c r="A25" s="83"/>
      <c r="B25" s="83"/>
      <c r="C25" s="83"/>
      <c r="D25" s="83"/>
      <c r="E25" s="83"/>
    </row>
    <row r="26" spans="1:6" ht="15.75" thickTop="1"/>
    <row r="27" spans="1:6">
      <c r="A27" s="108" t="s">
        <v>311</v>
      </c>
    </row>
    <row r="28" spans="1:6">
      <c r="A28" s="108" t="s">
        <v>312</v>
      </c>
    </row>
    <row r="30" spans="1:6">
      <c r="A30" s="108" t="s">
        <v>303</v>
      </c>
    </row>
  </sheetData>
  <mergeCells count="3">
    <mergeCell ref="A6:E6"/>
    <mergeCell ref="A7:E7"/>
    <mergeCell ref="A8:E8"/>
  </mergeCells>
  <pageMargins left="0.7" right="0.7" top="0.75" bottom="0.75" header="0.3" footer="0.3"/>
  <pageSetup orientation="portrait" r:id="rId1"/>
  <headerFooter>
    <oddHeader>&amp;R&amp;"Times New Roman,Regular"&amp;10Exhibit No. DCP-5
Docket UE-152253
Page 2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2015-11-25T08:00:00+00:00</OpenedDate>
    <Date1 xmlns="dc463f71-b30c-4ab2-9473-d307f9d35888">2016-03-17T20:34:30+00:00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463D2A-CF23-4308-8125-5A6286DB738A}"/>
</file>

<file path=customXml/itemProps2.xml><?xml version="1.0" encoding="utf-8"?>
<ds:datastoreItem xmlns:ds="http://schemas.openxmlformats.org/officeDocument/2006/customXml" ds:itemID="{D387902A-5450-4709-8FF0-BDE9AC5A208F}"/>
</file>

<file path=customXml/itemProps3.xml><?xml version="1.0" encoding="utf-8"?>
<ds:datastoreItem xmlns:ds="http://schemas.openxmlformats.org/officeDocument/2006/customXml" ds:itemID="{3FB3095A-5B7F-4AAE-ABB4-3B952D408AAE}"/>
</file>

<file path=customXml/itemProps4.xml><?xml version="1.0" encoding="utf-8"?>
<ds:datastoreItem xmlns:ds="http://schemas.openxmlformats.org/officeDocument/2006/customXml" ds:itemID="{433C5208-CBF8-48E8-9BAD-230ED5DA21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28</vt:i4>
      </vt:variant>
    </vt:vector>
  </HeadingPairs>
  <TitlesOfParts>
    <vt:vector size="54" baseType="lpstr">
      <vt:lpstr>DCP-3</vt:lpstr>
      <vt:lpstr>DCP-4, P 1</vt:lpstr>
      <vt:lpstr>DCP-4, P 2</vt:lpstr>
      <vt:lpstr>DCP-4, P 3</vt:lpstr>
      <vt:lpstr>DCP-4, P 4</vt:lpstr>
      <vt:lpstr>DCP-4, P 5</vt:lpstr>
      <vt:lpstr>DCP-4, P 6</vt:lpstr>
      <vt:lpstr>DCP-5, P 1</vt:lpstr>
      <vt:lpstr>Sch 5, P 2</vt:lpstr>
      <vt:lpstr> DCP-6, P 1</vt:lpstr>
      <vt:lpstr>DCP-6, P 2 </vt:lpstr>
      <vt:lpstr>DCP-6, p 3</vt:lpstr>
      <vt:lpstr>DCP-7</vt:lpstr>
      <vt:lpstr>DCP-8</vt:lpstr>
      <vt:lpstr>DCP-9, P 1</vt:lpstr>
      <vt:lpstr>DCP-9, P 2</vt:lpstr>
      <vt:lpstr>DCP-9, P 3</vt:lpstr>
      <vt:lpstr>DCP-9, P 4</vt:lpstr>
      <vt:lpstr>DCP-10</vt:lpstr>
      <vt:lpstr>DCP-11</vt:lpstr>
      <vt:lpstr>DCP-12, P 1</vt:lpstr>
      <vt:lpstr>DCP-12, P 2</vt:lpstr>
      <vt:lpstr>DCP-13</vt:lpstr>
      <vt:lpstr>DCP-14, P 1</vt:lpstr>
      <vt:lpstr>DCP-14, P 2</vt:lpstr>
      <vt:lpstr>Sheet2</vt:lpstr>
      <vt:lpstr>'DCP-4, P 1'!AAA</vt:lpstr>
      <vt:lpstr>'DCP-4, P 2'!AAA</vt:lpstr>
      <vt:lpstr>'DCP-4, P 3'!BBB</vt:lpstr>
      <vt:lpstr>'DCP-4, P 4'!BBB</vt:lpstr>
      <vt:lpstr>'DCP-4, P 5'!CCC</vt:lpstr>
      <vt:lpstr>'DCP-4, P 6'!CCC</vt:lpstr>
      <vt:lpstr>'DCP-6, p 3'!DDD</vt:lpstr>
      <vt:lpstr>'DCP-13'!PPP</vt:lpstr>
      <vt:lpstr>'DCP-12, P 1'!Print_Area</vt:lpstr>
      <vt:lpstr>'DCP-12, P 2'!Print_Area</vt:lpstr>
      <vt:lpstr>'DCP-4, P 1'!Print_Area</vt:lpstr>
      <vt:lpstr>'DCP-4, P 2'!Print_Area</vt:lpstr>
      <vt:lpstr>'DCP-4, P 3'!Print_Area</vt:lpstr>
      <vt:lpstr>'DCP-4, P 4'!Print_Area</vt:lpstr>
      <vt:lpstr>'DCP-4, P 5'!Print_Area</vt:lpstr>
      <vt:lpstr>'DCP-4, P 6'!Print_Area</vt:lpstr>
      <vt:lpstr>'DCP-6, P 2 '!Print_Area</vt:lpstr>
      <vt:lpstr>'DCP-7'!Print_Area</vt:lpstr>
      <vt:lpstr>'DCP-9, P 2'!Print_Area</vt:lpstr>
      <vt:lpstr>'DCP-9, P 3'!Print_Area</vt:lpstr>
      <vt:lpstr>'Sch 5, P 2'!Print_Area</vt:lpstr>
      <vt:lpstr>'DCP-4, P 1'!Print_Titles</vt:lpstr>
      <vt:lpstr>'DCP-4, P 2'!Print_Titles</vt:lpstr>
      <vt:lpstr>'DCP-4, P 3'!Print_Titles</vt:lpstr>
      <vt:lpstr>'DCP-4, P 4'!Print_Titles</vt:lpstr>
      <vt:lpstr>'DCP-4, P 5'!Print_Titles</vt:lpstr>
      <vt:lpstr>'DCP-4, P 6'!Print_Titles</vt:lpstr>
      <vt:lpstr>RRR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gaw</dc:creator>
  <dc:description/>
  <cp:lastModifiedBy>Information Services</cp:lastModifiedBy>
  <cp:lastPrinted>2016-03-15T17:05:10Z</cp:lastPrinted>
  <dcterms:created xsi:type="dcterms:W3CDTF">2001-11-16T16:54:37Z</dcterms:created>
  <dcterms:modified xsi:type="dcterms:W3CDTF">2016-03-15T17:08:30Z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