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in\Documents\Moment\projects\GridLab_PSE_CEIP\"/>
    </mc:Choice>
  </mc:AlternateContent>
  <xr:revisionPtr revIDLastSave="0" documentId="13_ncr:1_{DE958AF1-57CA-4018-BAEC-D76D1E573C23}" xr6:coauthVersionLast="47" xr6:coauthVersionMax="47" xr10:uidLastSave="{00000000-0000-0000-0000-000000000000}"/>
  <bookViews>
    <workbookView xWindow="-120" yWindow="-120" windowWidth="29040" windowHeight="15840" xr2:uid="{3A52A840-13C5-4520-A25A-3A228CBCA4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G2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K21" i="1" s="1"/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N21" i="1" l="1"/>
  <c r="D5" i="1" l="1"/>
  <c r="F21" i="1" l="1"/>
  <c r="L21" i="1" s="1"/>
  <c r="D21" i="1"/>
  <c r="M21" i="1" s="1"/>
  <c r="C21" i="1"/>
  <c r="J21" i="1" s="1"/>
  <c r="B22" i="1"/>
  <c r="K22" i="1" s="1"/>
  <c r="O21" i="1" l="1"/>
  <c r="B23" i="1"/>
  <c r="G22" i="1"/>
  <c r="N22" i="1" s="1"/>
  <c r="D22" i="1"/>
  <c r="M22" i="1" s="1"/>
  <c r="F22" i="1"/>
  <c r="L22" i="1" s="1"/>
  <c r="D23" i="1"/>
  <c r="M23" i="1" s="1"/>
  <c r="C23" i="1"/>
  <c r="J23" i="1" s="1"/>
  <c r="C22" i="1"/>
  <c r="J22" i="1" s="1"/>
  <c r="F23" i="1" l="1"/>
  <c r="L23" i="1" s="1"/>
  <c r="K23" i="1"/>
  <c r="B24" i="1"/>
  <c r="K24" i="1" s="1"/>
  <c r="G23" i="1"/>
  <c r="N23" i="1" s="1"/>
  <c r="O22" i="1"/>
  <c r="O23" i="1" l="1"/>
  <c r="B25" i="1"/>
  <c r="K25" i="1" s="1"/>
  <c r="G24" i="1"/>
  <c r="N24" i="1" s="1"/>
  <c r="D24" i="1"/>
  <c r="M24" i="1" s="1"/>
  <c r="C24" i="1"/>
  <c r="J24" i="1" s="1"/>
  <c r="F24" i="1"/>
  <c r="L24" i="1" s="1"/>
  <c r="O24" i="1" l="1"/>
  <c r="B26" i="1"/>
  <c r="K26" i="1" s="1"/>
  <c r="G25" i="1"/>
  <c r="N25" i="1" s="1"/>
  <c r="F25" i="1"/>
  <c r="L25" i="1" s="1"/>
  <c r="C25" i="1"/>
  <c r="J25" i="1" s="1"/>
  <c r="D25" i="1"/>
  <c r="M25" i="1" s="1"/>
  <c r="B27" i="1" l="1"/>
  <c r="K27" i="1" s="1"/>
  <c r="G26" i="1"/>
  <c r="N26" i="1" s="1"/>
  <c r="F26" i="1"/>
  <c r="L26" i="1" s="1"/>
  <c r="C26" i="1"/>
  <c r="J26" i="1" s="1"/>
  <c r="D26" i="1"/>
  <c r="M26" i="1" s="1"/>
  <c r="O25" i="1"/>
  <c r="O26" i="1" l="1"/>
  <c r="B28" i="1"/>
  <c r="K28" i="1" s="1"/>
  <c r="G27" i="1"/>
  <c r="N27" i="1" s="1"/>
  <c r="F27" i="1"/>
  <c r="L27" i="1" s="1"/>
  <c r="D27" i="1"/>
  <c r="M27" i="1" s="1"/>
  <c r="C27" i="1"/>
  <c r="J27" i="1" l="1"/>
  <c r="O27" i="1" s="1"/>
  <c r="B29" i="1"/>
  <c r="K29" i="1" s="1"/>
  <c r="G28" i="1"/>
  <c r="N28" i="1" s="1"/>
  <c r="D28" i="1"/>
  <c r="M28" i="1" s="1"/>
  <c r="C28" i="1"/>
  <c r="J28" i="1" s="1"/>
  <c r="F28" i="1"/>
  <c r="L28" i="1" s="1"/>
  <c r="O28" i="1" l="1"/>
  <c r="B30" i="1"/>
  <c r="K30" i="1" s="1"/>
  <c r="G29" i="1"/>
  <c r="N29" i="1" s="1"/>
  <c r="F29" i="1"/>
  <c r="L29" i="1" s="1"/>
  <c r="C29" i="1"/>
  <c r="J29" i="1" s="1"/>
  <c r="D29" i="1"/>
  <c r="M29" i="1" s="1"/>
  <c r="O29" i="1" l="1"/>
  <c r="B31" i="1"/>
  <c r="K31" i="1" s="1"/>
  <c r="G30" i="1"/>
  <c r="N30" i="1" s="1"/>
  <c r="D30" i="1"/>
  <c r="M30" i="1" s="1"/>
  <c r="F30" i="1"/>
  <c r="L30" i="1" s="1"/>
  <c r="C30" i="1"/>
  <c r="J30" i="1" s="1"/>
  <c r="O30" i="1" l="1"/>
  <c r="B32" i="1"/>
  <c r="K32" i="1" s="1"/>
  <c r="G31" i="1"/>
  <c r="N31" i="1" s="1"/>
  <c r="F31" i="1"/>
  <c r="L31" i="1" s="1"/>
  <c r="C31" i="1"/>
  <c r="J31" i="1" s="1"/>
  <c r="D31" i="1"/>
  <c r="M31" i="1" s="1"/>
  <c r="O31" i="1" l="1"/>
  <c r="B33" i="1"/>
  <c r="K33" i="1" s="1"/>
  <c r="G32" i="1"/>
  <c r="N32" i="1" s="1"/>
  <c r="F32" i="1"/>
  <c r="L32" i="1" s="1"/>
  <c r="C32" i="1"/>
  <c r="D32" i="1"/>
  <c r="M32" i="1" s="1"/>
  <c r="J32" i="1" l="1"/>
  <c r="O32" i="1" s="1"/>
  <c r="B34" i="1"/>
  <c r="K34" i="1" s="1"/>
  <c r="G33" i="1"/>
  <c r="N33" i="1" s="1"/>
  <c r="D33" i="1"/>
  <c r="M33" i="1" s="1"/>
  <c r="C33" i="1"/>
  <c r="J33" i="1" s="1"/>
  <c r="F33" i="1"/>
  <c r="L33" i="1" s="1"/>
  <c r="O33" i="1" l="1"/>
  <c r="B35" i="1"/>
  <c r="K35" i="1" s="1"/>
  <c r="G34" i="1"/>
  <c r="N34" i="1" s="1"/>
  <c r="C34" i="1"/>
  <c r="J34" i="1" s="1"/>
  <c r="D34" i="1"/>
  <c r="M34" i="1" s="1"/>
  <c r="F34" i="1"/>
  <c r="L34" i="1" s="1"/>
  <c r="O34" i="1" l="1"/>
  <c r="B36" i="1"/>
  <c r="K36" i="1" s="1"/>
  <c r="G35" i="1"/>
  <c r="N35" i="1" s="1"/>
  <c r="C35" i="1"/>
  <c r="J35" i="1" s="1"/>
  <c r="D35" i="1"/>
  <c r="M35" i="1" s="1"/>
  <c r="F35" i="1"/>
  <c r="L35" i="1" s="1"/>
  <c r="O35" i="1" l="1"/>
  <c r="B37" i="1"/>
  <c r="K37" i="1" s="1"/>
  <c r="G36" i="1"/>
  <c r="N36" i="1" s="1"/>
  <c r="C36" i="1"/>
  <c r="J36" i="1" s="1"/>
  <c r="F36" i="1"/>
  <c r="L36" i="1" s="1"/>
  <c r="D36" i="1"/>
  <c r="M36" i="1" s="1"/>
  <c r="O36" i="1" l="1"/>
  <c r="B38" i="1"/>
  <c r="K38" i="1" s="1"/>
  <c r="G37" i="1"/>
  <c r="N37" i="1" s="1"/>
  <c r="C37" i="1"/>
  <c r="J37" i="1" s="1"/>
  <c r="F37" i="1"/>
  <c r="L37" i="1" s="1"/>
  <c r="D37" i="1"/>
  <c r="M37" i="1" s="1"/>
  <c r="O37" i="1" l="1"/>
  <c r="B39" i="1"/>
  <c r="K39" i="1" s="1"/>
  <c r="G38" i="1"/>
  <c r="N38" i="1" s="1"/>
  <c r="D38" i="1"/>
  <c r="M38" i="1" s="1"/>
  <c r="F38" i="1"/>
  <c r="L38" i="1" s="1"/>
  <c r="C38" i="1"/>
  <c r="J38" i="1" s="1"/>
  <c r="O38" i="1" l="1"/>
  <c r="B40" i="1"/>
  <c r="K40" i="1" s="1"/>
  <c r="G39" i="1"/>
  <c r="N39" i="1" s="1"/>
  <c r="F39" i="1"/>
  <c r="L39" i="1" s="1"/>
  <c r="D39" i="1"/>
  <c r="M39" i="1" s="1"/>
  <c r="C39" i="1"/>
  <c r="J39" i="1" l="1"/>
  <c r="O39" i="1" s="1"/>
  <c r="B41" i="1"/>
  <c r="K41" i="1" s="1"/>
  <c r="G40" i="1"/>
  <c r="N40" i="1" s="1"/>
  <c r="C40" i="1"/>
  <c r="J40" i="1" s="1"/>
  <c r="D40" i="1"/>
  <c r="M40" i="1" s="1"/>
  <c r="F40" i="1"/>
  <c r="L40" i="1" s="1"/>
  <c r="O40" i="1" l="1"/>
  <c r="B42" i="1"/>
  <c r="K42" i="1" s="1"/>
  <c r="G41" i="1"/>
  <c r="N41" i="1" s="1"/>
  <c r="D41" i="1"/>
  <c r="M41" i="1" s="1"/>
  <c r="F41" i="1"/>
  <c r="L41" i="1" s="1"/>
  <c r="C41" i="1"/>
  <c r="J41" i="1" s="1"/>
  <c r="O41" i="1" l="1"/>
  <c r="B43" i="1"/>
  <c r="K43" i="1" s="1"/>
  <c r="G42" i="1"/>
  <c r="N42" i="1" s="1"/>
  <c r="C42" i="1"/>
  <c r="J42" i="1" s="1"/>
  <c r="F42" i="1"/>
  <c r="L42" i="1" s="1"/>
  <c r="D42" i="1"/>
  <c r="M42" i="1" s="1"/>
  <c r="O42" i="1" l="1"/>
  <c r="B44" i="1"/>
  <c r="K44" i="1" s="1"/>
  <c r="G43" i="1"/>
  <c r="F43" i="1"/>
  <c r="D43" i="1"/>
  <c r="C43" i="1"/>
  <c r="J43" i="1" s="1"/>
  <c r="F44" i="1" l="1"/>
  <c r="L43" i="1"/>
  <c r="G44" i="1"/>
  <c r="N43" i="1"/>
  <c r="C44" i="1"/>
  <c r="J44" i="1" s="1"/>
  <c r="D44" i="1"/>
  <c r="M43" i="1"/>
  <c r="B45" i="1"/>
  <c r="K45" i="1" s="1"/>
  <c r="F45" i="1" l="1"/>
  <c r="L44" i="1"/>
  <c r="O43" i="1"/>
  <c r="G45" i="1"/>
  <c r="N44" i="1"/>
  <c r="B46" i="1"/>
  <c r="K46" i="1" s="1"/>
  <c r="D45" i="1"/>
  <c r="M44" i="1"/>
  <c r="C45" i="1"/>
  <c r="J45" i="1" s="1"/>
  <c r="O44" i="1" l="1"/>
  <c r="F46" i="1"/>
  <c r="L45" i="1"/>
  <c r="G46" i="1"/>
  <c r="N45" i="1"/>
  <c r="C46" i="1"/>
  <c r="J46" i="1" s="1"/>
  <c r="M45" i="1"/>
  <c r="O45" i="1" s="1"/>
  <c r="D46" i="1"/>
  <c r="B47" i="1"/>
  <c r="K47" i="1" s="1"/>
  <c r="F47" i="1" l="1"/>
  <c r="L46" i="1"/>
  <c r="G47" i="1"/>
  <c r="N46" i="1"/>
  <c r="D47" i="1"/>
  <c r="M46" i="1"/>
  <c r="O46" i="1" s="1"/>
  <c r="B48" i="1"/>
  <c r="K48" i="1" s="1"/>
  <c r="C47" i="1"/>
  <c r="J47" i="1" s="1"/>
  <c r="F48" i="1" l="1"/>
  <c r="L47" i="1"/>
  <c r="G48" i="1"/>
  <c r="N47" i="1"/>
  <c r="C48" i="1"/>
  <c r="J48" i="1" s="1"/>
  <c r="B49" i="1"/>
  <c r="K49" i="1" s="1"/>
  <c r="D48" i="1"/>
  <c r="M47" i="1"/>
  <c r="O47" i="1" s="1"/>
  <c r="F49" i="1" l="1"/>
  <c r="L48" i="1"/>
  <c r="G49" i="1"/>
  <c r="N48" i="1"/>
  <c r="M48" i="1"/>
  <c r="D49" i="1"/>
  <c r="B50" i="1"/>
  <c r="K50" i="1" s="1"/>
  <c r="K18" i="1" s="1"/>
  <c r="K19" i="1" s="1"/>
  <c r="C49" i="1"/>
  <c r="J49" i="1" s="1"/>
  <c r="O48" i="1" l="1"/>
  <c r="F50" i="1"/>
  <c r="L50" i="1" s="1"/>
  <c r="L49" i="1"/>
  <c r="G50" i="1"/>
  <c r="N50" i="1" s="1"/>
  <c r="N49" i="1"/>
  <c r="M49" i="1"/>
  <c r="D50" i="1"/>
  <c r="M50" i="1" s="1"/>
  <c r="M18" i="1" s="1"/>
  <c r="M19" i="1" s="1"/>
  <c r="C50" i="1"/>
  <c r="O49" i="1" l="1"/>
  <c r="N18" i="1"/>
  <c r="N19" i="1" s="1"/>
  <c r="J50" i="1"/>
  <c r="L18" i="1"/>
  <c r="L19" i="1" s="1"/>
  <c r="J18" i="1" l="1"/>
  <c r="O50" i="1"/>
  <c r="O18" i="1" s="1"/>
  <c r="O19" i="1" l="1"/>
  <c r="D11" i="1"/>
  <c r="D13" i="1" s="1"/>
  <c r="D14" i="1" s="1"/>
  <c r="J19" i="1"/>
</calcChain>
</file>

<file path=xl/sharedStrings.xml><?xml version="1.0" encoding="utf-8"?>
<sst xmlns="http://schemas.openxmlformats.org/spreadsheetml/2006/main" count="67" uniqueCount="65">
  <si>
    <t>ID</t>
  </si>
  <si>
    <t>USE</t>
  </si>
  <si>
    <t>WAWindCapital_2020</t>
  </si>
  <si>
    <t>WAWindCapital_2021</t>
  </si>
  <si>
    <t>WAWindCapital_2022</t>
  </si>
  <si>
    <t>WAWindCapital_2023</t>
  </si>
  <si>
    <t>WAWindCapital_2024</t>
  </si>
  <si>
    <t>WAWindCapital_2025</t>
  </si>
  <si>
    <t>WAWindCapital_2026</t>
  </si>
  <si>
    <t>WAWindCapital_2027</t>
  </si>
  <si>
    <t>WAWindCapital_2028</t>
  </si>
  <si>
    <t>WAWindCapital_2029</t>
  </si>
  <si>
    <t>WAWindCapital_2030</t>
  </si>
  <si>
    <t>WAWindCapital_2031</t>
  </si>
  <si>
    <t>WAWindCapital_2032</t>
  </si>
  <si>
    <t>WAWindCapital_2033</t>
  </si>
  <si>
    <t>WAWindCapital_2034</t>
  </si>
  <si>
    <t>WAWindCapital_2035</t>
  </si>
  <si>
    <t>WAWindCapital_2036</t>
  </si>
  <si>
    <t>WAWindCapital_2037</t>
  </si>
  <si>
    <t>WAWindCapital_2038</t>
  </si>
  <si>
    <t>WAWindCapital_2039</t>
  </si>
  <si>
    <t>WAWindCapital_2040</t>
  </si>
  <si>
    <t>WAWindCapital_2041</t>
  </si>
  <si>
    <t>WAWindCapital_2042</t>
  </si>
  <si>
    <t>WAWindCapital_2043</t>
  </si>
  <si>
    <t>WAWindCapital_2044</t>
  </si>
  <si>
    <t>WAWindCapital_2045</t>
  </si>
  <si>
    <t>WAWindCapital_2046</t>
  </si>
  <si>
    <t>WAWindCapital_2047</t>
  </si>
  <si>
    <t>WAWindFixedTxAnnual</t>
  </si>
  <si>
    <t>WA Wind Fixed Transmision Cost</t>
  </si>
  <si>
    <t>SpinReserveRenewables_VOM2</t>
  </si>
  <si>
    <t>Year</t>
  </si>
  <si>
    <t>Nominal discount rate</t>
  </si>
  <si>
    <t>Inflation</t>
  </si>
  <si>
    <t>Real discount rate</t>
  </si>
  <si>
    <t>Lifetime</t>
  </si>
  <si>
    <t>Variable Costs (2012$/MWh)</t>
  </si>
  <si>
    <t>Fixed Tx Costs (2012$/MW-week)</t>
  </si>
  <si>
    <t>Cap Factor</t>
  </si>
  <si>
    <t>WA Wind MW</t>
  </si>
  <si>
    <t>WA Wind MWh</t>
  </si>
  <si>
    <t>Variable Costs (nominal $)</t>
  </si>
  <si>
    <t>PTCs (nominal $)</t>
  </si>
  <si>
    <t>WindPTC 2025</t>
  </si>
  <si>
    <t>PTC (2012$/MWh)</t>
  </si>
  <si>
    <t>Total Costs</t>
  </si>
  <si>
    <t>NPV Total Costs (2024$)</t>
  </si>
  <si>
    <t>NPV MWh</t>
  </si>
  <si>
    <t>rLCOE (2024$/MWh)</t>
  </si>
  <si>
    <t>rLCOE (2020$/MWh)</t>
  </si>
  <si>
    <t>NPV (2024$)</t>
  </si>
  <si>
    <t>2020$/MWh</t>
  </si>
  <si>
    <t>Capital Costs (nominal $)</t>
  </si>
  <si>
    <t>Fixed Tx Costs (nominal $)</t>
  </si>
  <si>
    <t>Capital Costs (2012$/MW-week)</t>
  </si>
  <si>
    <t>Fixed O&amp;M (2012$/MW-week)</t>
  </si>
  <si>
    <t>Fixed O&amp;M Costs (nominal $)</t>
  </si>
  <si>
    <t>WA Wind FOM (2012$/MW-week)</t>
  </si>
  <si>
    <t>Source: 2021 IRP Appendix H: AppH_Input_AURORA LTCE Inputs, Aurora_TSAnnual tab</t>
  </si>
  <si>
    <t>Source: 2021 IRP Appendix H: AppH_Input_AURORA LTCE Inputs, Aurora_New Resources tab, cell K107</t>
  </si>
  <si>
    <t>Inputs</t>
  </si>
  <si>
    <t>LCOE calculations</t>
  </si>
  <si>
    <t>Source: 1217_Appendix A-2_CEIP_Input_AURORA LTCE Inputs_12.17.21.xlsx, Tab Aurora_TSAnnual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</si>
</sst>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0" fillId="0" borderId="0" xfId="2" applyNumberFormat="1" applyFont="1"/>
    <xf numFmtId="0" fontId="0" fillId="2" borderId="0" xfId="0" applyFill="1"/>
    <xf numFmtId="0" fontId="0" fillId="0" borderId="0" xfId="0" applyFill="1"/>
    <xf numFmtId="164" fontId="0" fillId="0" borderId="0" xfId="2" applyNumberFormat="1" applyFont="1"/>
    <xf numFmtId="44" fontId="0" fillId="0" borderId="0" xfId="1" applyFont="1"/>
    <xf numFmtId="165" fontId="0" fillId="0" borderId="0" xfId="1" applyNumberFormat="1" applyFont="1"/>
    <xf numFmtId="3" fontId="0" fillId="0" borderId="0" xfId="0" applyNumberFormat="1"/>
    <xf numFmtId="8" fontId="0" fillId="0" borderId="0" xfId="0" applyNumberFormat="1" applyFill="1"/>
    <xf numFmtId="6" fontId="0" fillId="0" borderId="0" xfId="0" applyNumberFormat="1" applyFill="1"/>
    <xf numFmtId="165" fontId="0" fillId="0" borderId="0" xfId="1" applyNumberFormat="1" applyFont="1" applyFill="1"/>
    <xf numFmtId="0" fontId="2" fillId="0" borderId="0" xfId="0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893E-D788-47C0-B46D-2898A5034F52}">
  <dimension ref="B2:AT62"/>
  <sheetViews>
    <sheetView tabSelected="1" workbookViewId="0"/>
  </sheetViews>
  <sheetFormatPr defaultRowHeight="15" x14ac:dyDescent="0.25"/>
  <cols>
    <col min="3" max="3" width="28.42578125" bestFit="1" customWidth="1"/>
    <col min="4" max="4" width="26.5703125" bestFit="1" customWidth="1"/>
    <col min="5" max="5" width="28.28515625" bestFit="1" customWidth="1"/>
    <col min="6" max="6" width="31" bestFit="1" customWidth="1"/>
    <col min="7" max="7" width="31" customWidth="1"/>
    <col min="8" max="11" width="15.140625" style="3" customWidth="1"/>
    <col min="12" max="12" width="22.140625" style="3" bestFit="1" customWidth="1"/>
    <col min="13" max="13" width="24.7109375" style="3" bestFit="1" customWidth="1"/>
    <col min="14" max="14" width="16" style="3" bestFit="1" customWidth="1"/>
    <col min="15" max="15" width="15.28515625" bestFit="1" customWidth="1"/>
    <col min="17" max="17" width="31.28515625" customWidth="1"/>
  </cols>
  <sheetData>
    <row r="2" spans="3:5" x14ac:dyDescent="0.25">
      <c r="C2" s="11" t="s">
        <v>62</v>
      </c>
    </row>
    <row r="3" spans="3:5" x14ac:dyDescent="0.25">
      <c r="C3" t="s">
        <v>34</v>
      </c>
      <c r="D3" s="1">
        <v>6.9699999999999998E-2</v>
      </c>
      <c r="E3" s="1"/>
    </row>
    <row r="4" spans="3:5" x14ac:dyDescent="0.25">
      <c r="C4" t="s">
        <v>35</v>
      </c>
      <c r="D4" s="1">
        <v>2.5000000000000001E-2</v>
      </c>
      <c r="E4" s="1"/>
    </row>
    <row r="5" spans="3:5" x14ac:dyDescent="0.25">
      <c r="C5" t="s">
        <v>36</v>
      </c>
      <c r="D5" s="1">
        <f>(1+D3)/(1+D4)-1</f>
        <v>4.3609756097561236E-2</v>
      </c>
      <c r="E5" s="1"/>
    </row>
    <row r="6" spans="3:5" x14ac:dyDescent="0.25">
      <c r="C6" t="s">
        <v>37</v>
      </c>
      <c r="D6">
        <v>30</v>
      </c>
    </row>
    <row r="7" spans="3:5" x14ac:dyDescent="0.25">
      <c r="C7" t="s">
        <v>40</v>
      </c>
      <c r="D7" s="4">
        <v>0.35872938070776256</v>
      </c>
      <c r="E7" s="4"/>
    </row>
    <row r="10" spans="3:5" x14ac:dyDescent="0.25">
      <c r="C10" s="11" t="s">
        <v>63</v>
      </c>
    </row>
    <row r="11" spans="3:5" x14ac:dyDescent="0.25">
      <c r="C11" t="s">
        <v>48</v>
      </c>
      <c r="D11" s="6">
        <f ca="1">O18</f>
        <v>277143731.38560772</v>
      </c>
      <c r="E11" s="6"/>
    </row>
    <row r="12" spans="3:5" x14ac:dyDescent="0.25">
      <c r="C12" t="s">
        <v>49</v>
      </c>
      <c r="D12" s="7">
        <f>NPV($D$5,$I$21:$I$50)</f>
        <v>5203520.051782174</v>
      </c>
      <c r="E12" s="7"/>
    </row>
    <row r="13" spans="3:5" x14ac:dyDescent="0.25">
      <c r="C13" t="s">
        <v>50</v>
      </c>
      <c r="D13" s="5">
        <f ca="1">D11/D12</f>
        <v>53.260817413529075</v>
      </c>
      <c r="E13" s="5"/>
    </row>
    <row r="14" spans="3:5" x14ac:dyDescent="0.25">
      <c r="C14" t="s">
        <v>51</v>
      </c>
      <c r="D14" s="5">
        <f ca="1">D13*(1+$D$4)^(2020-2024)</f>
        <v>48.251671878348688</v>
      </c>
      <c r="E14" s="5"/>
    </row>
    <row r="15" spans="3:5" x14ac:dyDescent="0.25">
      <c r="E15" s="12"/>
    </row>
    <row r="17" spans="2:46" x14ac:dyDescent="0.25">
      <c r="E17" s="12"/>
    </row>
    <row r="18" spans="2:46" x14ac:dyDescent="0.25">
      <c r="I18" t="s">
        <v>52</v>
      </c>
      <c r="J18" s="9">
        <f ca="1">NPV($D$3,J21:J50)</f>
        <v>181157232.33609813</v>
      </c>
      <c r="K18" s="9">
        <f>NPV($D$3,K21:K50)</f>
        <v>74214566.337438926</v>
      </c>
      <c r="L18" s="9">
        <f ca="1">NPV($D$3,L21:L50)</f>
        <v>66851691.959864736</v>
      </c>
      <c r="M18" s="9">
        <f t="shared" ref="M18:O18" ca="1" si="0">NPV($D$3,M21:M50)</f>
        <v>1693524.0304295516</v>
      </c>
      <c r="N18" s="9">
        <f t="shared" ca="1" si="0"/>
        <v>-46773283.278223559</v>
      </c>
      <c r="O18" s="9">
        <f t="shared" ca="1" si="0"/>
        <v>277143731.38560772</v>
      </c>
    </row>
    <row r="19" spans="2:46" x14ac:dyDescent="0.25">
      <c r="I19" s="3" t="s">
        <v>53</v>
      </c>
      <c r="J19" s="8">
        <f ca="1">J18/$D$12*(1+$D$4)^(2020-2024)</f>
        <v>31.540093977117891</v>
      </c>
      <c r="K19" s="8">
        <f>K18/$D$12*(1+$D$4)^(2020-2024)</f>
        <v>12.921009923639961</v>
      </c>
      <c r="L19" s="8">
        <f ca="1">L18/$D$12*(1+$D$4)^(2020-2024)</f>
        <v>11.63910830251363</v>
      </c>
      <c r="M19" s="8">
        <f t="shared" ref="M19:O19" ca="1" si="1">M18/$D$12*(1+$D$4)^(2020-2024)</f>
        <v>0.29484832807092987</v>
      </c>
      <c r="N19" s="8">
        <f t="shared" ca="1" si="1"/>
        <v>-8.1433886529937176</v>
      </c>
      <c r="O19" s="8">
        <f t="shared" ca="1" si="1"/>
        <v>48.251671878348688</v>
      </c>
    </row>
    <row r="20" spans="2:46" x14ac:dyDescent="0.25">
      <c r="B20" t="s">
        <v>33</v>
      </c>
      <c r="C20" t="s">
        <v>56</v>
      </c>
      <c r="D20" t="s">
        <v>38</v>
      </c>
      <c r="E20" t="s">
        <v>57</v>
      </c>
      <c r="F20" t="s">
        <v>39</v>
      </c>
      <c r="G20" t="s">
        <v>46</v>
      </c>
      <c r="H20" s="3" t="s">
        <v>41</v>
      </c>
      <c r="I20" s="3" t="s">
        <v>42</v>
      </c>
      <c r="J20" s="3" t="s">
        <v>54</v>
      </c>
      <c r="K20" s="3" t="s">
        <v>58</v>
      </c>
      <c r="L20" s="3" t="s">
        <v>55</v>
      </c>
      <c r="M20" s="3" t="s">
        <v>43</v>
      </c>
      <c r="N20" s="3" t="s">
        <v>44</v>
      </c>
      <c r="O20" s="3" t="s">
        <v>47</v>
      </c>
      <c r="Q20" t="s">
        <v>64</v>
      </c>
    </row>
    <row r="21" spans="2:46" x14ac:dyDescent="0.25">
      <c r="B21">
        <v>2025</v>
      </c>
      <c r="C21">
        <f t="shared" ref="C21:C43" ca="1" si="2">OFFSET($Q$28,0,B21-2018)</f>
        <v>2326</v>
      </c>
      <c r="D21">
        <f t="shared" ref="D21:D43" ca="1" si="3">OFFSET($Q$52,0,$B21-2018)</f>
        <v>0.23</v>
      </c>
      <c r="E21">
        <f>$R$62</f>
        <v>640.87487717437352</v>
      </c>
      <c r="F21">
        <f t="shared" ref="F21:F43" ca="1" si="4">OFFSET($Q$51,0,$B21-2018)</f>
        <v>541.87</v>
      </c>
      <c r="G21">
        <f t="shared" ref="G21:G43" ca="1" si="5">OFFSET($Q$59,0,$B21-2018)</f>
        <v>-15.591984904469708</v>
      </c>
      <c r="H21" s="3">
        <v>100</v>
      </c>
      <c r="I21" s="3">
        <f>H21*8760*$D$7</f>
        <v>314246.9375</v>
      </c>
      <c r="J21" s="10">
        <f ca="1">C21*H21*52*(1+$D$4)^($B21-2012)</f>
        <v>16673366.789699413</v>
      </c>
      <c r="K21" s="10">
        <f>E21*H21*52*(1+$D$4)^($B21-2012)</f>
        <v>4593956.1020773388</v>
      </c>
      <c r="L21" s="10">
        <f ca="1">F21*H21*52*(1+$D$4)^($B21-2012)</f>
        <v>3884263.6553458385</v>
      </c>
      <c r="M21" s="10">
        <f t="shared" ref="M21:M50" ca="1" si="6">D21*I21*(1+$D$4)^($B21-2012)</f>
        <v>99634.361055606088</v>
      </c>
      <c r="N21" s="10">
        <f t="shared" ref="N21:N50" ca="1" si="7">G21*I21*(1+$D$4)^($B21-2012)</f>
        <v>-6754336.754545629</v>
      </c>
      <c r="O21" s="6">
        <f ca="1">SUM(J21:N21)</f>
        <v>18496884.153632566</v>
      </c>
    </row>
    <row r="22" spans="2:46" x14ac:dyDescent="0.25">
      <c r="B22">
        <f>B21+1</f>
        <v>2026</v>
      </c>
      <c r="C22">
        <f t="shared" ca="1" si="2"/>
        <v>2193</v>
      </c>
      <c r="D22">
        <f t="shared" ca="1" si="3"/>
        <v>0.23</v>
      </c>
      <c r="E22">
        <f t="shared" ref="E22:E50" si="8">$R$62</f>
        <v>640.87487717437352</v>
      </c>
      <c r="F22">
        <f t="shared" ca="1" si="4"/>
        <v>544.99</v>
      </c>
      <c r="G22">
        <f t="shared" ca="1" si="5"/>
        <v>-15.465530103971311</v>
      </c>
      <c r="H22" s="3">
        <v>100</v>
      </c>
      <c r="I22" s="3">
        <f t="shared" ref="I22:I50" si="9">H22*8760*$D$7</f>
        <v>314246.9375</v>
      </c>
      <c r="J22" s="10">
        <f t="shared" ref="J22:J50" ca="1" si="10">C22*H22*52*(1+$D$4)^($B22-2012)</f>
        <v>16112988.264856439</v>
      </c>
      <c r="K22" s="10">
        <f t="shared" ref="K22:K50" si="11">E22*H22*52*(1+$D$4)^($B22-2012)</f>
        <v>4708805.0046292711</v>
      </c>
      <c r="L22" s="10">
        <f t="shared" ref="L22:L50" ca="1" si="12">F22*H22*52*(1+$D$4)^($B22-2012)</f>
        <v>4004294.3340009623</v>
      </c>
      <c r="M22" s="10">
        <f t="shared" ca="1" si="6"/>
        <v>102125.22008199623</v>
      </c>
      <c r="N22" s="10">
        <f t="shared" ca="1" si="7"/>
        <v>-6867046.3719687304</v>
      </c>
      <c r="O22" s="6">
        <f t="shared" ref="O22:O50" ca="1" si="13">SUM(J22:N22)</f>
        <v>18061166.451599941</v>
      </c>
      <c r="Q22" t="s">
        <v>0</v>
      </c>
      <c r="R22" t="s">
        <v>1</v>
      </c>
      <c r="S22">
        <v>2020</v>
      </c>
      <c r="T22">
        <v>2021</v>
      </c>
      <c r="U22">
        <v>2022</v>
      </c>
      <c r="V22">
        <v>2023</v>
      </c>
      <c r="W22">
        <v>2024</v>
      </c>
      <c r="X22">
        <v>2025</v>
      </c>
      <c r="Y22">
        <v>2026</v>
      </c>
      <c r="Z22">
        <v>2027</v>
      </c>
      <c r="AA22">
        <v>2028</v>
      </c>
      <c r="AB22">
        <v>2029</v>
      </c>
      <c r="AC22">
        <v>2030</v>
      </c>
      <c r="AD22">
        <v>2031</v>
      </c>
      <c r="AE22">
        <v>2032</v>
      </c>
      <c r="AF22">
        <v>2033</v>
      </c>
      <c r="AG22">
        <v>2034</v>
      </c>
      <c r="AH22">
        <v>2035</v>
      </c>
      <c r="AI22">
        <v>2036</v>
      </c>
      <c r="AJ22">
        <v>2037</v>
      </c>
      <c r="AK22">
        <v>2038</v>
      </c>
      <c r="AL22">
        <v>2039</v>
      </c>
      <c r="AM22">
        <v>2040</v>
      </c>
      <c r="AN22">
        <v>2041</v>
      </c>
      <c r="AO22">
        <v>2042</v>
      </c>
      <c r="AP22">
        <v>2043</v>
      </c>
      <c r="AQ22">
        <v>2044</v>
      </c>
      <c r="AR22">
        <v>2045</v>
      </c>
      <c r="AS22">
        <v>2046</v>
      </c>
      <c r="AT22">
        <v>2047</v>
      </c>
    </row>
    <row r="23" spans="2:46" x14ac:dyDescent="0.25">
      <c r="B23">
        <f t="shared" ref="B23:B50" si="14">B22+1</f>
        <v>2027</v>
      </c>
      <c r="C23">
        <f t="shared" ca="1" si="2"/>
        <v>2061</v>
      </c>
      <c r="D23">
        <f t="shared" ca="1" si="3"/>
        <v>0.23</v>
      </c>
      <c r="E23">
        <f t="shared" si="8"/>
        <v>640.87487717437352</v>
      </c>
      <c r="F23">
        <f t="shared" ca="1" si="4"/>
        <v>548.13</v>
      </c>
      <c r="G23">
        <f t="shared" ca="1" si="5"/>
        <v>-15.340100882747592</v>
      </c>
      <c r="H23" s="3">
        <v>100</v>
      </c>
      <c r="I23" s="3">
        <f t="shared" si="9"/>
        <v>314246.9375</v>
      </c>
      <c r="J23" s="10">
        <f t="shared" ca="1" si="10"/>
        <v>15521701.109993549</v>
      </c>
      <c r="K23" s="10">
        <f t="shared" si="11"/>
        <v>4826525.1297450038</v>
      </c>
      <c r="L23" s="10">
        <f t="shared" ca="1" si="12"/>
        <v>4128049.5048135682</v>
      </c>
      <c r="M23" s="10">
        <f t="shared" ca="1" si="6"/>
        <v>104678.35058404616</v>
      </c>
      <c r="N23" s="10">
        <f t="shared" ca="1" si="7"/>
        <v>-6981636.7747777756</v>
      </c>
      <c r="O23" s="6">
        <f t="shared" ca="1" si="13"/>
        <v>17599317.320358388</v>
      </c>
      <c r="Q23" t="s">
        <v>2</v>
      </c>
      <c r="S23">
        <v>2760</v>
      </c>
      <c r="T23">
        <v>2602</v>
      </c>
      <c r="U23">
        <v>2445</v>
      </c>
      <c r="V23">
        <v>2331</v>
      </c>
      <c r="W23">
        <v>2232</v>
      </c>
      <c r="X23">
        <v>2145</v>
      </c>
      <c r="Y23">
        <v>2082</v>
      </c>
      <c r="Z23">
        <v>2030</v>
      </c>
      <c r="AA23">
        <v>1979</v>
      </c>
      <c r="AB23">
        <v>1927</v>
      </c>
      <c r="AC23">
        <v>1876</v>
      </c>
      <c r="AD23">
        <v>1824</v>
      </c>
      <c r="AE23">
        <v>1773</v>
      </c>
      <c r="AF23">
        <v>1721</v>
      </c>
      <c r="AG23">
        <v>1670</v>
      </c>
      <c r="AH23">
        <v>1618</v>
      </c>
      <c r="AI23">
        <v>1567</v>
      </c>
      <c r="AJ23">
        <v>1515</v>
      </c>
      <c r="AK23">
        <v>1464</v>
      </c>
      <c r="AL23">
        <v>1412</v>
      </c>
      <c r="AM23">
        <v>1361</v>
      </c>
      <c r="AN23">
        <v>1309</v>
      </c>
      <c r="AO23">
        <v>1258</v>
      </c>
      <c r="AP23">
        <v>1206</v>
      </c>
      <c r="AQ23">
        <v>1155</v>
      </c>
      <c r="AR23">
        <v>1103</v>
      </c>
      <c r="AS23">
        <v>1052</v>
      </c>
      <c r="AT23">
        <v>950</v>
      </c>
    </row>
    <row r="24" spans="2:46" x14ac:dyDescent="0.25">
      <c r="B24">
        <f t="shared" si="14"/>
        <v>2028</v>
      </c>
      <c r="C24">
        <f t="shared" ca="1" si="2"/>
        <v>1964</v>
      </c>
      <c r="D24">
        <f t="shared" ca="1" si="3"/>
        <v>0.23</v>
      </c>
      <c r="E24">
        <f t="shared" si="8"/>
        <v>640.87487717437352</v>
      </c>
      <c r="F24">
        <f t="shared" ca="1" si="4"/>
        <v>551.28</v>
      </c>
      <c r="G24">
        <f t="shared" ca="1" si="5"/>
        <v>-15.215688923100487</v>
      </c>
      <c r="H24" s="3">
        <v>100</v>
      </c>
      <c r="I24" s="3">
        <f t="shared" si="9"/>
        <v>314246.9375</v>
      </c>
      <c r="J24" s="10">
        <f t="shared" ca="1" si="10"/>
        <v>15160959.0026822</v>
      </c>
      <c r="K24" s="10">
        <f t="shared" si="11"/>
        <v>4947188.2579886289</v>
      </c>
      <c r="L24" s="10">
        <f t="shared" ca="1" si="12"/>
        <v>4255566.9445003271</v>
      </c>
      <c r="M24" s="10">
        <f t="shared" ca="1" si="6"/>
        <v>107295.30934864729</v>
      </c>
      <c r="N24" s="10">
        <f t="shared" ca="1" si="7"/>
        <v>-7098139.3476384906</v>
      </c>
      <c r="O24" s="6">
        <f t="shared" ca="1" si="13"/>
        <v>17372870.166881312</v>
      </c>
      <c r="Q24" t="s">
        <v>3</v>
      </c>
      <c r="S24">
        <v>0</v>
      </c>
      <c r="T24">
        <v>2673</v>
      </c>
      <c r="U24">
        <v>2520</v>
      </c>
      <c r="V24">
        <v>2368</v>
      </c>
      <c r="W24">
        <v>2257</v>
      </c>
      <c r="X24">
        <v>2162</v>
      </c>
      <c r="Y24">
        <v>2077</v>
      </c>
      <c r="Z24">
        <v>2016</v>
      </c>
      <c r="AA24">
        <v>1966</v>
      </c>
      <c r="AB24">
        <v>1916</v>
      </c>
      <c r="AC24">
        <v>1867</v>
      </c>
      <c r="AD24">
        <v>1817</v>
      </c>
      <c r="AE24">
        <v>1767</v>
      </c>
      <c r="AF24">
        <v>1717</v>
      </c>
      <c r="AG24">
        <v>1667</v>
      </c>
      <c r="AH24">
        <v>1617</v>
      </c>
      <c r="AI24">
        <v>1567</v>
      </c>
      <c r="AJ24">
        <v>1517</v>
      </c>
      <c r="AK24">
        <v>1468</v>
      </c>
      <c r="AL24">
        <v>1418</v>
      </c>
      <c r="AM24">
        <v>1368</v>
      </c>
      <c r="AN24">
        <v>1318</v>
      </c>
      <c r="AO24">
        <v>1268</v>
      </c>
      <c r="AP24">
        <v>1218</v>
      </c>
      <c r="AQ24">
        <v>1168</v>
      </c>
      <c r="AR24">
        <v>1118</v>
      </c>
      <c r="AS24">
        <v>1069</v>
      </c>
      <c r="AT24">
        <v>946</v>
      </c>
    </row>
    <row r="25" spans="2:46" x14ac:dyDescent="0.25">
      <c r="B25">
        <f t="shared" si="14"/>
        <v>2029</v>
      </c>
      <c r="C25">
        <f t="shared" ca="1" si="2"/>
        <v>1881</v>
      </c>
      <c r="D25">
        <f t="shared" ca="1" si="3"/>
        <v>0.23</v>
      </c>
      <c r="E25">
        <f t="shared" si="8"/>
        <v>640.87487717437352</v>
      </c>
      <c r="F25">
        <f t="shared" ca="1" si="4"/>
        <v>554.45000000000005</v>
      </c>
      <c r="G25">
        <f t="shared" ca="1" si="5"/>
        <v>-15.092285974790499</v>
      </c>
      <c r="H25" s="3">
        <v>100</v>
      </c>
      <c r="I25" s="3">
        <f t="shared" si="9"/>
        <v>314246.9375</v>
      </c>
      <c r="J25" s="10">
        <f t="shared" ca="1" si="10"/>
        <v>14883252.536225226</v>
      </c>
      <c r="K25" s="10">
        <f t="shared" si="11"/>
        <v>5070867.9644383434</v>
      </c>
      <c r="L25" s="10">
        <f t="shared" ca="1" si="12"/>
        <v>4387038.4735300783</v>
      </c>
      <c r="M25" s="10">
        <f t="shared" ca="1" si="6"/>
        <v>109977.69208236346</v>
      </c>
      <c r="N25" s="10">
        <f t="shared" ca="1" si="7"/>
        <v>-7216585.998932532</v>
      </c>
      <c r="O25" s="6">
        <f t="shared" ca="1" si="13"/>
        <v>17234550.667343479</v>
      </c>
      <c r="Q25" t="s">
        <v>4</v>
      </c>
      <c r="S25">
        <v>0</v>
      </c>
      <c r="T25">
        <v>0</v>
      </c>
      <c r="U25">
        <v>2587</v>
      </c>
      <c r="V25">
        <v>2438</v>
      </c>
      <c r="W25">
        <v>2291</v>
      </c>
      <c r="X25">
        <v>2184</v>
      </c>
      <c r="Y25">
        <v>2092</v>
      </c>
      <c r="Z25">
        <v>2010</v>
      </c>
      <c r="AA25">
        <v>1951</v>
      </c>
      <c r="AB25">
        <v>1902</v>
      </c>
      <c r="AC25">
        <v>1854</v>
      </c>
      <c r="AD25">
        <v>1806</v>
      </c>
      <c r="AE25">
        <v>1758</v>
      </c>
      <c r="AF25">
        <v>1709</v>
      </c>
      <c r="AG25">
        <v>1661</v>
      </c>
      <c r="AH25">
        <v>1613</v>
      </c>
      <c r="AI25">
        <v>1565</v>
      </c>
      <c r="AJ25">
        <v>1516</v>
      </c>
      <c r="AK25">
        <v>1468</v>
      </c>
      <c r="AL25">
        <v>1420</v>
      </c>
      <c r="AM25">
        <v>1372</v>
      </c>
      <c r="AN25">
        <v>1323</v>
      </c>
      <c r="AO25">
        <v>1275</v>
      </c>
      <c r="AP25">
        <v>1227</v>
      </c>
      <c r="AQ25">
        <v>1179</v>
      </c>
      <c r="AR25">
        <v>1130</v>
      </c>
      <c r="AS25">
        <v>1082</v>
      </c>
      <c r="AT25">
        <v>941</v>
      </c>
    </row>
    <row r="26" spans="2:46" x14ac:dyDescent="0.25">
      <c r="B26">
        <f t="shared" si="14"/>
        <v>2030</v>
      </c>
      <c r="C26">
        <f t="shared" ca="1" si="2"/>
        <v>1808</v>
      </c>
      <c r="D26">
        <f t="shared" ca="1" si="3"/>
        <v>0.23</v>
      </c>
      <c r="E26">
        <f t="shared" si="8"/>
        <v>640.87487717437352</v>
      </c>
      <c r="F26">
        <f t="shared" ca="1" si="4"/>
        <v>557.65</v>
      </c>
      <c r="G26">
        <f t="shared" ca="1" si="5"/>
        <v>-14.96988385448959</v>
      </c>
      <c r="H26" s="3">
        <v>100</v>
      </c>
      <c r="I26" s="3">
        <f t="shared" si="9"/>
        <v>314246.9375</v>
      </c>
      <c r="J26" s="10">
        <f t="shared" ca="1" si="10"/>
        <v>14663287.400389468</v>
      </c>
      <c r="K26" s="10">
        <f t="shared" si="11"/>
        <v>5197639.6635493021</v>
      </c>
      <c r="L26" s="10">
        <f t="shared" ca="1" si="12"/>
        <v>4522667.1564309662</v>
      </c>
      <c r="M26" s="10">
        <f t="shared" ca="1" si="6"/>
        <v>112727.13438442256</v>
      </c>
      <c r="N26" s="10">
        <f t="shared" ca="1" si="7"/>
        <v>-7337009.1694967188</v>
      </c>
      <c r="O26" s="6">
        <f t="shared" ca="1" si="13"/>
        <v>17159312.185257442</v>
      </c>
      <c r="Q26" t="s">
        <v>5</v>
      </c>
      <c r="S26">
        <v>0</v>
      </c>
      <c r="T26">
        <v>0</v>
      </c>
      <c r="U26">
        <v>0</v>
      </c>
      <c r="V26">
        <v>2500</v>
      </c>
      <c r="W26">
        <v>2356</v>
      </c>
      <c r="X26">
        <v>2215</v>
      </c>
      <c r="Y26">
        <v>2111</v>
      </c>
      <c r="Z26">
        <v>2021</v>
      </c>
      <c r="AA26">
        <v>1943</v>
      </c>
      <c r="AB26">
        <v>1885</v>
      </c>
      <c r="AC26">
        <v>1839</v>
      </c>
      <c r="AD26">
        <v>1792</v>
      </c>
      <c r="AE26">
        <v>1745</v>
      </c>
      <c r="AF26">
        <v>1699</v>
      </c>
      <c r="AG26">
        <v>1652</v>
      </c>
      <c r="AH26">
        <v>1605</v>
      </c>
      <c r="AI26">
        <v>1559</v>
      </c>
      <c r="AJ26">
        <v>1512</v>
      </c>
      <c r="AK26">
        <v>1465</v>
      </c>
      <c r="AL26">
        <v>1419</v>
      </c>
      <c r="AM26">
        <v>1372</v>
      </c>
      <c r="AN26">
        <v>1326</v>
      </c>
      <c r="AO26">
        <v>1279</v>
      </c>
      <c r="AP26">
        <v>1232</v>
      </c>
      <c r="AQ26">
        <v>1186</v>
      </c>
      <c r="AR26">
        <v>1139</v>
      </c>
      <c r="AS26">
        <v>1092</v>
      </c>
      <c r="AT26">
        <v>935</v>
      </c>
    </row>
    <row r="27" spans="2:46" x14ac:dyDescent="0.25">
      <c r="B27">
        <f t="shared" si="14"/>
        <v>2031</v>
      </c>
      <c r="C27">
        <f t="shared" ca="1" si="2"/>
        <v>1754</v>
      </c>
      <c r="D27">
        <f t="shared" ca="1" si="3"/>
        <v>0.23</v>
      </c>
      <c r="E27">
        <f t="shared" si="8"/>
        <v>640.87487717437352</v>
      </c>
      <c r="F27">
        <f t="shared" ca="1" si="4"/>
        <v>560.86</v>
      </c>
      <c r="G27">
        <f t="shared" ca="1" si="5"/>
        <v>-14.848474445238491</v>
      </c>
      <c r="H27" s="3">
        <v>100</v>
      </c>
      <c r="I27" s="3">
        <f t="shared" si="9"/>
        <v>314246.9375</v>
      </c>
      <c r="J27" s="10">
        <f t="shared" ca="1" si="10"/>
        <v>14580968.613268919</v>
      </c>
      <c r="K27" s="10">
        <f t="shared" si="11"/>
        <v>5327580.6551380353</v>
      </c>
      <c r="L27" s="10">
        <f t="shared" ca="1" si="12"/>
        <v>4662418.5042405967</v>
      </c>
      <c r="M27" s="10">
        <f t="shared" ca="1" si="6"/>
        <v>115545.31274403312</v>
      </c>
      <c r="N27" s="10">
        <f t="shared" ca="1" si="7"/>
        <v>-7459441.8415081101</v>
      </c>
      <c r="O27" s="6">
        <f t="shared" ca="1" si="13"/>
        <v>17227071.243883476</v>
      </c>
      <c r="Q27" t="s">
        <v>6</v>
      </c>
      <c r="S27">
        <v>0</v>
      </c>
      <c r="T27">
        <v>0</v>
      </c>
      <c r="U27">
        <v>0</v>
      </c>
      <c r="V27">
        <v>0</v>
      </c>
      <c r="W27">
        <v>2413</v>
      </c>
      <c r="X27">
        <v>2275</v>
      </c>
      <c r="Y27">
        <v>2138</v>
      </c>
      <c r="Z27">
        <v>2037</v>
      </c>
      <c r="AA27">
        <v>1951</v>
      </c>
      <c r="AB27">
        <v>1875</v>
      </c>
      <c r="AC27">
        <v>1820</v>
      </c>
      <c r="AD27">
        <v>1775</v>
      </c>
      <c r="AE27">
        <v>1730</v>
      </c>
      <c r="AF27">
        <v>1685</v>
      </c>
      <c r="AG27">
        <v>1640</v>
      </c>
      <c r="AH27">
        <v>1595</v>
      </c>
      <c r="AI27">
        <v>1550</v>
      </c>
      <c r="AJ27">
        <v>1505</v>
      </c>
      <c r="AK27">
        <v>1460</v>
      </c>
      <c r="AL27">
        <v>1415</v>
      </c>
      <c r="AM27">
        <v>1370</v>
      </c>
      <c r="AN27">
        <v>1325</v>
      </c>
      <c r="AO27">
        <v>1279</v>
      </c>
      <c r="AP27">
        <v>1234</v>
      </c>
      <c r="AQ27">
        <v>1189</v>
      </c>
      <c r="AR27">
        <v>1144</v>
      </c>
      <c r="AS27">
        <v>1099</v>
      </c>
      <c r="AT27">
        <v>927</v>
      </c>
    </row>
    <row r="28" spans="2:46" x14ac:dyDescent="0.25">
      <c r="B28">
        <f t="shared" si="14"/>
        <v>2032</v>
      </c>
      <c r="C28">
        <f t="shared" ca="1" si="2"/>
        <v>1711</v>
      </c>
      <c r="D28">
        <f t="shared" ca="1" si="3"/>
        <v>0.24</v>
      </c>
      <c r="E28">
        <f t="shared" si="8"/>
        <v>640.87487717437352</v>
      </c>
      <c r="F28">
        <f t="shared" ca="1" si="4"/>
        <v>564.08000000000004</v>
      </c>
      <c r="G28">
        <f t="shared" ca="1" si="5"/>
        <v>-14.728049695908476</v>
      </c>
      <c r="H28" s="3">
        <v>100</v>
      </c>
      <c r="I28" s="3">
        <f t="shared" si="9"/>
        <v>314246.9375</v>
      </c>
      <c r="J28" s="10">
        <f t="shared" ca="1" si="10"/>
        <v>14579098.192551708</v>
      </c>
      <c r="K28" s="10">
        <f t="shared" si="11"/>
        <v>5460770.1715164855</v>
      </c>
      <c r="L28" s="10">
        <f t="shared" ca="1" si="12"/>
        <v>4806415.9605228333</v>
      </c>
      <c r="M28" s="10">
        <f t="shared" ca="1" si="6"/>
        <v>123583.24754361802</v>
      </c>
      <c r="N28" s="10">
        <f t="shared" ca="1" si="7"/>
        <v>-7583917.5475173555</v>
      </c>
      <c r="O28" s="6">
        <f t="shared" ca="1" si="13"/>
        <v>17385950.024617292</v>
      </c>
      <c r="Q28" t="s">
        <v>7</v>
      </c>
      <c r="S28">
        <v>0</v>
      </c>
      <c r="T28">
        <v>0</v>
      </c>
      <c r="U28">
        <v>0</v>
      </c>
      <c r="V28">
        <v>0</v>
      </c>
      <c r="W28">
        <v>0</v>
      </c>
      <c r="X28">
        <v>2326</v>
      </c>
      <c r="Y28">
        <v>2193</v>
      </c>
      <c r="Z28">
        <v>2061</v>
      </c>
      <c r="AA28">
        <v>1964</v>
      </c>
      <c r="AB28">
        <v>1881</v>
      </c>
      <c r="AC28">
        <v>1808</v>
      </c>
      <c r="AD28">
        <v>1754</v>
      </c>
      <c r="AE28">
        <v>1711</v>
      </c>
      <c r="AF28">
        <v>1667</v>
      </c>
      <c r="AG28">
        <v>1624</v>
      </c>
      <c r="AH28">
        <v>1581</v>
      </c>
      <c r="AI28">
        <v>1537</v>
      </c>
      <c r="AJ28">
        <v>1494</v>
      </c>
      <c r="AK28">
        <v>1450</v>
      </c>
      <c r="AL28">
        <v>1407</v>
      </c>
      <c r="AM28">
        <v>1364</v>
      </c>
      <c r="AN28">
        <v>1320</v>
      </c>
      <c r="AO28">
        <v>1277</v>
      </c>
      <c r="AP28">
        <v>1233</v>
      </c>
      <c r="AQ28">
        <v>1190</v>
      </c>
      <c r="AR28">
        <v>1147</v>
      </c>
      <c r="AS28">
        <v>1103</v>
      </c>
      <c r="AT28">
        <v>918</v>
      </c>
    </row>
    <row r="29" spans="2:46" x14ac:dyDescent="0.25">
      <c r="B29">
        <f t="shared" si="14"/>
        <v>2033</v>
      </c>
      <c r="C29">
        <f t="shared" ca="1" si="2"/>
        <v>1667</v>
      </c>
      <c r="D29">
        <f t="shared" ca="1" si="3"/>
        <v>0.24</v>
      </c>
      <c r="E29">
        <f t="shared" si="8"/>
        <v>640.87487717437352</v>
      </c>
      <c r="F29">
        <f t="shared" ca="1" si="4"/>
        <v>567.33000000000004</v>
      </c>
      <c r="G29">
        <f t="shared" ca="1" si="5"/>
        <v>-14.608601620667415</v>
      </c>
      <c r="H29" s="3">
        <v>100</v>
      </c>
      <c r="I29" s="3">
        <f t="shared" si="9"/>
        <v>314246.9375</v>
      </c>
      <c r="J29" s="10">
        <f t="shared" ca="1" si="10"/>
        <v>14559287.319788596</v>
      </c>
      <c r="K29" s="10">
        <f t="shared" si="11"/>
        <v>5597289.4258043971</v>
      </c>
      <c r="L29" s="10">
        <f t="shared" ca="1" si="12"/>
        <v>4954961.2928228341</v>
      </c>
      <c r="M29" s="10">
        <f t="shared" ca="1" si="6"/>
        <v>126672.82873220845</v>
      </c>
      <c r="N29" s="10">
        <f t="shared" ca="1" si="7"/>
        <v>-7710470.3796327766</v>
      </c>
      <c r="O29" s="6">
        <f t="shared" ca="1" si="13"/>
        <v>17527740.487515256</v>
      </c>
      <c r="Q29" t="s">
        <v>8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2239</v>
      </c>
      <c r="Z29">
        <v>2111</v>
      </c>
      <c r="AA29">
        <v>1984</v>
      </c>
      <c r="AB29">
        <v>1891</v>
      </c>
      <c r="AC29">
        <v>1811</v>
      </c>
      <c r="AD29">
        <v>1740</v>
      </c>
      <c r="AE29">
        <v>1689</v>
      </c>
      <c r="AF29">
        <v>1647</v>
      </c>
      <c r="AG29">
        <v>1605</v>
      </c>
      <c r="AH29">
        <v>1563</v>
      </c>
      <c r="AI29">
        <v>1522</v>
      </c>
      <c r="AJ29">
        <v>1480</v>
      </c>
      <c r="AK29">
        <v>1438</v>
      </c>
      <c r="AL29">
        <v>1396</v>
      </c>
      <c r="AM29">
        <v>1354</v>
      </c>
      <c r="AN29">
        <v>1313</v>
      </c>
      <c r="AO29">
        <v>1271</v>
      </c>
      <c r="AP29">
        <v>1229</v>
      </c>
      <c r="AQ29">
        <v>1187</v>
      </c>
      <c r="AR29">
        <v>1146</v>
      </c>
      <c r="AS29">
        <v>1104</v>
      </c>
      <c r="AT29">
        <v>907</v>
      </c>
    </row>
    <row r="30" spans="2:46" x14ac:dyDescent="0.25">
      <c r="B30">
        <f t="shared" si="14"/>
        <v>2034</v>
      </c>
      <c r="C30">
        <f t="shared" ca="1" si="2"/>
        <v>1624</v>
      </c>
      <c r="D30">
        <f t="shared" ca="1" si="3"/>
        <v>0.24</v>
      </c>
      <c r="E30">
        <f t="shared" si="8"/>
        <v>640.87487717437352</v>
      </c>
      <c r="F30">
        <f t="shared" ca="1" si="4"/>
        <v>570.6</v>
      </c>
      <c r="G30">
        <f t="shared" ca="1" si="5"/>
        <v>0</v>
      </c>
      <c r="H30" s="3">
        <v>100</v>
      </c>
      <c r="I30" s="3">
        <f t="shared" si="9"/>
        <v>314246.9375</v>
      </c>
      <c r="J30" s="10">
        <f t="shared" ca="1" si="10"/>
        <v>14538326.1382844</v>
      </c>
      <c r="K30" s="10">
        <f t="shared" si="11"/>
        <v>5737221.6614495069</v>
      </c>
      <c r="L30" s="10">
        <f t="shared" ca="1" si="12"/>
        <v>5108108.925187856</v>
      </c>
      <c r="M30" s="10">
        <f t="shared" ca="1" si="6"/>
        <v>129839.64945051367</v>
      </c>
      <c r="N30" s="10">
        <f t="shared" ca="1" si="7"/>
        <v>0</v>
      </c>
      <c r="O30" s="6">
        <f t="shared" ca="1" si="13"/>
        <v>25513496.374372277</v>
      </c>
      <c r="Q30" t="s">
        <v>9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2152</v>
      </c>
      <c r="AA30">
        <v>2029</v>
      </c>
      <c r="AB30">
        <v>1907</v>
      </c>
      <c r="AC30">
        <v>1817</v>
      </c>
      <c r="AD30">
        <v>1740</v>
      </c>
      <c r="AE30">
        <v>1673</v>
      </c>
      <c r="AF30">
        <v>1623</v>
      </c>
      <c r="AG30">
        <v>1583</v>
      </c>
      <c r="AH30">
        <v>1543</v>
      </c>
      <c r="AI30">
        <v>1503</v>
      </c>
      <c r="AJ30">
        <v>1463</v>
      </c>
      <c r="AK30">
        <v>1422</v>
      </c>
      <c r="AL30">
        <v>1382</v>
      </c>
      <c r="AM30">
        <v>1342</v>
      </c>
      <c r="AN30">
        <v>1302</v>
      </c>
      <c r="AO30">
        <v>1262</v>
      </c>
      <c r="AP30">
        <v>1222</v>
      </c>
      <c r="AQ30">
        <v>1181</v>
      </c>
      <c r="AR30">
        <v>1141</v>
      </c>
      <c r="AS30">
        <v>1101</v>
      </c>
      <c r="AT30">
        <v>894</v>
      </c>
    </row>
    <row r="31" spans="2:46" x14ac:dyDescent="0.25">
      <c r="B31">
        <f t="shared" si="14"/>
        <v>2035</v>
      </c>
      <c r="C31">
        <f t="shared" ca="1" si="2"/>
        <v>1581</v>
      </c>
      <c r="D31">
        <f t="shared" ca="1" si="3"/>
        <v>0.24</v>
      </c>
      <c r="E31">
        <f t="shared" si="8"/>
        <v>640.87487717437352</v>
      </c>
      <c r="F31">
        <f t="shared" ca="1" si="4"/>
        <v>573.88</v>
      </c>
      <c r="G31">
        <f t="shared" ca="1" si="5"/>
        <v>0</v>
      </c>
      <c r="H31" s="3">
        <v>100</v>
      </c>
      <c r="I31" s="3">
        <f t="shared" si="9"/>
        <v>314246.9375</v>
      </c>
      <c r="J31" s="10">
        <f t="shared" ca="1" si="10"/>
        <v>14507217.343130128</v>
      </c>
      <c r="K31" s="10">
        <f t="shared" si="11"/>
        <v>5880652.2029857449</v>
      </c>
      <c r="L31" s="10">
        <f t="shared" ca="1" si="12"/>
        <v>5265908.848118607</v>
      </c>
      <c r="M31" s="10">
        <f t="shared" ca="1" si="6"/>
        <v>133085.64068677652</v>
      </c>
      <c r="N31" s="10">
        <f t="shared" ca="1" si="7"/>
        <v>0</v>
      </c>
      <c r="O31" s="6">
        <f t="shared" ca="1" si="13"/>
        <v>25786864.034921259</v>
      </c>
      <c r="Q31" t="s">
        <v>10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2066</v>
      </c>
      <c r="AB31">
        <v>1947</v>
      </c>
      <c r="AC31">
        <v>1830</v>
      </c>
      <c r="AD31">
        <v>1744</v>
      </c>
      <c r="AE31">
        <v>1670</v>
      </c>
      <c r="AF31">
        <v>1605</v>
      </c>
      <c r="AG31">
        <v>1558</v>
      </c>
      <c r="AH31">
        <v>1519</v>
      </c>
      <c r="AI31">
        <v>1481</v>
      </c>
      <c r="AJ31">
        <v>1442</v>
      </c>
      <c r="AK31">
        <v>1404</v>
      </c>
      <c r="AL31">
        <v>1365</v>
      </c>
      <c r="AM31">
        <v>1327</v>
      </c>
      <c r="AN31">
        <v>1288</v>
      </c>
      <c r="AO31">
        <v>1249</v>
      </c>
      <c r="AP31">
        <v>1211</v>
      </c>
      <c r="AQ31">
        <v>1172</v>
      </c>
      <c r="AR31">
        <v>1134</v>
      </c>
      <c r="AS31">
        <v>1095</v>
      </c>
      <c r="AT31">
        <v>880</v>
      </c>
    </row>
    <row r="32" spans="2:46" x14ac:dyDescent="0.25">
      <c r="B32">
        <f t="shared" si="14"/>
        <v>2036</v>
      </c>
      <c r="C32">
        <f t="shared" ca="1" si="2"/>
        <v>1537</v>
      </c>
      <c r="D32">
        <f t="shared" ca="1" si="3"/>
        <v>0.24</v>
      </c>
      <c r="E32">
        <f t="shared" si="8"/>
        <v>640.87487717437352</v>
      </c>
      <c r="F32">
        <f t="shared" ca="1" si="4"/>
        <v>577.17999999999995</v>
      </c>
      <c r="G32">
        <f t="shared" ca="1" si="5"/>
        <v>0</v>
      </c>
      <c r="H32" s="3">
        <v>100</v>
      </c>
      <c r="I32" s="3">
        <f t="shared" si="9"/>
        <v>314246.9375</v>
      </c>
      <c r="J32" s="10">
        <f t="shared" ca="1" si="10"/>
        <v>14456061.279443884</v>
      </c>
      <c r="K32" s="10">
        <f t="shared" si="11"/>
        <v>6027668.5080603873</v>
      </c>
      <c r="L32" s="10">
        <f t="shared" ca="1" si="12"/>
        <v>5428594.3066164078</v>
      </c>
      <c r="M32" s="10">
        <f t="shared" ca="1" si="6"/>
        <v>136412.78170394592</v>
      </c>
      <c r="N32" s="10">
        <f t="shared" ca="1" si="7"/>
        <v>0</v>
      </c>
      <c r="O32" s="6">
        <f t="shared" ca="1" si="13"/>
        <v>26048736.875824623</v>
      </c>
      <c r="Q32" t="s">
        <v>11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1979</v>
      </c>
      <c r="AC32">
        <v>1865</v>
      </c>
      <c r="AD32">
        <v>1753</v>
      </c>
      <c r="AE32">
        <v>1671</v>
      </c>
      <c r="AF32">
        <v>1600</v>
      </c>
      <c r="AG32">
        <v>1538</v>
      </c>
      <c r="AH32">
        <v>1492</v>
      </c>
      <c r="AI32">
        <v>1455</v>
      </c>
      <c r="AJ32">
        <v>1418</v>
      </c>
      <c r="AK32">
        <v>1381</v>
      </c>
      <c r="AL32">
        <v>1345</v>
      </c>
      <c r="AM32">
        <v>1308</v>
      </c>
      <c r="AN32">
        <v>1271</v>
      </c>
      <c r="AO32">
        <v>1234</v>
      </c>
      <c r="AP32">
        <v>1197</v>
      </c>
      <c r="AQ32">
        <v>1160</v>
      </c>
      <c r="AR32">
        <v>1123</v>
      </c>
      <c r="AS32">
        <v>1086</v>
      </c>
      <c r="AT32">
        <v>865</v>
      </c>
    </row>
    <row r="33" spans="2:46" x14ac:dyDescent="0.25">
      <c r="B33">
        <f t="shared" si="14"/>
        <v>2037</v>
      </c>
      <c r="C33">
        <f t="shared" ca="1" si="2"/>
        <v>1494</v>
      </c>
      <c r="D33">
        <f t="shared" ca="1" si="3"/>
        <v>0.24</v>
      </c>
      <c r="E33">
        <f t="shared" si="8"/>
        <v>640.87487717437352</v>
      </c>
      <c r="F33">
        <f t="shared" ca="1" si="4"/>
        <v>580.51</v>
      </c>
      <c r="G33">
        <f t="shared" ca="1" si="5"/>
        <v>0</v>
      </c>
      <c r="H33" s="3">
        <v>100</v>
      </c>
      <c r="I33" s="3">
        <f t="shared" si="9"/>
        <v>314246.9375</v>
      </c>
      <c r="J33" s="10">
        <f t="shared" ca="1" si="10"/>
        <v>14402920.911045145</v>
      </c>
      <c r="K33" s="10">
        <f t="shared" si="11"/>
        <v>6178360.2207618961</v>
      </c>
      <c r="L33" s="10">
        <f t="shared" ca="1" si="12"/>
        <v>5596412.060288365</v>
      </c>
      <c r="M33" s="10">
        <f t="shared" ca="1" si="6"/>
        <v>139823.10124654454</v>
      </c>
      <c r="N33" s="10">
        <f t="shared" ca="1" si="7"/>
        <v>0</v>
      </c>
      <c r="O33" s="6">
        <f t="shared" ca="1" si="13"/>
        <v>26317516.29334195</v>
      </c>
      <c r="Q33" t="s">
        <v>12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1892</v>
      </c>
      <c r="AD33">
        <v>1783</v>
      </c>
      <c r="AE33">
        <v>1676</v>
      </c>
      <c r="AF33">
        <v>1597</v>
      </c>
      <c r="AG33">
        <v>1530</v>
      </c>
      <c r="AH33">
        <v>1470</v>
      </c>
      <c r="AI33">
        <v>1427</v>
      </c>
      <c r="AJ33">
        <v>1391</v>
      </c>
      <c r="AK33">
        <v>1356</v>
      </c>
      <c r="AL33">
        <v>1321</v>
      </c>
      <c r="AM33">
        <v>1286</v>
      </c>
      <c r="AN33">
        <v>1250</v>
      </c>
      <c r="AO33">
        <v>1215</v>
      </c>
      <c r="AP33">
        <v>1180</v>
      </c>
      <c r="AQ33">
        <v>1144</v>
      </c>
      <c r="AR33">
        <v>1109</v>
      </c>
      <c r="AS33">
        <v>1074</v>
      </c>
      <c r="AT33">
        <v>847</v>
      </c>
    </row>
    <row r="34" spans="2:46" x14ac:dyDescent="0.25">
      <c r="B34">
        <f t="shared" si="14"/>
        <v>2038</v>
      </c>
      <c r="C34">
        <f t="shared" ca="1" si="2"/>
        <v>1450</v>
      </c>
      <c r="D34">
        <f t="shared" ca="1" si="3"/>
        <v>0.24</v>
      </c>
      <c r="E34">
        <f t="shared" si="8"/>
        <v>640.87487717437352</v>
      </c>
      <c r="F34">
        <f t="shared" ca="1" si="4"/>
        <v>583.85</v>
      </c>
      <c r="G34">
        <f t="shared" ca="1" si="5"/>
        <v>0</v>
      </c>
      <c r="H34" s="3">
        <v>100</v>
      </c>
      <c r="I34" s="3">
        <f t="shared" si="9"/>
        <v>314246.9375</v>
      </c>
      <c r="J34" s="10">
        <f t="shared" ca="1" si="10"/>
        <v>14328206.963882761</v>
      </c>
      <c r="K34" s="10">
        <f t="shared" si="11"/>
        <v>6332819.2262809435</v>
      </c>
      <c r="L34" s="10">
        <f t="shared" ca="1" si="12"/>
        <v>5769326.6454227241</v>
      </c>
      <c r="M34" s="10">
        <f t="shared" ca="1" si="6"/>
        <v>143318.67877770815</v>
      </c>
      <c r="N34" s="10">
        <f t="shared" ca="1" si="7"/>
        <v>0</v>
      </c>
      <c r="O34" s="6">
        <f t="shared" ca="1" si="13"/>
        <v>26573671.514364138</v>
      </c>
      <c r="Q34" t="s">
        <v>13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1873</v>
      </c>
      <c r="AE34">
        <v>1766</v>
      </c>
      <c r="AF34">
        <v>1659</v>
      </c>
      <c r="AG34">
        <v>1582</v>
      </c>
      <c r="AH34">
        <v>1515</v>
      </c>
      <c r="AI34">
        <v>1456</v>
      </c>
      <c r="AJ34">
        <v>1413</v>
      </c>
      <c r="AK34">
        <v>1378</v>
      </c>
      <c r="AL34">
        <v>1343</v>
      </c>
      <c r="AM34">
        <v>1308</v>
      </c>
      <c r="AN34">
        <v>1273</v>
      </c>
      <c r="AO34">
        <v>1238</v>
      </c>
      <c r="AP34">
        <v>1203</v>
      </c>
      <c r="AQ34">
        <v>1168</v>
      </c>
      <c r="AR34">
        <v>1133</v>
      </c>
      <c r="AS34">
        <v>1098</v>
      </c>
      <c r="AT34">
        <v>860</v>
      </c>
    </row>
    <row r="35" spans="2:46" x14ac:dyDescent="0.25">
      <c r="B35">
        <f t="shared" si="14"/>
        <v>2039</v>
      </c>
      <c r="C35">
        <f t="shared" ca="1" si="2"/>
        <v>1407</v>
      </c>
      <c r="D35">
        <f t="shared" ca="1" si="3"/>
        <v>0.25</v>
      </c>
      <c r="E35">
        <f t="shared" si="8"/>
        <v>640.87487717437352</v>
      </c>
      <c r="F35">
        <f t="shared" ca="1" si="4"/>
        <v>587.21</v>
      </c>
      <c r="G35">
        <f t="shared" ca="1" si="5"/>
        <v>0</v>
      </c>
      <c r="H35" s="3">
        <v>100</v>
      </c>
      <c r="I35" s="3">
        <f t="shared" si="9"/>
        <v>314246.9375</v>
      </c>
      <c r="J35" s="10">
        <f t="shared" ca="1" si="10"/>
        <v>14250884.053888014</v>
      </c>
      <c r="K35" s="10">
        <f t="shared" si="11"/>
        <v>6491139.7069379669</v>
      </c>
      <c r="L35" s="10">
        <f t="shared" ca="1" si="12"/>
        <v>5947591.7734780246</v>
      </c>
      <c r="M35" s="10">
        <f t="shared" ca="1" si="6"/>
        <v>153022.54765328212</v>
      </c>
      <c r="N35" s="10">
        <f t="shared" ca="1" si="7"/>
        <v>0</v>
      </c>
      <c r="O35" s="6">
        <f t="shared" ca="1" si="13"/>
        <v>26842638.081957288</v>
      </c>
      <c r="Q35" t="s">
        <v>14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1854</v>
      </c>
      <c r="AF35">
        <v>1748</v>
      </c>
      <c r="AG35">
        <v>1643</v>
      </c>
      <c r="AH35">
        <v>1566</v>
      </c>
      <c r="AI35">
        <v>1500</v>
      </c>
      <c r="AJ35">
        <v>1441</v>
      </c>
      <c r="AK35">
        <v>1399</v>
      </c>
      <c r="AL35">
        <v>1364</v>
      </c>
      <c r="AM35">
        <v>1329</v>
      </c>
      <c r="AN35">
        <v>1295</v>
      </c>
      <c r="AO35">
        <v>1260</v>
      </c>
      <c r="AP35">
        <v>1226</v>
      </c>
      <c r="AQ35">
        <v>1191</v>
      </c>
      <c r="AR35">
        <v>1156</v>
      </c>
      <c r="AS35">
        <v>1122</v>
      </c>
      <c r="AT35">
        <v>872</v>
      </c>
    </row>
    <row r="36" spans="2:46" x14ac:dyDescent="0.25">
      <c r="B36">
        <f t="shared" si="14"/>
        <v>2040</v>
      </c>
      <c r="C36">
        <f t="shared" ca="1" si="2"/>
        <v>1364</v>
      </c>
      <c r="D36">
        <f t="shared" ca="1" si="3"/>
        <v>0.25</v>
      </c>
      <c r="E36">
        <f t="shared" si="8"/>
        <v>640.87487717437352</v>
      </c>
      <c r="F36">
        <f t="shared" ca="1" si="4"/>
        <v>590.59</v>
      </c>
      <c r="G36">
        <f t="shared" ca="1" si="5"/>
        <v>0</v>
      </c>
      <c r="H36" s="3">
        <v>100</v>
      </c>
      <c r="I36" s="3">
        <f t="shared" si="9"/>
        <v>314246.9375</v>
      </c>
      <c r="J36" s="10">
        <f t="shared" ca="1" si="10"/>
        <v>14160739.869041102</v>
      </c>
      <c r="K36" s="10">
        <f t="shared" si="11"/>
        <v>6653418.1996114152</v>
      </c>
      <c r="L36" s="10">
        <f t="shared" ca="1" si="12"/>
        <v>6131371.9642646518</v>
      </c>
      <c r="M36" s="10">
        <f t="shared" ca="1" si="6"/>
        <v>156848.11134461415</v>
      </c>
      <c r="N36" s="10">
        <f t="shared" ca="1" si="7"/>
        <v>0</v>
      </c>
      <c r="O36" s="6">
        <f t="shared" ca="1" si="13"/>
        <v>27102378.144261785</v>
      </c>
      <c r="Q36" t="s">
        <v>15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1836</v>
      </c>
      <c r="AG36">
        <v>1731</v>
      </c>
      <c r="AH36">
        <v>1626</v>
      </c>
      <c r="AI36">
        <v>1550</v>
      </c>
      <c r="AJ36">
        <v>1484</v>
      </c>
      <c r="AK36">
        <v>1427</v>
      </c>
      <c r="AL36">
        <v>1384</v>
      </c>
      <c r="AM36">
        <v>1350</v>
      </c>
      <c r="AN36">
        <v>1316</v>
      </c>
      <c r="AO36">
        <v>1282</v>
      </c>
      <c r="AP36">
        <v>1247</v>
      </c>
      <c r="AQ36">
        <v>1213</v>
      </c>
      <c r="AR36">
        <v>1179</v>
      </c>
      <c r="AS36">
        <v>1145</v>
      </c>
      <c r="AT36">
        <v>884</v>
      </c>
    </row>
    <row r="37" spans="2:46" x14ac:dyDescent="0.25">
      <c r="B37">
        <f t="shared" si="14"/>
        <v>2041</v>
      </c>
      <c r="C37">
        <f t="shared" ca="1" si="2"/>
        <v>1320</v>
      </c>
      <c r="D37">
        <f t="shared" ca="1" si="3"/>
        <v>0.25</v>
      </c>
      <c r="E37">
        <f t="shared" si="8"/>
        <v>640.87487717437352</v>
      </c>
      <c r="F37">
        <f t="shared" ca="1" si="4"/>
        <v>593.99</v>
      </c>
      <c r="G37">
        <f t="shared" ca="1" si="5"/>
        <v>0</v>
      </c>
      <c r="H37" s="3">
        <v>100</v>
      </c>
      <c r="I37" s="3">
        <f t="shared" si="9"/>
        <v>314246.9375</v>
      </c>
      <c r="J37" s="10">
        <f t="shared" ca="1" si="10"/>
        <v>14046540.353968192</v>
      </c>
      <c r="K37" s="10">
        <f t="shared" si="11"/>
        <v>6819753.6546017015</v>
      </c>
      <c r="L37" s="10">
        <f t="shared" ca="1" si="12"/>
        <v>6320836.7461011866</v>
      </c>
      <c r="M37" s="10">
        <f t="shared" ca="1" si="6"/>
        <v>160769.31412822954</v>
      </c>
      <c r="N37" s="10">
        <f t="shared" ca="1" si="7"/>
        <v>0</v>
      </c>
      <c r="O37" s="6">
        <f t="shared" ca="1" si="13"/>
        <v>27347900.068799309</v>
      </c>
      <c r="Q37" t="s">
        <v>16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1817</v>
      </c>
      <c r="AH37">
        <v>1713</v>
      </c>
      <c r="AI37">
        <v>1610</v>
      </c>
      <c r="AJ37">
        <v>1534</v>
      </c>
      <c r="AK37">
        <v>1469</v>
      </c>
      <c r="AL37">
        <v>1412</v>
      </c>
      <c r="AM37">
        <v>1370</v>
      </c>
      <c r="AN37">
        <v>1337</v>
      </c>
      <c r="AO37">
        <v>1303</v>
      </c>
      <c r="AP37">
        <v>1269</v>
      </c>
      <c r="AQ37">
        <v>1235</v>
      </c>
      <c r="AR37">
        <v>1201</v>
      </c>
      <c r="AS37">
        <v>1167</v>
      </c>
      <c r="AT37">
        <v>896</v>
      </c>
    </row>
    <row r="38" spans="2:46" x14ac:dyDescent="0.25">
      <c r="B38">
        <f t="shared" si="14"/>
        <v>2042</v>
      </c>
      <c r="C38">
        <f t="shared" ca="1" si="2"/>
        <v>1277</v>
      </c>
      <c r="D38">
        <f t="shared" ca="1" si="3"/>
        <v>0.25</v>
      </c>
      <c r="E38">
        <f t="shared" si="8"/>
        <v>640.87487717437352</v>
      </c>
      <c r="F38">
        <f t="shared" ca="1" si="4"/>
        <v>597.41</v>
      </c>
      <c r="G38">
        <f t="shared" ca="1" si="5"/>
        <v>0</v>
      </c>
      <c r="H38" s="3">
        <v>100</v>
      </c>
      <c r="I38" s="3">
        <f t="shared" si="9"/>
        <v>314246.9375</v>
      </c>
      <c r="J38" s="10">
        <f t="shared" ca="1" si="10"/>
        <v>13928687.752134705</v>
      </c>
      <c r="K38" s="10">
        <f t="shared" si="11"/>
        <v>6990247.4959667427</v>
      </c>
      <c r="L38" s="10">
        <f t="shared" ca="1" si="12"/>
        <v>6516160.8065801049</v>
      </c>
      <c r="M38" s="10">
        <f t="shared" ca="1" si="6"/>
        <v>164788.54698143524</v>
      </c>
      <c r="N38" s="10">
        <f t="shared" ca="1" si="7"/>
        <v>0</v>
      </c>
      <c r="O38" s="6">
        <f t="shared" ca="1" si="13"/>
        <v>27599884.601662986</v>
      </c>
      <c r="Q38" t="s">
        <v>17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1798</v>
      </c>
      <c r="AI38">
        <v>1695</v>
      </c>
      <c r="AJ38">
        <v>1593</v>
      </c>
      <c r="AK38">
        <v>1519</v>
      </c>
      <c r="AL38">
        <v>1454</v>
      </c>
      <c r="AM38">
        <v>1398</v>
      </c>
      <c r="AN38">
        <v>1356</v>
      </c>
      <c r="AO38">
        <v>1323</v>
      </c>
      <c r="AP38">
        <v>1289</v>
      </c>
      <c r="AQ38">
        <v>1256</v>
      </c>
      <c r="AR38">
        <v>1222</v>
      </c>
      <c r="AS38">
        <v>1189</v>
      </c>
      <c r="AT38">
        <v>907</v>
      </c>
    </row>
    <row r="39" spans="2:46" x14ac:dyDescent="0.25">
      <c r="B39">
        <f t="shared" si="14"/>
        <v>2043</v>
      </c>
      <c r="C39">
        <f t="shared" ca="1" si="2"/>
        <v>1233</v>
      </c>
      <c r="D39">
        <f t="shared" ca="1" si="3"/>
        <v>0.25</v>
      </c>
      <c r="E39">
        <f t="shared" si="8"/>
        <v>640.87487717437352</v>
      </c>
      <c r="F39">
        <f t="shared" ca="1" si="4"/>
        <v>600.85</v>
      </c>
      <c r="G39">
        <f t="shared" ca="1" si="5"/>
        <v>0</v>
      </c>
      <c r="H39" s="3">
        <v>100</v>
      </c>
      <c r="I39" s="3">
        <f t="shared" si="9"/>
        <v>314246.9375</v>
      </c>
      <c r="J39" s="10">
        <f t="shared" ca="1" si="10"/>
        <v>13784983.397291815</v>
      </c>
      <c r="K39" s="10">
        <f t="shared" si="11"/>
        <v>7165003.6833659131</v>
      </c>
      <c r="L39" s="10">
        <f t="shared" ca="1" si="12"/>
        <v>6717524.1478205901</v>
      </c>
      <c r="M39" s="10">
        <f t="shared" ca="1" si="6"/>
        <v>168908.26065597116</v>
      </c>
      <c r="N39" s="10">
        <f t="shared" ca="1" si="7"/>
        <v>0</v>
      </c>
      <c r="O39" s="6">
        <f t="shared" ca="1" si="13"/>
        <v>27836419.489134289</v>
      </c>
      <c r="Q39" t="s">
        <v>18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1780</v>
      </c>
      <c r="AJ39">
        <v>1678</v>
      </c>
      <c r="AK39">
        <v>1577</v>
      </c>
      <c r="AL39">
        <v>1503</v>
      </c>
      <c r="AM39">
        <v>1439</v>
      </c>
      <c r="AN39">
        <v>1383</v>
      </c>
      <c r="AO39">
        <v>1342</v>
      </c>
      <c r="AP39">
        <v>1309</v>
      </c>
      <c r="AQ39">
        <v>1276</v>
      </c>
      <c r="AR39">
        <v>1243</v>
      </c>
      <c r="AS39">
        <v>1209</v>
      </c>
      <c r="AT39">
        <v>919</v>
      </c>
    </row>
    <row r="40" spans="2:46" x14ac:dyDescent="0.25">
      <c r="B40">
        <f t="shared" si="14"/>
        <v>2044</v>
      </c>
      <c r="C40">
        <f t="shared" ca="1" si="2"/>
        <v>1190</v>
      </c>
      <c r="D40">
        <f t="shared" ca="1" si="3"/>
        <v>0.25</v>
      </c>
      <c r="E40">
        <f t="shared" si="8"/>
        <v>640.87487717437352</v>
      </c>
      <c r="F40">
        <f t="shared" ca="1" si="4"/>
        <v>604.29999999999995</v>
      </c>
      <c r="G40">
        <f t="shared" ca="1" si="5"/>
        <v>0</v>
      </c>
      <c r="H40" s="3">
        <v>100</v>
      </c>
      <c r="I40" s="3">
        <f t="shared" si="9"/>
        <v>314246.9375</v>
      </c>
      <c r="J40" s="10">
        <f t="shared" ca="1" si="10"/>
        <v>13636847.93093811</v>
      </c>
      <c r="K40" s="10">
        <f t="shared" si="11"/>
        <v>7344128.7754500592</v>
      </c>
      <c r="L40" s="10">
        <f t="shared" ca="1" si="12"/>
        <v>6924997.6509797461</v>
      </c>
      <c r="M40" s="10">
        <f t="shared" ca="1" si="6"/>
        <v>173130.96717237041</v>
      </c>
      <c r="N40" s="10">
        <f t="shared" ca="1" si="7"/>
        <v>0</v>
      </c>
      <c r="O40" s="6">
        <f t="shared" ca="1" si="13"/>
        <v>28079105.324540284</v>
      </c>
      <c r="Q40" t="s">
        <v>19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1761</v>
      </c>
      <c r="AK40">
        <v>1660</v>
      </c>
      <c r="AL40">
        <v>1560</v>
      </c>
      <c r="AM40">
        <v>1487</v>
      </c>
      <c r="AN40">
        <v>1424</v>
      </c>
      <c r="AO40">
        <v>1369</v>
      </c>
      <c r="AP40">
        <v>1328</v>
      </c>
      <c r="AQ40">
        <v>1295</v>
      </c>
      <c r="AR40">
        <v>1262</v>
      </c>
      <c r="AS40">
        <v>1230</v>
      </c>
      <c r="AT40">
        <v>930</v>
      </c>
    </row>
    <row r="41" spans="2:46" x14ac:dyDescent="0.25">
      <c r="B41">
        <f t="shared" si="14"/>
        <v>2045</v>
      </c>
      <c r="C41">
        <f t="shared" ca="1" si="2"/>
        <v>1147</v>
      </c>
      <c r="D41">
        <f t="shared" ca="1" si="3"/>
        <v>0.25</v>
      </c>
      <c r="E41">
        <f t="shared" si="8"/>
        <v>640.87487717437352</v>
      </c>
      <c r="F41">
        <f t="shared" ca="1" si="4"/>
        <v>607.78</v>
      </c>
      <c r="G41">
        <f t="shared" ca="1" si="5"/>
        <v>0</v>
      </c>
      <c r="H41" s="3">
        <v>100</v>
      </c>
      <c r="I41" s="3">
        <f t="shared" si="9"/>
        <v>314246.9375</v>
      </c>
      <c r="J41" s="10">
        <f t="shared" ca="1" si="10"/>
        <v>13472690.076643413</v>
      </c>
      <c r="K41" s="10">
        <f t="shared" si="11"/>
        <v>7527731.9948363099</v>
      </c>
      <c r="L41" s="10">
        <f t="shared" ca="1" si="12"/>
        <v>7138998.7574388254</v>
      </c>
      <c r="M41" s="10">
        <f t="shared" ca="1" si="6"/>
        <v>177459.24135167967</v>
      </c>
      <c r="N41" s="10">
        <f t="shared" ca="1" si="7"/>
        <v>0</v>
      </c>
      <c r="O41" s="6">
        <f t="shared" ca="1" si="13"/>
        <v>28316880.070270225</v>
      </c>
      <c r="Q41" t="s">
        <v>20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1742</v>
      </c>
      <c r="AL41">
        <v>1643</v>
      </c>
      <c r="AM41">
        <v>1544</v>
      </c>
      <c r="AN41">
        <v>1471</v>
      </c>
      <c r="AO41">
        <v>1409</v>
      </c>
      <c r="AP41">
        <v>1354</v>
      </c>
      <c r="AQ41">
        <v>1314</v>
      </c>
      <c r="AR41">
        <v>1282</v>
      </c>
      <c r="AS41">
        <v>1249</v>
      </c>
      <c r="AT41">
        <v>941</v>
      </c>
    </row>
    <row r="42" spans="2:46" x14ac:dyDescent="0.25">
      <c r="B42">
        <f t="shared" si="14"/>
        <v>2046</v>
      </c>
      <c r="C42">
        <f t="shared" ca="1" si="2"/>
        <v>1103</v>
      </c>
      <c r="D42">
        <f t="shared" ca="1" si="3"/>
        <v>0.26</v>
      </c>
      <c r="E42">
        <f t="shared" si="8"/>
        <v>640.87487717437352</v>
      </c>
      <c r="F42">
        <f t="shared" ca="1" si="4"/>
        <v>611.28</v>
      </c>
      <c r="G42">
        <f t="shared" ca="1" si="5"/>
        <v>0</v>
      </c>
      <c r="H42" s="3">
        <v>100</v>
      </c>
      <c r="I42" s="3">
        <f t="shared" si="9"/>
        <v>314246.9375</v>
      </c>
      <c r="J42" s="10">
        <f t="shared" ca="1" si="10"/>
        <v>13279761.624586858</v>
      </c>
      <c r="K42" s="10">
        <f t="shared" si="11"/>
        <v>7715925.2947072182</v>
      </c>
      <c r="L42" s="10">
        <f t="shared" ca="1" si="12"/>
        <v>7359612.5891908016</v>
      </c>
      <c r="M42" s="10">
        <f t="shared" ca="1" si="6"/>
        <v>189171.5512808905</v>
      </c>
      <c r="N42" s="10">
        <f t="shared" ca="1" si="7"/>
        <v>0</v>
      </c>
      <c r="O42" s="6">
        <f t="shared" ca="1" si="13"/>
        <v>28544471.059765767</v>
      </c>
      <c r="Q42" t="s">
        <v>21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1724</v>
      </c>
      <c r="AM42">
        <v>1625</v>
      </c>
      <c r="AN42">
        <v>1527</v>
      </c>
      <c r="AO42">
        <v>1456</v>
      </c>
      <c r="AP42">
        <v>1394</v>
      </c>
      <c r="AQ42">
        <v>1340</v>
      </c>
      <c r="AR42">
        <v>1300</v>
      </c>
      <c r="AS42">
        <v>1268</v>
      </c>
      <c r="AT42">
        <v>952</v>
      </c>
    </row>
    <row r="43" spans="2:46" x14ac:dyDescent="0.25">
      <c r="B43">
        <f t="shared" si="14"/>
        <v>2047</v>
      </c>
      <c r="C43">
        <f t="shared" ca="1" si="2"/>
        <v>918</v>
      </c>
      <c r="D43">
        <f t="shared" ca="1" si="3"/>
        <v>0.26</v>
      </c>
      <c r="E43">
        <f t="shared" si="8"/>
        <v>640.87487717437352</v>
      </c>
      <c r="F43">
        <f t="shared" ca="1" si="4"/>
        <v>614.79999999999995</v>
      </c>
      <c r="G43">
        <f t="shared" ca="1" si="5"/>
        <v>0</v>
      </c>
      <c r="H43" s="3">
        <v>100</v>
      </c>
      <c r="I43" s="3">
        <f t="shared" si="9"/>
        <v>314246.9375</v>
      </c>
      <c r="J43" s="10">
        <f t="shared" ca="1" si="10"/>
        <v>11328732.276205804</v>
      </c>
      <c r="K43" s="10">
        <f t="shared" si="11"/>
        <v>7908823.4270748971</v>
      </c>
      <c r="L43" s="10">
        <f t="shared" ca="1" si="12"/>
        <v>7587042.0516463257</v>
      </c>
      <c r="M43" s="10">
        <f t="shared" ca="1" si="6"/>
        <v>193900.84006291276</v>
      </c>
      <c r="N43" s="10">
        <f t="shared" ca="1" si="7"/>
        <v>0</v>
      </c>
      <c r="O43" s="6">
        <f t="shared" ca="1" si="13"/>
        <v>27018498.594989941</v>
      </c>
      <c r="Q43" t="s">
        <v>22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1705</v>
      </c>
      <c r="AN43">
        <v>1607</v>
      </c>
      <c r="AO43">
        <v>1511</v>
      </c>
      <c r="AP43">
        <v>1440</v>
      </c>
      <c r="AQ43">
        <v>1379</v>
      </c>
      <c r="AR43">
        <v>1325</v>
      </c>
      <c r="AS43">
        <v>1286</v>
      </c>
      <c r="AT43">
        <v>962</v>
      </c>
    </row>
    <row r="44" spans="2:46" x14ac:dyDescent="0.25">
      <c r="B44">
        <f t="shared" si="14"/>
        <v>2048</v>
      </c>
      <c r="C44" s="2">
        <f ca="1">C43</f>
        <v>918</v>
      </c>
      <c r="D44" s="2">
        <f t="shared" ref="D44:D50" ca="1" si="15">D43</f>
        <v>0.26</v>
      </c>
      <c r="E44">
        <f t="shared" si="8"/>
        <v>640.87487717437352</v>
      </c>
      <c r="F44" s="2">
        <f t="shared" ref="F44:F50" ca="1" si="16">F43</f>
        <v>614.79999999999995</v>
      </c>
      <c r="G44" s="2">
        <f ca="1">G43</f>
        <v>0</v>
      </c>
      <c r="H44" s="3">
        <v>100</v>
      </c>
      <c r="I44" s="3">
        <f t="shared" si="9"/>
        <v>314246.9375</v>
      </c>
      <c r="J44" s="10">
        <f t="shared" ca="1" si="10"/>
        <v>11611950.583110951</v>
      </c>
      <c r="K44" s="10">
        <f t="shared" si="11"/>
        <v>8106544.0127517702</v>
      </c>
      <c r="L44" s="10">
        <f t="shared" ca="1" si="12"/>
        <v>7776718.1029374851</v>
      </c>
      <c r="M44" s="10">
        <f t="shared" ca="1" si="6"/>
        <v>198748.36106448559</v>
      </c>
      <c r="N44" s="10">
        <f t="shared" ca="1" si="7"/>
        <v>0</v>
      </c>
      <c r="O44" s="6">
        <f t="shared" ca="1" si="13"/>
        <v>27693961.059864692</v>
      </c>
      <c r="Q44" t="s">
        <v>23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1686</v>
      </c>
      <c r="AO44">
        <v>1590</v>
      </c>
      <c r="AP44">
        <v>1494</v>
      </c>
      <c r="AQ44">
        <v>1424</v>
      </c>
      <c r="AR44">
        <v>1364</v>
      </c>
      <c r="AS44">
        <v>1311</v>
      </c>
      <c r="AT44">
        <v>972</v>
      </c>
    </row>
    <row r="45" spans="2:46" x14ac:dyDescent="0.25">
      <c r="B45">
        <f t="shared" si="14"/>
        <v>2049</v>
      </c>
      <c r="C45" s="2">
        <f t="shared" ref="C45:C50" ca="1" si="17">C44</f>
        <v>918</v>
      </c>
      <c r="D45" s="2">
        <f t="shared" ca="1" si="15"/>
        <v>0.26</v>
      </c>
      <c r="E45">
        <f t="shared" si="8"/>
        <v>640.87487717437352</v>
      </c>
      <c r="F45" s="2">
        <f t="shared" ca="1" si="16"/>
        <v>614.79999999999995</v>
      </c>
      <c r="G45" s="2">
        <f t="shared" ref="G45:G50" ca="1" si="18">G44</f>
        <v>0</v>
      </c>
      <c r="H45" s="3">
        <v>100</v>
      </c>
      <c r="I45" s="3">
        <f t="shared" si="9"/>
        <v>314246.9375</v>
      </c>
      <c r="J45" s="10">
        <f t="shared" ca="1" si="10"/>
        <v>11902249.347688723</v>
      </c>
      <c r="K45" s="10">
        <f t="shared" si="11"/>
        <v>8309207.6130705634</v>
      </c>
      <c r="L45" s="10">
        <f t="shared" ca="1" si="12"/>
        <v>7971136.0555109214</v>
      </c>
      <c r="M45" s="10">
        <f t="shared" ca="1" si="6"/>
        <v>203717.0700910977</v>
      </c>
      <c r="N45" s="10">
        <f t="shared" ca="1" si="7"/>
        <v>0</v>
      </c>
      <c r="O45" s="6">
        <f t="shared" ca="1" si="13"/>
        <v>28386310.086361304</v>
      </c>
      <c r="Q45" t="s">
        <v>24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1668</v>
      </c>
      <c r="AP45">
        <v>1572</v>
      </c>
      <c r="AQ45">
        <v>1477</v>
      </c>
      <c r="AR45">
        <v>1408</v>
      </c>
      <c r="AS45">
        <v>1349</v>
      </c>
      <c r="AT45">
        <v>983</v>
      </c>
    </row>
    <row r="46" spans="2:46" x14ac:dyDescent="0.25">
      <c r="B46">
        <f t="shared" si="14"/>
        <v>2050</v>
      </c>
      <c r="C46" s="2">
        <f t="shared" ca="1" si="17"/>
        <v>918</v>
      </c>
      <c r="D46" s="2">
        <f t="shared" ca="1" si="15"/>
        <v>0.26</v>
      </c>
      <c r="E46">
        <f t="shared" si="8"/>
        <v>640.87487717437352</v>
      </c>
      <c r="F46" s="2">
        <f t="shared" ca="1" si="16"/>
        <v>614.79999999999995</v>
      </c>
      <c r="G46" s="2">
        <f t="shared" ca="1" si="18"/>
        <v>0</v>
      </c>
      <c r="H46" s="3">
        <v>100</v>
      </c>
      <c r="I46" s="3">
        <f t="shared" si="9"/>
        <v>314246.9375</v>
      </c>
      <c r="J46" s="10">
        <f t="shared" ca="1" si="10"/>
        <v>12199805.581380937</v>
      </c>
      <c r="K46" s="10">
        <f t="shared" si="11"/>
        <v>8516937.8033973258</v>
      </c>
      <c r="L46" s="10">
        <f t="shared" ca="1" si="12"/>
        <v>8170414.4568986921</v>
      </c>
      <c r="M46" s="10">
        <f t="shared" ca="1" si="6"/>
        <v>208809.99684337509</v>
      </c>
      <c r="N46" s="10">
        <f t="shared" ca="1" si="7"/>
        <v>0</v>
      </c>
      <c r="O46" s="6">
        <f t="shared" ca="1" si="13"/>
        <v>29095967.838520329</v>
      </c>
      <c r="Q46" t="s">
        <v>25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1649</v>
      </c>
      <c r="AQ46">
        <v>1555</v>
      </c>
      <c r="AR46">
        <v>1461</v>
      </c>
      <c r="AS46">
        <v>1392</v>
      </c>
      <c r="AT46">
        <v>994</v>
      </c>
    </row>
    <row r="47" spans="2:46" x14ac:dyDescent="0.25">
      <c r="B47">
        <f t="shared" si="14"/>
        <v>2051</v>
      </c>
      <c r="C47" s="2">
        <f t="shared" ca="1" si="17"/>
        <v>918</v>
      </c>
      <c r="D47" s="2">
        <f t="shared" ca="1" si="15"/>
        <v>0.26</v>
      </c>
      <c r="E47">
        <f t="shared" si="8"/>
        <v>640.87487717437352</v>
      </c>
      <c r="F47" s="2">
        <f t="shared" ca="1" si="16"/>
        <v>614.79999999999995</v>
      </c>
      <c r="G47" s="2">
        <f t="shared" ca="1" si="18"/>
        <v>0</v>
      </c>
      <c r="H47" s="3">
        <v>100</v>
      </c>
      <c r="I47" s="3">
        <f t="shared" si="9"/>
        <v>314246.9375</v>
      </c>
      <c r="J47" s="10">
        <f t="shared" ca="1" si="10"/>
        <v>12504800.720915463</v>
      </c>
      <c r="K47" s="10">
        <f t="shared" si="11"/>
        <v>8729861.248482259</v>
      </c>
      <c r="L47" s="10">
        <f t="shared" ca="1" si="12"/>
        <v>8374674.81832116</v>
      </c>
      <c r="M47" s="10">
        <f t="shared" ca="1" si="6"/>
        <v>214030.2467644595</v>
      </c>
      <c r="N47" s="10">
        <f t="shared" ca="1" si="7"/>
        <v>0</v>
      </c>
      <c r="O47" s="6">
        <f t="shared" ca="1" si="13"/>
        <v>29823367.034483343</v>
      </c>
      <c r="Q47" t="s">
        <v>26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1630</v>
      </c>
      <c r="AR47">
        <v>1537</v>
      </c>
      <c r="AS47">
        <v>1444</v>
      </c>
      <c r="AT47">
        <v>1007</v>
      </c>
    </row>
    <row r="48" spans="2:46" x14ac:dyDescent="0.25">
      <c r="B48">
        <f t="shared" si="14"/>
        <v>2052</v>
      </c>
      <c r="C48" s="2">
        <f t="shared" ca="1" si="17"/>
        <v>918</v>
      </c>
      <c r="D48" s="2">
        <f t="shared" ca="1" si="15"/>
        <v>0.26</v>
      </c>
      <c r="E48">
        <f t="shared" si="8"/>
        <v>640.87487717437352</v>
      </c>
      <c r="F48" s="2">
        <f t="shared" ca="1" si="16"/>
        <v>614.79999999999995</v>
      </c>
      <c r="G48" s="2">
        <f t="shared" ca="1" si="18"/>
        <v>0</v>
      </c>
      <c r="H48" s="3">
        <v>100</v>
      </c>
      <c r="I48" s="3">
        <f t="shared" si="9"/>
        <v>314246.9375</v>
      </c>
      <c r="J48" s="10">
        <f t="shared" ca="1" si="10"/>
        <v>12817420.738938348</v>
      </c>
      <c r="K48" s="10">
        <f t="shared" si="11"/>
        <v>8948107.779694315</v>
      </c>
      <c r="L48" s="10">
        <f t="shared" ca="1" si="12"/>
        <v>8584041.6887791883</v>
      </c>
      <c r="M48" s="10">
        <f t="shared" ca="1" si="6"/>
        <v>219381.00293357094</v>
      </c>
      <c r="N48" s="10">
        <f t="shared" ca="1" si="7"/>
        <v>0</v>
      </c>
      <c r="O48" s="6">
        <f t="shared" ca="1" si="13"/>
        <v>30568951.210345425</v>
      </c>
      <c r="Q48" t="s">
        <v>27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1612</v>
      </c>
      <c r="AS48">
        <v>1519</v>
      </c>
      <c r="AT48">
        <v>1021</v>
      </c>
    </row>
    <row r="49" spans="2:46" x14ac:dyDescent="0.25">
      <c r="B49">
        <f t="shared" si="14"/>
        <v>2053</v>
      </c>
      <c r="C49" s="2">
        <f t="shared" ca="1" si="17"/>
        <v>918</v>
      </c>
      <c r="D49" s="2">
        <f t="shared" ca="1" si="15"/>
        <v>0.26</v>
      </c>
      <c r="E49">
        <f t="shared" si="8"/>
        <v>640.87487717437352</v>
      </c>
      <c r="F49" s="2">
        <f t="shared" ca="1" si="16"/>
        <v>614.79999999999995</v>
      </c>
      <c r="G49" s="2">
        <f t="shared" ca="1" si="18"/>
        <v>0</v>
      </c>
      <c r="H49" s="3">
        <v>100</v>
      </c>
      <c r="I49" s="3">
        <f t="shared" si="9"/>
        <v>314246.9375</v>
      </c>
      <c r="J49" s="10">
        <f t="shared" ca="1" si="10"/>
        <v>13137856.257411806</v>
      </c>
      <c r="K49" s="10">
        <f t="shared" si="11"/>
        <v>9171810.4741866738</v>
      </c>
      <c r="L49" s="10">
        <f t="shared" ca="1" si="12"/>
        <v>8798642.730998667</v>
      </c>
      <c r="M49" s="10">
        <f t="shared" ca="1" si="6"/>
        <v>224865.52800691023</v>
      </c>
      <c r="N49" s="10">
        <f t="shared" ca="1" si="7"/>
        <v>0</v>
      </c>
      <c r="O49" s="6">
        <f t="shared" ca="1" si="13"/>
        <v>31333174.990604058</v>
      </c>
      <c r="Q49" t="s">
        <v>28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1593</v>
      </c>
      <c r="AT49">
        <v>1038</v>
      </c>
    </row>
    <row r="50" spans="2:46" x14ac:dyDescent="0.25">
      <c r="B50">
        <f t="shared" si="14"/>
        <v>2054</v>
      </c>
      <c r="C50" s="2">
        <f t="shared" ca="1" si="17"/>
        <v>918</v>
      </c>
      <c r="D50" s="2">
        <f t="shared" ca="1" si="15"/>
        <v>0.26</v>
      </c>
      <c r="E50">
        <f t="shared" si="8"/>
        <v>640.87487717437352</v>
      </c>
      <c r="F50" s="2">
        <f t="shared" ca="1" si="16"/>
        <v>614.79999999999995</v>
      </c>
      <c r="G50" s="2">
        <f t="shared" ca="1" si="18"/>
        <v>0</v>
      </c>
      <c r="H50" s="3">
        <v>100</v>
      </c>
      <c r="I50" s="3">
        <f t="shared" si="9"/>
        <v>314246.9375</v>
      </c>
      <c r="J50" s="10">
        <f t="shared" ca="1" si="10"/>
        <v>13466302.6638471</v>
      </c>
      <c r="K50" s="10">
        <f t="shared" si="11"/>
        <v>9401105.7360413391</v>
      </c>
      <c r="L50" s="10">
        <f t="shared" ca="1" si="12"/>
        <v>9018608.7992736343</v>
      </c>
      <c r="M50" s="10">
        <f t="shared" ca="1" si="6"/>
        <v>230487.16620708298</v>
      </c>
      <c r="N50" s="10">
        <f t="shared" ca="1" si="7"/>
        <v>0</v>
      </c>
      <c r="O50" s="6">
        <f t="shared" ca="1" si="13"/>
        <v>32116504.365369156</v>
      </c>
      <c r="Q50" t="s">
        <v>29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1057</v>
      </c>
    </row>
    <row r="51" spans="2:46" x14ac:dyDescent="0.25">
      <c r="Q51" t="s">
        <v>30</v>
      </c>
      <c r="R51" t="s">
        <v>31</v>
      </c>
      <c r="S51">
        <v>526.54</v>
      </c>
      <c r="T51">
        <v>529.57000000000005</v>
      </c>
      <c r="U51">
        <v>532.62</v>
      </c>
      <c r="V51">
        <v>535.69000000000005</v>
      </c>
      <c r="W51">
        <v>538.77</v>
      </c>
      <c r="X51">
        <v>541.87</v>
      </c>
      <c r="Y51">
        <v>544.99</v>
      </c>
      <c r="Z51">
        <v>548.13</v>
      </c>
      <c r="AA51">
        <v>551.28</v>
      </c>
      <c r="AB51">
        <v>554.45000000000005</v>
      </c>
      <c r="AC51">
        <v>557.65</v>
      </c>
      <c r="AD51">
        <v>560.86</v>
      </c>
      <c r="AE51">
        <v>564.08000000000004</v>
      </c>
      <c r="AF51">
        <v>567.33000000000004</v>
      </c>
      <c r="AG51">
        <v>570.6</v>
      </c>
      <c r="AH51">
        <v>573.88</v>
      </c>
      <c r="AI51">
        <v>577.17999999999995</v>
      </c>
      <c r="AJ51">
        <v>580.51</v>
      </c>
      <c r="AK51">
        <v>583.85</v>
      </c>
      <c r="AL51">
        <v>587.21</v>
      </c>
      <c r="AM51">
        <v>590.59</v>
      </c>
      <c r="AN51">
        <v>593.99</v>
      </c>
      <c r="AO51">
        <v>597.41</v>
      </c>
      <c r="AP51">
        <v>600.85</v>
      </c>
      <c r="AQ51">
        <v>604.29999999999995</v>
      </c>
      <c r="AR51">
        <v>607.78</v>
      </c>
      <c r="AS51">
        <v>611.28</v>
      </c>
      <c r="AT51">
        <v>614.79999999999995</v>
      </c>
    </row>
    <row r="52" spans="2:46" x14ac:dyDescent="0.25">
      <c r="Q52" t="s">
        <v>32</v>
      </c>
      <c r="S52">
        <v>0.22</v>
      </c>
      <c r="T52">
        <v>0.22</v>
      </c>
      <c r="U52">
        <v>0.22</v>
      </c>
      <c r="V52">
        <v>0.22</v>
      </c>
      <c r="W52">
        <v>0.22</v>
      </c>
      <c r="X52">
        <v>0.23</v>
      </c>
      <c r="Y52">
        <v>0.23</v>
      </c>
      <c r="Z52">
        <v>0.23</v>
      </c>
      <c r="AA52">
        <v>0.23</v>
      </c>
      <c r="AB52">
        <v>0.23</v>
      </c>
      <c r="AC52">
        <v>0.23</v>
      </c>
      <c r="AD52">
        <v>0.23</v>
      </c>
      <c r="AE52">
        <v>0.24</v>
      </c>
      <c r="AF52">
        <v>0.24</v>
      </c>
      <c r="AG52">
        <v>0.24</v>
      </c>
      <c r="AH52">
        <v>0.24</v>
      </c>
      <c r="AI52">
        <v>0.24</v>
      </c>
      <c r="AJ52">
        <v>0.24</v>
      </c>
      <c r="AK52">
        <v>0.24</v>
      </c>
      <c r="AL52">
        <v>0.25</v>
      </c>
      <c r="AM52">
        <v>0.25</v>
      </c>
      <c r="AN52">
        <v>0.25</v>
      </c>
      <c r="AO52">
        <v>0.25</v>
      </c>
      <c r="AP52">
        <v>0.25</v>
      </c>
      <c r="AQ52">
        <v>0.25</v>
      </c>
      <c r="AR52">
        <v>0.25</v>
      </c>
      <c r="AS52">
        <v>0.26</v>
      </c>
      <c r="AT52">
        <v>0.26</v>
      </c>
    </row>
    <row r="56" spans="2:46" x14ac:dyDescent="0.25">
      <c r="Q56" t="s">
        <v>60</v>
      </c>
    </row>
    <row r="58" spans="2:46" x14ac:dyDescent="0.25">
      <c r="Q58" t="s">
        <v>0</v>
      </c>
      <c r="R58" t="s">
        <v>1</v>
      </c>
      <c r="S58">
        <v>2020</v>
      </c>
      <c r="T58">
        <v>2021</v>
      </c>
      <c r="U58">
        <v>2022</v>
      </c>
      <c r="V58">
        <v>2023</v>
      </c>
      <c r="W58">
        <v>2024</v>
      </c>
      <c r="X58">
        <v>2025</v>
      </c>
      <c r="Y58">
        <v>2026</v>
      </c>
      <c r="Z58">
        <v>2027</v>
      </c>
      <c r="AA58">
        <v>2028</v>
      </c>
      <c r="AB58">
        <v>2029</v>
      </c>
      <c r="AC58">
        <v>2030</v>
      </c>
      <c r="AD58">
        <v>2031</v>
      </c>
      <c r="AE58">
        <v>2032</v>
      </c>
      <c r="AF58">
        <v>2033</v>
      </c>
      <c r="AG58">
        <v>2034</v>
      </c>
      <c r="AH58">
        <v>2035</v>
      </c>
      <c r="AI58">
        <v>2036</v>
      </c>
      <c r="AJ58">
        <v>2037</v>
      </c>
      <c r="AK58">
        <v>2038</v>
      </c>
      <c r="AL58">
        <v>2039</v>
      </c>
      <c r="AM58">
        <v>2040</v>
      </c>
      <c r="AN58">
        <v>2041</v>
      </c>
      <c r="AO58">
        <v>2042</v>
      </c>
      <c r="AP58">
        <v>2043</v>
      </c>
      <c r="AQ58">
        <v>2044</v>
      </c>
      <c r="AR58">
        <v>2045</v>
      </c>
      <c r="AS58">
        <v>2046</v>
      </c>
      <c r="AT58">
        <v>2047</v>
      </c>
    </row>
    <row r="59" spans="2:46" x14ac:dyDescent="0.25">
      <c r="Q59" t="s">
        <v>45</v>
      </c>
      <c r="X59">
        <v>-15.591984904469708</v>
      </c>
      <c r="Y59">
        <v>-15.465530103971311</v>
      </c>
      <c r="Z59">
        <v>-15.340100882747592</v>
      </c>
      <c r="AA59">
        <v>-15.215688923100487</v>
      </c>
      <c r="AB59">
        <v>-15.092285974790499</v>
      </c>
      <c r="AC59">
        <v>-14.96988385448959</v>
      </c>
      <c r="AD59">
        <v>-14.848474445238491</v>
      </c>
      <c r="AE59">
        <v>-14.728049695908476</v>
      </c>
      <c r="AF59">
        <v>-14.608601620667415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</row>
    <row r="61" spans="2:46" x14ac:dyDescent="0.25">
      <c r="Q61" t="s">
        <v>61</v>
      </c>
    </row>
    <row r="62" spans="2:46" x14ac:dyDescent="0.25">
      <c r="Q62" t="s">
        <v>59</v>
      </c>
      <c r="R62">
        <v>640.87487717437352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2022-10-10T07:00:00+00:00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F22F17-6837-4DFD-9BD5-D43AFEEA9C31}"/>
</file>

<file path=customXml/itemProps2.xml><?xml version="1.0" encoding="utf-8"?>
<ds:datastoreItem xmlns:ds="http://schemas.openxmlformats.org/officeDocument/2006/customXml" ds:itemID="{E0BDBA3E-B6E1-45B1-A550-7485978D7F52}"/>
</file>

<file path=customXml/itemProps3.xml><?xml version="1.0" encoding="utf-8"?>
<ds:datastoreItem xmlns:ds="http://schemas.openxmlformats.org/officeDocument/2006/customXml" ds:itemID="{CDECA174-18E4-4656-A946-5A8C40518C31}"/>
</file>

<file path=customXml/itemProps4.xml><?xml version="1.0" encoding="utf-8"?>
<ds:datastoreItem xmlns:ds="http://schemas.openxmlformats.org/officeDocument/2006/customXml" ds:itemID="{2C65BE52-3A71-4A65-B83C-9E19247D55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2022-09-13T20:50:05Z</dcterms:created>
  <dcterms:modified xsi:type="dcterms:W3CDTF">2022-09-22T00:27:35Z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