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565"/>
  </bookViews>
  <sheets>
    <sheet name="30 basis pt decrease" sheetId="2" r:id="rId1"/>
    <sheet name="UE-180255 Rev 4-30-18" sheetId="1" r:id="rId2"/>
  </sheets>
  <externalReferences>
    <externalReference r:id="rId3"/>
  </externalReferences>
  <definedNames>
    <definedName name="DOCKET">'UE-180255 Rev 4-30-18'!$A$7</definedName>
    <definedName name="PSPL">'UE-180255 Rev 4-30-18'!$A$4</definedName>
    <definedName name="TESTYEAR">'UE-180255 Rev 4-30-18'!$A$6</definedName>
  </definedNames>
  <calcPr calcId="145621"/>
</workbook>
</file>

<file path=xl/calcChain.xml><?xml version="1.0" encoding="utf-8"?>
<calcChain xmlns="http://schemas.openxmlformats.org/spreadsheetml/2006/main">
  <c r="B9" i="2" l="1"/>
  <c r="B7" i="2"/>
  <c r="B6" i="2" l="1"/>
  <c r="D49" i="1"/>
  <c r="E59" i="1"/>
  <c r="E58" i="1"/>
  <c r="E57" i="1"/>
  <c r="E56" i="1"/>
  <c r="E55" i="1"/>
  <c r="D60" i="1"/>
  <c r="C60" i="1"/>
  <c r="C49" i="1" s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7" i="1"/>
  <c r="E26" i="1"/>
  <c r="E25" i="1"/>
  <c r="E24" i="1"/>
  <c r="E28" i="1" s="1"/>
  <c r="D28" i="1"/>
  <c r="D45" i="1" s="1"/>
  <c r="C28" i="1"/>
  <c r="C45" i="1" s="1"/>
  <c r="E18" i="1"/>
  <c r="E17" i="1"/>
  <c r="E16" i="1"/>
  <c r="E15" i="1"/>
  <c r="D19" i="1"/>
  <c r="C19" i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E49" i="1" l="1"/>
  <c r="C47" i="1"/>
  <c r="C51" i="1" s="1"/>
  <c r="E45" i="1"/>
  <c r="D47" i="1"/>
  <c r="E19" i="1"/>
  <c r="E54" i="1"/>
  <c r="E60" i="1" s="1"/>
  <c r="E47" i="1" l="1"/>
  <c r="E51" i="1" s="1"/>
</calcChain>
</file>

<file path=xl/sharedStrings.xml><?xml version="1.0" encoding="utf-8"?>
<sst xmlns="http://schemas.openxmlformats.org/spreadsheetml/2006/main" count="60" uniqueCount="58">
  <si>
    <t>Summary-1</t>
  </si>
  <si>
    <t/>
  </si>
  <si>
    <t>RESULTS OF OPERATIONS</t>
  </si>
  <si>
    <t>ACTUAL</t>
  </si>
  <si>
    <t>RESTATED</t>
  </si>
  <si>
    <t>LINE</t>
  </si>
  <si>
    <t>RESULTS OF</t>
  </si>
  <si>
    <t>TOTAL</t>
  </si>
  <si>
    <t>NO.</t>
  </si>
  <si>
    <t>OPERATIONS</t>
  </si>
  <si>
    <t>ADJUSTMENTS</t>
  </si>
  <si>
    <t>OPERATING REVENUES:</t>
  </si>
  <si>
    <t>SALES TO CUSTOMERS</t>
  </si>
  <si>
    <t>SALES FROM RESALE-FIRM</t>
  </si>
  <si>
    <t>SALES TO OTHER UTILITIES</t>
  </si>
  <si>
    <t>OTHER OPERATING REVENUES</t>
  </si>
  <si>
    <t>TOTAL OPERATING REVENUES</t>
  </si>
  <si>
    <t>OPERATING REVENUE DEDUCTIONS:</t>
  </si>
  <si>
    <t>POWER COSTS:</t>
  </si>
  <si>
    <t>FUEL</t>
  </si>
  <si>
    <t>PURCHASED AND INTERCHANGED</t>
  </si>
  <si>
    <t>WHEELING</t>
  </si>
  <si>
    <t>RESIDENTIAL EXCHANGE</t>
  </si>
  <si>
    <t>TOTAL PRODUCTION EXPENSES</t>
  </si>
  <si>
    <t>OTHER POWER SUPPLY EXPENSES</t>
  </si>
  <si>
    <t>TRANSMISSION EXPENSE</t>
  </si>
  <si>
    <t>DISTRIBUTION EXPENSE</t>
  </si>
  <si>
    <t>CUSTOMER ACCOUNT EXPENSES</t>
  </si>
  <si>
    <t>CUSTOMER SERVICE EXPENSES</t>
  </si>
  <si>
    <t>CONSERVATION AMORTIZATION</t>
  </si>
  <si>
    <t>ADMIN &amp; GENERAL EXPENSE</t>
  </si>
  <si>
    <t>DEPRECIATION</t>
  </si>
  <si>
    <t>AMORTIZATION</t>
  </si>
  <si>
    <t>AMORTIZ OF PROPERTY GAIN/LOSS</t>
  </si>
  <si>
    <t>OTHER OPERATING EXPENSES</t>
  </si>
  <si>
    <t>ASC 815</t>
  </si>
  <si>
    <t>TAXES OTHER THAN F.I.T.</t>
  </si>
  <si>
    <t>FEDERAL INCOME TAXES</t>
  </si>
  <si>
    <t>DEFERRED INCOME TAXES</t>
  </si>
  <si>
    <t>TOTAL OPERATING REV. DEDUCT.</t>
  </si>
  <si>
    <t>RATE BASE:</t>
  </si>
  <si>
    <t>GROSS UTILITY PLANT IN SERVICE</t>
  </si>
  <si>
    <t>ACCUMULATED DEPRECIATION</t>
  </si>
  <si>
    <t xml:space="preserve">  DEFERRED DEBITS</t>
  </si>
  <si>
    <t xml:space="preserve">  DEFERRED TAXES</t>
  </si>
  <si>
    <t xml:space="preserve">  ALLOWANCE FOR WORKING CAPITAL</t>
  </si>
  <si>
    <t xml:space="preserve">  OTHER</t>
  </si>
  <si>
    <t>TOTAL RATE BASE</t>
  </si>
  <si>
    <t>NET OPERATING INCOME</t>
  </si>
  <si>
    <t xml:space="preserve">RATE BASE </t>
  </si>
  <si>
    <t>RATE OF RETURN</t>
  </si>
  <si>
    <t>PUGET SOUND ENERGY-ELECTRIC</t>
  </si>
  <si>
    <t>FOR THE TWELVE MONTHS ENDED DECEMBER 31, 2017</t>
  </si>
  <si>
    <t>COMMISSION BASIS REPORT</t>
  </si>
  <si>
    <t>From UE-180255</t>
  </si>
  <si>
    <t>Electric CBR Results 6/30/2018</t>
  </si>
  <si>
    <t>Decrease</t>
  </si>
  <si>
    <t>Electric CBR Results 12/31/2017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</si>
</sst>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"/>
    <numFmt numFmtId="165" formatCode="_(&quot;$&quot;* #,##0_);[Red]_(&quot;$&quot;* \(#,##0\);_(&quot;$&quot;* &quot;-&quot;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1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41" fontId="2" fillId="0" borderId="0" xfId="1" applyNumberFormat="1" applyFont="1" applyFill="1" applyAlignment="1"/>
    <xf numFmtId="0" fontId="2" fillId="0" borderId="0" xfId="0" applyNumberFormat="1" applyFont="1" applyFill="1" applyAlignment="1"/>
    <xf numFmtId="0" fontId="3" fillId="0" borderId="0" xfId="0" applyNumberFormat="1" applyFont="1" applyFill="1" applyAlignment="1"/>
    <xf numFmtId="0" fontId="3" fillId="0" borderId="1" xfId="0" applyNumberFormat="1" applyFont="1" applyFill="1" applyBorder="1" applyAlignment="1">
      <alignment horizontal="center"/>
    </xf>
    <xf numFmtId="0" fontId="3" fillId="0" borderId="0" xfId="0" quotePrefix="1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Alignment="1" applyProtection="1">
      <alignment horizontal="centerContinuous"/>
      <protection locked="0"/>
    </xf>
    <xf numFmtId="15" fontId="3" fillId="0" borderId="0" xfId="0" applyNumberFormat="1" applyFont="1" applyFill="1" applyAlignment="1">
      <alignment horizontal="centerContinuous"/>
    </xf>
    <xf numFmtId="18" fontId="3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/>
    <xf numFmtId="0" fontId="2" fillId="0" borderId="0" xfId="0" applyNumberFormat="1" applyFont="1" applyFill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Alignment="1">
      <alignment horizontal="left"/>
    </xf>
    <xf numFmtId="42" fontId="2" fillId="0" borderId="0" xfId="0" applyNumberFormat="1" applyFont="1" applyFill="1" applyAlignment="1"/>
    <xf numFmtId="42" fontId="2" fillId="0" borderId="0" xfId="0" applyNumberFormat="1" applyFont="1" applyFill="1" applyAlignment="1" applyProtection="1">
      <protection locked="0"/>
    </xf>
    <xf numFmtId="41" fontId="2" fillId="0" borderId="0" xfId="0" applyNumberFormat="1" applyFont="1" applyFill="1" applyAlignment="1"/>
    <xf numFmtId="41" fontId="2" fillId="0" borderId="0" xfId="0" applyNumberFormat="1" applyFont="1" applyFill="1" applyAlignment="1" applyProtection="1">
      <protection locked="0"/>
    </xf>
    <xf numFmtId="41" fontId="2" fillId="0" borderId="2" xfId="0" applyNumberFormat="1" applyFont="1" applyFill="1" applyBorder="1" applyAlignment="1"/>
    <xf numFmtId="41" fontId="2" fillId="0" borderId="2" xfId="0" applyNumberFormat="1" applyFont="1" applyFill="1" applyBorder="1" applyAlignment="1" applyProtection="1">
      <protection locked="0"/>
    </xf>
    <xf numFmtId="41" fontId="2" fillId="0" borderId="3" xfId="0" applyNumberFormat="1" applyFont="1" applyFill="1" applyBorder="1" applyAlignment="1" applyProtection="1">
      <protection locked="0"/>
    </xf>
    <xf numFmtId="164" fontId="2" fillId="0" borderId="0" xfId="0" applyNumberFormat="1" applyFont="1" applyFill="1" applyAlignment="1"/>
    <xf numFmtId="0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Alignment="1" applyProtection="1">
      <protection locked="0"/>
    </xf>
    <xf numFmtId="0" fontId="2" fillId="0" borderId="0" xfId="0" quotePrefix="1" applyNumberFormat="1" applyFont="1" applyFill="1" applyAlignment="1">
      <alignment horizontal="left"/>
    </xf>
    <xf numFmtId="42" fontId="2" fillId="0" borderId="3" xfId="0" applyNumberFormat="1" applyFont="1" applyFill="1" applyBorder="1" applyAlignment="1"/>
    <xf numFmtId="42" fontId="2" fillId="0" borderId="0" xfId="0" applyNumberFormat="1" applyFont="1" applyFill="1" applyAlignment="1">
      <alignment horizontal="left"/>
    </xf>
    <xf numFmtId="10" fontId="2" fillId="0" borderId="0" xfId="0" applyNumberFormat="1" applyFont="1" applyFill="1" applyAlignment="1"/>
    <xf numFmtId="165" fontId="2" fillId="0" borderId="0" xfId="0" applyNumberFormat="1" applyFont="1" applyFill="1" applyAlignment="1" applyProtection="1">
      <alignment horizontal="left"/>
    </xf>
    <xf numFmtId="42" fontId="2" fillId="0" borderId="4" xfId="2" applyNumberFormat="1" applyFont="1" applyFill="1" applyBorder="1" applyAlignment="1" applyProtection="1"/>
    <xf numFmtId="41" fontId="5" fillId="0" borderId="0" xfId="1" applyNumberFormat="1" applyFont="1" applyFill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1771650</xdr:colOff>
      <xdr:row>0</xdr:row>
      <xdr:rowOff>0</xdr:rowOff>
    </xdr:from>
    <xdr:to>
      <xdr:col>3</xdr:col>
      <xdr:colOff>370176</xdr:colOff>
      <xdr:row>3</xdr:row>
      <xdr:rowOff>75767</xdr:rowOff>
    </xdr:to>
    <xdr:sp macro="" textlink="">
      <xdr:nvSpPr>
        <xdr:cNvPr id="2" name="TextBox 1"/>
        <xdr:cNvSpPr txBox="1"/>
      </xdr:nvSpPr>
      <xdr:spPr>
        <a:xfrm>
          <a:off x="2105025" y="0"/>
          <a:ext cx="1865601" cy="675842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/>
            <a:t>REVISED</a:t>
          </a:r>
          <a:r>
            <a:rPr lang="en-US" sz="1100" b="1" baseline="0"/>
            <a:t> APRIL 30, 2018</a:t>
          </a:r>
          <a:endParaRPr lang="en-US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3.00-ELECTRIC-ERF-MODEL-TY-JUNE-18ERF-11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ciency"/>
      <sheetName val="ERF ROR"/>
      <sheetName val="E ERF Conv Factr"/>
      <sheetName val="ERF Main Summary"/>
      <sheetName val="ERF Adj Summary"/>
      <sheetName val="ERF Adj Pages"/>
      <sheetName val="Restating Print Macros"/>
      <sheetName val="Module13"/>
      <sheetName val="Module14"/>
      <sheetName val="Module15"/>
      <sheetName val="Module1"/>
      <sheetName val="EOP Adj Summary"/>
      <sheetName val="EOP Adj Pages"/>
      <sheetName val="Remove Non-ERF"/>
      <sheetName val="CBR Model"/>
      <sheetName val="Summary"/>
      <sheetName val="9.04E Annualize FI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51">
          <cell r="ED51">
            <v>7.8119175161085491E-2</v>
          </cell>
        </row>
      </sheetData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9"/>
  <sheetViews>
    <sheetView tabSelected="1" workbookViewId="0">
      <selection activeCell="C9" sqref="C9"/>
    </sheetView>
  </sheetViews>
  <sheetFormatPr defaultRowHeight="15" x14ac:dyDescent="0.25"/>
  <cols>
    <col min="1" max="1" width="27.85546875" bestFit="1" customWidth="1"/>
  </cols>
  <sheetData>
    <row r="6" spans="1:2" x14ac:dyDescent="0.25">
      <c r="A6" t="s">
        <v>57</v>
      </c>
      <c r="B6" s="30">
        <f>'UE-180255 Rev 4-30-18'!E51</f>
        <v>8.1096708172865115E-2</v>
      </c>
    </row>
    <row r="7" spans="1:2" x14ac:dyDescent="0.25">
      <c r="A7" t="s">
        <v>55</v>
      </c>
      <c r="B7" s="30">
        <f>'[1]CBR Model'!$ED$51</f>
        <v>7.8119175161085491E-2</v>
      </c>
    </row>
    <row r="9" spans="1:2" x14ac:dyDescent="0.25">
      <c r="A9" t="s">
        <v>56</v>
      </c>
      <c r="B9" s="30">
        <f>B6-B7</f>
        <v>2.9775330117796234E-3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workbookViewId="0">
      <pane xSplit="2" ySplit="12" topLeftCell="C43" activePane="bottomRight" state="frozen"/>
      <selection pane="topRight" activeCell="C1" sqref="C1"/>
      <selection pane="bottomLeft" activeCell="A13" sqref="A13"/>
      <selection pane="bottomRight" activeCell="E51" sqref="E51"/>
    </sheetView>
  </sheetViews>
  <sheetFormatPr defaultRowHeight="15" x14ac:dyDescent="0.25"/>
  <cols>
    <col min="1" max="1" width="5" bestFit="1" customWidth="1"/>
    <col min="2" max="2" width="35.140625" bestFit="1" customWidth="1"/>
    <col min="3" max="3" width="15.85546875" customWidth="1"/>
    <col min="4" max="4" width="16" customWidth="1"/>
    <col min="5" max="5" width="15.7109375" customWidth="1"/>
  </cols>
  <sheetData>
    <row r="1" spans="1:5" x14ac:dyDescent="0.25">
      <c r="A1" s="33" t="s">
        <v>54</v>
      </c>
      <c r="B1" s="1"/>
      <c r="C1" s="1"/>
      <c r="D1" s="1"/>
      <c r="E1" s="1"/>
    </row>
    <row r="2" spans="1:5" ht="15.75" thickBot="1" x14ac:dyDescent="0.3">
      <c r="A2" s="2"/>
      <c r="B2" s="2"/>
      <c r="C2" s="2"/>
      <c r="D2" s="2"/>
      <c r="E2" s="2"/>
    </row>
    <row r="3" spans="1:5" ht="16.5" thickTop="1" thickBot="1" x14ac:dyDescent="0.3">
      <c r="A3" s="3"/>
      <c r="B3" s="3"/>
      <c r="C3" s="3"/>
      <c r="D3" s="3"/>
      <c r="E3" s="4" t="s">
        <v>0</v>
      </c>
    </row>
    <row r="4" spans="1:5" ht="15.75" thickTop="1" x14ac:dyDescent="0.25">
      <c r="A4" s="5" t="s">
        <v>1</v>
      </c>
      <c r="B4" s="6"/>
      <c r="C4" s="6"/>
      <c r="D4" s="3"/>
      <c r="E4" s="3"/>
    </row>
    <row r="5" spans="1:5" x14ac:dyDescent="0.25">
      <c r="A5" s="7" t="s">
        <v>51</v>
      </c>
      <c r="B5" s="6"/>
      <c r="C5" s="8"/>
      <c r="D5" s="6"/>
      <c r="E5" s="6"/>
    </row>
    <row r="6" spans="1:5" x14ac:dyDescent="0.25">
      <c r="A6" s="7" t="s">
        <v>2</v>
      </c>
      <c r="B6" s="6"/>
      <c r="C6" s="9"/>
      <c r="D6" s="10"/>
      <c r="E6" s="6"/>
    </row>
    <row r="7" spans="1:5" x14ac:dyDescent="0.25">
      <c r="A7" s="6" t="s">
        <v>52</v>
      </c>
      <c r="B7" s="6"/>
      <c r="C7" s="6"/>
      <c r="D7" s="10"/>
      <c r="E7" s="6"/>
    </row>
    <row r="8" spans="1:5" x14ac:dyDescent="0.25">
      <c r="A8" s="6" t="s">
        <v>53</v>
      </c>
      <c r="B8" s="6"/>
      <c r="C8" s="6"/>
      <c r="D8" s="10"/>
      <c r="E8" s="6"/>
    </row>
    <row r="9" spans="1:5" x14ac:dyDescent="0.25">
      <c r="A9" s="3"/>
      <c r="B9" s="3"/>
      <c r="C9" s="3"/>
      <c r="D9" s="3"/>
      <c r="E9" s="11"/>
    </row>
    <row r="10" spans="1:5" x14ac:dyDescent="0.25">
      <c r="A10" s="3"/>
      <c r="B10" s="3"/>
      <c r="C10" s="11" t="s">
        <v>3</v>
      </c>
      <c r="D10" s="11"/>
      <c r="E10" s="11" t="s">
        <v>4</v>
      </c>
    </row>
    <row r="11" spans="1:5" x14ac:dyDescent="0.25">
      <c r="A11" s="11" t="s">
        <v>5</v>
      </c>
      <c r="B11" s="3"/>
      <c r="C11" s="11" t="s">
        <v>6</v>
      </c>
      <c r="D11" s="11" t="s">
        <v>7</v>
      </c>
      <c r="E11" s="11" t="s">
        <v>6</v>
      </c>
    </row>
    <row r="12" spans="1:5" x14ac:dyDescent="0.25">
      <c r="A12" s="12" t="s">
        <v>8</v>
      </c>
      <c r="B12" s="13"/>
      <c r="C12" s="12" t="s">
        <v>9</v>
      </c>
      <c r="D12" s="12" t="s">
        <v>10</v>
      </c>
      <c r="E12" s="12" t="s">
        <v>9</v>
      </c>
    </row>
    <row r="13" spans="1:5" x14ac:dyDescent="0.25">
      <c r="A13" s="2"/>
      <c r="B13" s="2"/>
      <c r="C13" s="2"/>
      <c r="D13" s="2"/>
      <c r="E13" s="2"/>
    </row>
    <row r="14" spans="1:5" x14ac:dyDescent="0.25">
      <c r="A14" s="14">
        <v>1</v>
      </c>
      <c r="B14" s="15" t="s">
        <v>11</v>
      </c>
      <c r="C14" s="2"/>
      <c r="D14" s="2"/>
      <c r="E14" s="2"/>
    </row>
    <row r="15" spans="1:5" x14ac:dyDescent="0.25">
      <c r="A15" s="14">
        <f t="shared" ref="A15:A29" si="0">+A14+1</f>
        <v>2</v>
      </c>
      <c r="B15" s="16" t="s">
        <v>12</v>
      </c>
      <c r="C15" s="17">
        <v>2260133185.9499998</v>
      </c>
      <c r="D15" s="17">
        <v>-195254976.22424757</v>
      </c>
      <c r="E15" s="18">
        <f>SUM(C15:D15)</f>
        <v>2064878209.7257524</v>
      </c>
    </row>
    <row r="16" spans="1:5" x14ac:dyDescent="0.25">
      <c r="A16" s="14">
        <f>+A15+1</f>
        <v>3</v>
      </c>
      <c r="B16" s="16" t="s">
        <v>13</v>
      </c>
      <c r="C16" s="19">
        <v>354461.30999999901</v>
      </c>
      <c r="D16" s="19">
        <v>-2819</v>
      </c>
      <c r="E16" s="20">
        <f>SUM(C16:D16)</f>
        <v>351642.30999999901</v>
      </c>
    </row>
    <row r="17" spans="1:5" x14ac:dyDescent="0.25">
      <c r="A17" s="14">
        <f>+A16+1</f>
        <v>4</v>
      </c>
      <c r="B17" s="16" t="s">
        <v>14</v>
      </c>
      <c r="C17" s="19">
        <v>129039388.059999</v>
      </c>
      <c r="D17" s="19">
        <v>0</v>
      </c>
      <c r="E17" s="20">
        <f>SUM(C17:D17)</f>
        <v>129039388.059999</v>
      </c>
    </row>
    <row r="18" spans="1:5" x14ac:dyDescent="0.25">
      <c r="A18" s="14">
        <f t="shared" si="0"/>
        <v>5</v>
      </c>
      <c r="B18" s="16" t="s">
        <v>15</v>
      </c>
      <c r="C18" s="21">
        <v>48085654.529999897</v>
      </c>
      <c r="D18" s="21">
        <v>28731676.230000004</v>
      </c>
      <c r="E18" s="22">
        <f>SUM(C18:D18)</f>
        <v>76817330.759999901</v>
      </c>
    </row>
    <row r="19" spans="1:5" x14ac:dyDescent="0.25">
      <c r="A19" s="14">
        <f t="shared" si="0"/>
        <v>6</v>
      </c>
      <c r="B19" s="16" t="s">
        <v>16</v>
      </c>
      <c r="C19" s="23">
        <f>SUM(C15:C18)</f>
        <v>2437612689.8499985</v>
      </c>
      <c r="D19" s="23">
        <f>SUM(D15:D18)</f>
        <v>-166526118.99424756</v>
      </c>
      <c r="E19" s="23">
        <f>SUM(E15:E18)</f>
        <v>2271086570.855751</v>
      </c>
    </row>
    <row r="20" spans="1:5" x14ac:dyDescent="0.25">
      <c r="A20" s="14">
        <f>+A19+1</f>
        <v>7</v>
      </c>
      <c r="B20" s="2"/>
      <c r="C20" s="24"/>
      <c r="D20" s="24"/>
      <c r="E20" s="2"/>
    </row>
    <row r="21" spans="1:5" x14ac:dyDescent="0.25">
      <c r="A21" s="14">
        <f>+A20+1</f>
        <v>8</v>
      </c>
      <c r="B21" s="25" t="s">
        <v>17</v>
      </c>
      <c r="C21" s="24"/>
      <c r="D21" s="24"/>
      <c r="E21" s="26"/>
    </row>
    <row r="22" spans="1:5" x14ac:dyDescent="0.25">
      <c r="A22" s="14">
        <f t="shared" si="0"/>
        <v>9</v>
      </c>
      <c r="B22" s="2"/>
      <c r="C22" s="24"/>
      <c r="D22" s="24"/>
      <c r="E22" s="2"/>
    </row>
    <row r="23" spans="1:5" x14ac:dyDescent="0.25">
      <c r="A23" s="14">
        <f t="shared" si="0"/>
        <v>10</v>
      </c>
      <c r="B23" s="15" t="s">
        <v>18</v>
      </c>
      <c r="C23" s="24"/>
      <c r="D23" s="24"/>
      <c r="E23" s="26"/>
    </row>
    <row r="24" spans="1:5" x14ac:dyDescent="0.25">
      <c r="A24" s="14">
        <f t="shared" si="0"/>
        <v>11</v>
      </c>
      <c r="B24" s="16" t="s">
        <v>19</v>
      </c>
      <c r="C24" s="17">
        <v>206275406.75</v>
      </c>
      <c r="D24" s="17">
        <v>-1063362.3600000001</v>
      </c>
      <c r="E24" s="18">
        <f>SUM(C24:D24)</f>
        <v>205212044.38999999</v>
      </c>
    </row>
    <row r="25" spans="1:5" x14ac:dyDescent="0.25">
      <c r="A25" s="14">
        <f>+A24+1</f>
        <v>12</v>
      </c>
      <c r="B25" s="16" t="s">
        <v>20</v>
      </c>
      <c r="C25" s="19">
        <v>540870184</v>
      </c>
      <c r="D25" s="19">
        <v>-17694762.375642598</v>
      </c>
      <c r="E25" s="20">
        <f>SUM(C25:D25)</f>
        <v>523175421.6243574</v>
      </c>
    </row>
    <row r="26" spans="1:5" x14ac:dyDescent="0.25">
      <c r="A26" s="14">
        <f t="shared" si="0"/>
        <v>13</v>
      </c>
      <c r="B26" s="16" t="s">
        <v>21</v>
      </c>
      <c r="C26" s="19">
        <v>117598896.45</v>
      </c>
      <c r="D26" s="19">
        <v>0</v>
      </c>
      <c r="E26" s="20">
        <f>SUM(C26:D26)</f>
        <v>117598896.45</v>
      </c>
    </row>
    <row r="27" spans="1:5" x14ac:dyDescent="0.25">
      <c r="A27" s="14">
        <f t="shared" si="0"/>
        <v>14</v>
      </c>
      <c r="B27" s="2" t="s">
        <v>22</v>
      </c>
      <c r="C27" s="21">
        <v>-75933463.799999997</v>
      </c>
      <c r="D27" s="21">
        <v>75933463.799999997</v>
      </c>
      <c r="E27" s="22">
        <f>SUM(C27:D27)</f>
        <v>0</v>
      </c>
    </row>
    <row r="28" spans="1:5" x14ac:dyDescent="0.25">
      <c r="A28" s="14">
        <f t="shared" si="0"/>
        <v>15</v>
      </c>
      <c r="B28" s="16" t="s">
        <v>23</v>
      </c>
      <c r="C28" s="23">
        <f>SUM(C24:C27)</f>
        <v>788811023.4000001</v>
      </c>
      <c r="D28" s="23">
        <f>SUM(D24:D27)</f>
        <v>57175339.0643574</v>
      </c>
      <c r="E28" s="23">
        <f>SUM(E24:E27)</f>
        <v>845986362.46435738</v>
      </c>
    </row>
    <row r="29" spans="1:5" x14ac:dyDescent="0.25">
      <c r="A29" s="14">
        <f t="shared" si="0"/>
        <v>16</v>
      </c>
      <c r="B29" s="16"/>
      <c r="C29" s="17"/>
      <c r="D29" s="17"/>
      <c r="E29" s="24"/>
    </row>
    <row r="30" spans="1:5" x14ac:dyDescent="0.25">
      <c r="A30" s="14">
        <f>+A29+1</f>
        <v>17</v>
      </c>
      <c r="B30" s="25" t="s">
        <v>24</v>
      </c>
      <c r="C30" s="17">
        <v>125057644.48</v>
      </c>
      <c r="D30" s="17">
        <v>0</v>
      </c>
      <c r="E30" s="18">
        <f t="shared" ref="E30:E44" si="1">SUM(C30:D30)</f>
        <v>125057644.48</v>
      </c>
    </row>
    <row r="31" spans="1:5" x14ac:dyDescent="0.25">
      <c r="A31" s="14">
        <f t="shared" ref="A31:A53" si="2">+A30+1</f>
        <v>18</v>
      </c>
      <c r="B31" s="16" t="s">
        <v>25</v>
      </c>
      <c r="C31" s="19">
        <v>20893816.02</v>
      </c>
      <c r="D31" s="19">
        <v>-127605.21833333332</v>
      </c>
      <c r="E31" s="20">
        <f t="shared" si="1"/>
        <v>20766210.801666666</v>
      </c>
    </row>
    <row r="32" spans="1:5" x14ac:dyDescent="0.25">
      <c r="A32" s="14">
        <f>+A31+1</f>
        <v>19</v>
      </c>
      <c r="B32" s="16" t="s">
        <v>26</v>
      </c>
      <c r="C32" s="19">
        <v>76281991.089999899</v>
      </c>
      <c r="D32" s="19">
        <v>1281210.5149999987</v>
      </c>
      <c r="E32" s="20">
        <f t="shared" si="1"/>
        <v>77563201.6049999</v>
      </c>
    </row>
    <row r="33" spans="1:5" x14ac:dyDescent="0.25">
      <c r="A33" s="14">
        <f t="shared" si="2"/>
        <v>20</v>
      </c>
      <c r="B33" s="16" t="s">
        <v>27</v>
      </c>
      <c r="C33" s="19">
        <v>49265340.058353998</v>
      </c>
      <c r="D33" s="19">
        <v>383130.8115195157</v>
      </c>
      <c r="E33" s="20">
        <f t="shared" si="1"/>
        <v>49648470.869873516</v>
      </c>
    </row>
    <row r="34" spans="1:5" x14ac:dyDescent="0.25">
      <c r="A34" s="14">
        <f t="shared" si="2"/>
        <v>21</v>
      </c>
      <c r="B34" s="16" t="s">
        <v>28</v>
      </c>
      <c r="C34" s="19">
        <v>21872766.640799899</v>
      </c>
      <c r="D34" s="19">
        <v>-19111503.789999999</v>
      </c>
      <c r="E34" s="20">
        <f t="shared" si="1"/>
        <v>2761262.8507998995</v>
      </c>
    </row>
    <row r="35" spans="1:5" x14ac:dyDescent="0.25">
      <c r="A35" s="14">
        <f t="shared" si="2"/>
        <v>22</v>
      </c>
      <c r="B35" s="16" t="s">
        <v>29</v>
      </c>
      <c r="C35" s="19">
        <v>104947340.19</v>
      </c>
      <c r="D35" s="19">
        <v>-104947340.19</v>
      </c>
      <c r="E35" s="20">
        <f t="shared" si="1"/>
        <v>0</v>
      </c>
    </row>
    <row r="36" spans="1:5" x14ac:dyDescent="0.25">
      <c r="A36" s="14">
        <f t="shared" si="2"/>
        <v>23</v>
      </c>
      <c r="B36" s="16" t="s">
        <v>30</v>
      </c>
      <c r="C36" s="19">
        <v>126742110.77975392</v>
      </c>
      <c r="D36" s="19">
        <v>-690673.01427270507</v>
      </c>
      <c r="E36" s="20">
        <f t="shared" si="1"/>
        <v>126051437.76548122</v>
      </c>
    </row>
    <row r="37" spans="1:5" x14ac:dyDescent="0.25">
      <c r="A37" s="14">
        <f t="shared" si="2"/>
        <v>24</v>
      </c>
      <c r="B37" s="16" t="s">
        <v>31</v>
      </c>
      <c r="C37" s="19">
        <v>283105475.47898799</v>
      </c>
      <c r="D37" s="19">
        <v>-188181.00000000003</v>
      </c>
      <c r="E37" s="20">
        <f t="shared" si="1"/>
        <v>282917294.47898799</v>
      </c>
    </row>
    <row r="38" spans="1:5" x14ac:dyDescent="0.25">
      <c r="A38" s="14">
        <f t="shared" si="2"/>
        <v>25</v>
      </c>
      <c r="B38" s="16" t="s">
        <v>32</v>
      </c>
      <c r="C38" s="19">
        <v>58683969.500147</v>
      </c>
      <c r="D38" s="19">
        <v>0</v>
      </c>
      <c r="E38" s="20">
        <f t="shared" si="1"/>
        <v>58683969.500147</v>
      </c>
    </row>
    <row r="39" spans="1:5" x14ac:dyDescent="0.25">
      <c r="A39" s="14">
        <f t="shared" si="2"/>
        <v>26</v>
      </c>
      <c r="B39" s="27" t="s">
        <v>33</v>
      </c>
      <c r="C39" s="19">
        <v>20885273.43</v>
      </c>
      <c r="D39" s="19">
        <v>0</v>
      </c>
      <c r="E39" s="20">
        <f t="shared" si="1"/>
        <v>20885273.43</v>
      </c>
    </row>
    <row r="40" spans="1:5" x14ac:dyDescent="0.25">
      <c r="A40" s="14">
        <f t="shared" si="2"/>
        <v>27</v>
      </c>
      <c r="B40" s="16" t="s">
        <v>34</v>
      </c>
      <c r="C40" s="19">
        <v>-82364984.099999994</v>
      </c>
      <c r="D40" s="19">
        <v>88028538.579999983</v>
      </c>
      <c r="E40" s="20">
        <f t="shared" si="1"/>
        <v>5663554.4799999893</v>
      </c>
    </row>
    <row r="41" spans="1:5" x14ac:dyDescent="0.25">
      <c r="A41" s="14">
        <f t="shared" si="2"/>
        <v>28</v>
      </c>
      <c r="B41" s="2" t="s">
        <v>35</v>
      </c>
      <c r="C41" s="19">
        <v>30790455.420000002</v>
      </c>
      <c r="D41" s="19">
        <v>-30790455.420000002</v>
      </c>
      <c r="E41" s="20">
        <f>SUM(C41:D41)</f>
        <v>0</v>
      </c>
    </row>
    <row r="42" spans="1:5" x14ac:dyDescent="0.25">
      <c r="A42" s="14">
        <f t="shared" si="2"/>
        <v>29</v>
      </c>
      <c r="B42" s="16" t="s">
        <v>36</v>
      </c>
      <c r="C42" s="19">
        <v>245541876.980221</v>
      </c>
      <c r="D42" s="19">
        <v>-152910322.76384628</v>
      </c>
      <c r="E42" s="20">
        <f t="shared" si="1"/>
        <v>92631554.216374725</v>
      </c>
    </row>
    <row r="43" spans="1:5" x14ac:dyDescent="0.25">
      <c r="A43" s="14">
        <f t="shared" si="2"/>
        <v>30</v>
      </c>
      <c r="B43" s="16" t="s">
        <v>37</v>
      </c>
      <c r="C43" s="19">
        <v>61594180.469999999</v>
      </c>
      <c r="D43" s="19">
        <v>-12217621.034543836</v>
      </c>
      <c r="E43" s="20">
        <f t="shared" si="1"/>
        <v>49376559.435456164</v>
      </c>
    </row>
    <row r="44" spans="1:5" x14ac:dyDescent="0.25">
      <c r="A44" s="14">
        <f>+A43+1</f>
        <v>31</v>
      </c>
      <c r="B44" s="2" t="s">
        <v>38</v>
      </c>
      <c r="C44" s="19">
        <v>133835620.93998601</v>
      </c>
      <c r="D44" s="19">
        <v>-37441849.143519118</v>
      </c>
      <c r="E44" s="20">
        <f t="shared" si="1"/>
        <v>96393771.796466887</v>
      </c>
    </row>
    <row r="45" spans="1:5" x14ac:dyDescent="0.25">
      <c r="A45" s="14">
        <f t="shared" si="2"/>
        <v>32</v>
      </c>
      <c r="B45" s="16" t="s">
        <v>39</v>
      </c>
      <c r="C45" s="28">
        <f>SUM(C28:C44)</f>
        <v>2065943900.7782502</v>
      </c>
      <c r="D45" s="28">
        <f>SUM(D28:D44)</f>
        <v>-211557332.60363835</v>
      </c>
      <c r="E45" s="28">
        <f>SUM(E28:E44)</f>
        <v>1854386568.1746113</v>
      </c>
    </row>
    <row r="46" spans="1:5" x14ac:dyDescent="0.25">
      <c r="A46" s="14">
        <f t="shared" si="2"/>
        <v>33</v>
      </c>
      <c r="B46" s="2"/>
      <c r="C46" s="17"/>
      <c r="D46" s="17"/>
      <c r="E46" s="17"/>
    </row>
    <row r="47" spans="1:5" x14ac:dyDescent="0.25">
      <c r="A47" s="14">
        <f t="shared" si="2"/>
        <v>34</v>
      </c>
      <c r="B47" s="2" t="s">
        <v>48</v>
      </c>
      <c r="C47" s="18">
        <f>C19-C45</f>
        <v>371668789.07174826</v>
      </c>
      <c r="D47" s="18">
        <f>D19-D45</f>
        <v>45031213.609390795</v>
      </c>
      <c r="E47" s="18">
        <f>E19-E45</f>
        <v>416700002.68113971</v>
      </c>
    </row>
    <row r="48" spans="1:5" x14ac:dyDescent="0.25">
      <c r="A48" s="14">
        <f t="shared" si="2"/>
        <v>35</v>
      </c>
      <c r="B48" s="16"/>
      <c r="C48" s="29"/>
      <c r="D48" s="29"/>
      <c r="E48" s="29"/>
    </row>
    <row r="49" spans="1:5" x14ac:dyDescent="0.25">
      <c r="A49" s="14">
        <f t="shared" si="2"/>
        <v>36</v>
      </c>
      <c r="B49" s="2" t="s">
        <v>49</v>
      </c>
      <c r="C49" s="17">
        <f>C60</f>
        <v>5140130504.6113548</v>
      </c>
      <c r="D49" s="17">
        <f>D60</f>
        <v>-1820799.2050000001</v>
      </c>
      <c r="E49" s="17">
        <f>SUM(C49:D49)</f>
        <v>5138309705.4063549</v>
      </c>
    </row>
    <row r="50" spans="1:5" x14ac:dyDescent="0.25">
      <c r="A50" s="14">
        <f t="shared" si="2"/>
        <v>37</v>
      </c>
      <c r="B50" s="2"/>
      <c r="C50" s="17"/>
      <c r="D50" s="17"/>
      <c r="E50" s="2"/>
    </row>
    <row r="51" spans="1:5" x14ac:dyDescent="0.25">
      <c r="A51" s="14">
        <f t="shared" si="2"/>
        <v>38</v>
      </c>
      <c r="B51" s="2" t="s">
        <v>50</v>
      </c>
      <c r="C51" s="30">
        <f>C47/C49</f>
        <v>7.2307267050576593E-2</v>
      </c>
      <c r="D51" s="30"/>
      <c r="E51" s="30">
        <f>E47/E49</f>
        <v>8.1096708172865115E-2</v>
      </c>
    </row>
    <row r="52" spans="1:5" x14ac:dyDescent="0.25">
      <c r="A52" s="14">
        <f t="shared" si="2"/>
        <v>39</v>
      </c>
      <c r="B52" s="2"/>
      <c r="C52" s="2"/>
      <c r="D52" s="2"/>
      <c r="E52" s="2"/>
    </row>
    <row r="53" spans="1:5" x14ac:dyDescent="0.25">
      <c r="A53" s="14">
        <f t="shared" si="2"/>
        <v>40</v>
      </c>
      <c r="B53" s="2" t="s">
        <v>40</v>
      </c>
      <c r="C53" s="2"/>
      <c r="D53" s="2"/>
      <c r="E53" s="2"/>
    </row>
    <row r="54" spans="1:5" x14ac:dyDescent="0.25">
      <c r="A54" s="14">
        <f t="shared" ref="A54:A60" si="3">A53+1</f>
        <v>41</v>
      </c>
      <c r="B54" s="31" t="s">
        <v>41</v>
      </c>
      <c r="C54" s="17">
        <v>10163171005.521263</v>
      </c>
      <c r="D54" s="17">
        <v>-4539303</v>
      </c>
      <c r="E54" s="17">
        <f t="shared" ref="E54:E59" si="4">+D54+C54</f>
        <v>10158631702.521263</v>
      </c>
    </row>
    <row r="55" spans="1:5" x14ac:dyDescent="0.25">
      <c r="A55" s="14">
        <f t="shared" si="3"/>
        <v>42</v>
      </c>
      <c r="B55" s="31" t="s">
        <v>42</v>
      </c>
      <c r="C55" s="20">
        <v>-3957491780.277297</v>
      </c>
      <c r="D55" s="20">
        <v>1813298</v>
      </c>
      <c r="E55" s="20">
        <f t="shared" si="4"/>
        <v>-3955678482.277297</v>
      </c>
    </row>
    <row r="56" spans="1:5" x14ac:dyDescent="0.25">
      <c r="A56" s="14">
        <f t="shared" si="3"/>
        <v>43</v>
      </c>
      <c r="B56" s="2" t="s">
        <v>43</v>
      </c>
      <c r="C56" s="20">
        <v>222544365.04083329</v>
      </c>
      <c r="D56" s="20">
        <v>0</v>
      </c>
      <c r="E56" s="20">
        <f t="shared" si="4"/>
        <v>222544365.04083329</v>
      </c>
    </row>
    <row r="57" spans="1:5" x14ac:dyDescent="0.25">
      <c r="A57" s="14">
        <f t="shared" si="3"/>
        <v>44</v>
      </c>
      <c r="B57" s="2" t="s">
        <v>44</v>
      </c>
      <c r="C57" s="20">
        <v>-1408309927.3545787</v>
      </c>
      <c r="D57" s="20">
        <v>905205.79499999993</v>
      </c>
      <c r="E57" s="20">
        <f t="shared" si="4"/>
        <v>-1407404721.5595787</v>
      </c>
    </row>
    <row r="58" spans="1:5" x14ac:dyDescent="0.25">
      <c r="A58" s="14">
        <f t="shared" si="3"/>
        <v>45</v>
      </c>
      <c r="B58" s="2" t="s">
        <v>45</v>
      </c>
      <c r="C58" s="20">
        <v>220982638.49962828</v>
      </c>
      <c r="D58" s="20">
        <v>0</v>
      </c>
      <c r="E58" s="20">
        <f t="shared" si="4"/>
        <v>220982638.49962828</v>
      </c>
    </row>
    <row r="59" spans="1:5" x14ac:dyDescent="0.25">
      <c r="A59" s="14">
        <f t="shared" si="3"/>
        <v>46</v>
      </c>
      <c r="B59" s="2" t="s">
        <v>46</v>
      </c>
      <c r="C59" s="20">
        <v>-100765796.81849384</v>
      </c>
      <c r="D59" s="20">
        <v>0</v>
      </c>
      <c r="E59" s="20">
        <f t="shared" si="4"/>
        <v>-100765796.81849384</v>
      </c>
    </row>
    <row r="60" spans="1:5" ht="15.75" thickBot="1" x14ac:dyDescent="0.3">
      <c r="A60" s="14">
        <f t="shared" si="3"/>
        <v>47</v>
      </c>
      <c r="B60" s="2" t="s">
        <v>47</v>
      </c>
      <c r="C60" s="32">
        <f>SUM(C54:C59)</f>
        <v>5140130504.6113548</v>
      </c>
      <c r="D60" s="32">
        <f>SUM(D54:D59)</f>
        <v>-1820799.2050000001</v>
      </c>
      <c r="E60" s="32">
        <f>SUM(E54:E59)</f>
        <v>5138309705.4063549</v>
      </c>
    </row>
    <row r="61" spans="1:5" ht="15.75" thickTop="1" x14ac:dyDescent="0.25"/>
  </sheetData>
  <printOptions horizontalCentered="1"/>
  <pageMargins left="0.7" right="0.7" top="0.75" bottom="0.75" header="0.3" footer="0.3"/>
  <pageSetup scale="78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9BEE985E9E72046AD1023F69CC62719" ma:contentTypeVersion="68" ma:contentTypeDescription="" ma:contentTypeScope="" ma:versionID="28623e06127f6e95eba33b0e9723d12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180899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21F1CCC-532A-4A05-8B0B-D345566DFEE2}"/>
</file>

<file path=customXml/itemProps2.xml><?xml version="1.0" encoding="utf-8"?>
<ds:datastoreItem xmlns:ds="http://schemas.openxmlformats.org/officeDocument/2006/customXml" ds:itemID="{6851D8D3-40FC-4855-88C1-5D038F45E2E7}"/>
</file>

<file path=customXml/itemProps3.xml><?xml version="1.0" encoding="utf-8"?>
<ds:datastoreItem xmlns:ds="http://schemas.openxmlformats.org/officeDocument/2006/customXml" ds:itemID="{BB887DF2-18AF-45EC-9738-CF1A07405FA6}"/>
</file>

<file path=customXml/itemProps4.xml><?xml version="1.0" encoding="utf-8"?>
<ds:datastoreItem xmlns:ds="http://schemas.openxmlformats.org/officeDocument/2006/customXml" ds:itemID="{0BC20D37-4FF4-4D28-B9D6-C4AEE950E4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30 basis pt decrease</vt:lpstr>
      <vt:lpstr>UE-180255 Rev 4-30-18</vt:lpstr>
      <vt:lpstr>DOCKET</vt:lpstr>
      <vt:lpstr>PSPL</vt:lpstr>
      <vt:lpstr>TESTYEAR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SFree</dc:creator>
  <cp:lastModifiedBy>SFree</cp:lastModifiedBy>
  <cp:lastPrinted>2018-11-06T00:12:51Z</cp:lastPrinted>
  <dcterms:created xsi:type="dcterms:W3CDTF">2018-11-06T00:10:56Z</dcterms:created>
  <dcterms:modified xsi:type="dcterms:W3CDTF">2018-11-06T00:15:47Z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0x0101006E56B4D1795A2E4DB2F0B01679ED314A0019BEE985E9E72046AD1023F69CC62719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