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\Documents\Moment\projects\GridLab_PSE_CEIP\"/>
    </mc:Choice>
  </mc:AlternateContent>
  <xr:revisionPtr revIDLastSave="0" documentId="13_ncr:1_{0F247096-9324-4575-9A4C-D5D0E384E1D3}" xr6:coauthVersionLast="47" xr6:coauthVersionMax="47" xr10:uidLastSave="{00000000-0000-0000-0000-000000000000}"/>
  <bookViews>
    <workbookView xWindow="-120" yWindow="-120" windowWidth="29040" windowHeight="15840" xr2:uid="{18F88269-FC57-44A6-88DE-11B1FB3978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46" i="1" l="1"/>
  <c r="AS47" i="1" s="1"/>
  <c r="C4" i="1" l="1"/>
  <c r="G12" i="1" l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G38" i="1"/>
  <c r="M38" i="1" s="1"/>
  <c r="G39" i="1"/>
  <c r="M39" i="1" s="1"/>
  <c r="G40" i="1"/>
  <c r="M40" i="1" s="1"/>
  <c r="G11" i="1"/>
  <c r="M11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J11" i="1"/>
  <c r="I11" i="1"/>
  <c r="H12" i="1"/>
  <c r="K12" i="1" s="1"/>
  <c r="L12" i="1" s="1"/>
  <c r="H13" i="1"/>
  <c r="K13" i="1" s="1"/>
  <c r="L13" i="1" s="1"/>
  <c r="H14" i="1"/>
  <c r="K14" i="1" s="1"/>
  <c r="L14" i="1" s="1"/>
  <c r="H15" i="1"/>
  <c r="K15" i="1" s="1"/>
  <c r="L15" i="1" s="1"/>
  <c r="H16" i="1"/>
  <c r="K16" i="1" s="1"/>
  <c r="L16" i="1" s="1"/>
  <c r="H17" i="1"/>
  <c r="K17" i="1" s="1"/>
  <c r="L17" i="1" s="1"/>
  <c r="H18" i="1"/>
  <c r="K18" i="1" s="1"/>
  <c r="L18" i="1" s="1"/>
  <c r="H19" i="1"/>
  <c r="K19" i="1" s="1"/>
  <c r="L19" i="1" s="1"/>
  <c r="H20" i="1"/>
  <c r="K20" i="1" s="1"/>
  <c r="L20" i="1" s="1"/>
  <c r="H21" i="1"/>
  <c r="K21" i="1" s="1"/>
  <c r="L21" i="1" s="1"/>
  <c r="H22" i="1"/>
  <c r="K22" i="1" s="1"/>
  <c r="L22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L30" i="1" s="1"/>
  <c r="H31" i="1"/>
  <c r="K31" i="1" s="1"/>
  <c r="L31" i="1" s="1"/>
  <c r="H32" i="1"/>
  <c r="K32" i="1" s="1"/>
  <c r="L32" i="1" s="1"/>
  <c r="H33" i="1"/>
  <c r="K33" i="1" s="1"/>
  <c r="L33" i="1" s="1"/>
  <c r="H34" i="1"/>
  <c r="K34" i="1" s="1"/>
  <c r="L34" i="1" s="1"/>
  <c r="H35" i="1"/>
  <c r="K35" i="1" s="1"/>
  <c r="L35" i="1" s="1"/>
  <c r="H36" i="1"/>
  <c r="K36" i="1" s="1"/>
  <c r="L36" i="1" s="1"/>
  <c r="H37" i="1"/>
  <c r="K37" i="1" s="1"/>
  <c r="L37" i="1" s="1"/>
  <c r="H38" i="1"/>
  <c r="K38" i="1" s="1"/>
  <c r="L38" i="1" s="1"/>
  <c r="H39" i="1"/>
  <c r="K39" i="1" s="1"/>
  <c r="L39" i="1" s="1"/>
  <c r="H40" i="1"/>
  <c r="K40" i="1" s="1"/>
  <c r="L40" i="1" s="1"/>
  <c r="H11" i="1"/>
  <c r="K11" i="1" s="1"/>
  <c r="L11" i="1" s="1"/>
  <c r="C15" i="1" l="1"/>
  <c r="C23" i="1"/>
  <c r="C33" i="1"/>
  <c r="C12" i="1"/>
  <c r="C29" i="1" l="1"/>
  <c r="AS48" i="1"/>
  <c r="AS49" i="1" s="1"/>
  <c r="C34" i="1"/>
  <c r="C35" i="1"/>
  <c r="C36" i="1" s="1"/>
  <c r="C41" i="1" s="1"/>
  <c r="C24" i="1"/>
  <c r="C25" i="1" s="1"/>
  <c r="C26" i="1" s="1"/>
  <c r="C39" i="1" s="1"/>
  <c r="C16" i="1"/>
  <c r="C17" i="1" s="1"/>
  <c r="C18" i="1" s="1"/>
  <c r="N26" i="1" l="1"/>
  <c r="N31" i="1"/>
  <c r="N39" i="1"/>
  <c r="N24" i="1"/>
  <c r="N14" i="1"/>
  <c r="N22" i="1"/>
  <c r="N33" i="1"/>
  <c r="N13" i="1"/>
  <c r="N28" i="1"/>
  <c r="N32" i="1"/>
  <c r="N19" i="1"/>
  <c r="N36" i="1"/>
  <c r="N35" i="1"/>
  <c r="N25" i="1"/>
  <c r="N34" i="1"/>
  <c r="N23" i="1"/>
  <c r="N21" i="1"/>
  <c r="N18" i="1"/>
  <c r="N12" i="1"/>
  <c r="N37" i="1"/>
  <c r="N27" i="1"/>
  <c r="N11" i="1"/>
  <c r="N40" i="1"/>
  <c r="N29" i="1"/>
  <c r="N20" i="1"/>
  <c r="N17" i="1"/>
  <c r="N16" i="1"/>
  <c r="N15" i="1"/>
  <c r="N30" i="1"/>
  <c r="N38" i="1"/>
  <c r="C28" i="1" l="1"/>
  <c r="C30" i="1" s="1"/>
  <c r="C31" i="1" s="1"/>
  <c r="C40" i="1" s="1"/>
  <c r="C42" i="1" s="1"/>
</calcChain>
</file>

<file path=xl/sharedStrings.xml><?xml version="1.0" encoding="utf-8"?>
<sst xmlns="http://schemas.openxmlformats.org/spreadsheetml/2006/main" count="238" uniqueCount="81">
  <si>
    <t>Enter Resource Name Here</t>
  </si>
  <si>
    <t>Fixed_Cost_Aux1</t>
  </si>
  <si>
    <t>Fixed_Cost_Base</t>
  </si>
  <si>
    <t>Fixed_Cost_Aux2</t>
  </si>
  <si>
    <t>Variable_OM_Cost</t>
  </si>
  <si>
    <t>Total_Fuel_Cost</t>
  </si>
  <si>
    <t>Startup_Cost</t>
  </si>
  <si>
    <t>Total_Emission_Cost</t>
  </si>
  <si>
    <t>Output</t>
  </si>
  <si>
    <t>Energy_Revenue</t>
  </si>
  <si>
    <t>Capacity_Revenue</t>
  </si>
  <si>
    <t>ANRN 5126</t>
  </si>
  <si>
    <t>New Resource 5126 from 21IRPWind1 New WA Wind1</t>
  </si>
  <si>
    <t>$000</t>
  </si>
  <si>
    <t>Capacity</t>
  </si>
  <si>
    <t>Output_MWH</t>
  </si>
  <si>
    <t>Year</t>
  </si>
  <si>
    <t>ID</t>
  </si>
  <si>
    <t>Name</t>
  </si>
  <si>
    <t>Net Cost</t>
  </si>
  <si>
    <t>Total Cost</t>
  </si>
  <si>
    <t>Revenue</t>
  </si>
  <si>
    <t>Capital</t>
  </si>
  <si>
    <t>FOM</t>
  </si>
  <si>
    <t>Fixed gas &amp; flex benefit</t>
  </si>
  <si>
    <t>VOM</t>
  </si>
  <si>
    <t>Fuel</t>
  </si>
  <si>
    <t>Start-up</t>
  </si>
  <si>
    <t>Emissions</t>
  </si>
  <si>
    <t>MWa</t>
  </si>
  <si>
    <t>MW</t>
  </si>
  <si>
    <t>MWh</t>
  </si>
  <si>
    <t>Value</t>
  </si>
  <si>
    <t>Nominal discount rate</t>
  </si>
  <si>
    <t>Inflation</t>
  </si>
  <si>
    <t>Real discount rate</t>
  </si>
  <si>
    <t>Lifetime</t>
  </si>
  <si>
    <t>NPV (2024$)</t>
  </si>
  <si>
    <t>NPV of MWh</t>
  </si>
  <si>
    <t>rLCOE (2024$)</t>
  </si>
  <si>
    <t>rLCOE (2020$)</t>
  </si>
  <si>
    <t xml:space="preserve">Source: </t>
  </si>
  <si>
    <t>IRP Appendix H: AppH_Output_Levelized Resource Costs.xlsx, WA Wind tab</t>
  </si>
  <si>
    <t>Energy Value (2020$/MWh)</t>
  </si>
  <si>
    <t>NPV of Energy Revenue (2024$)</t>
  </si>
  <si>
    <t>Energy Value (2024$/MWh)</t>
  </si>
  <si>
    <t>2.5% SCC (2007$)</t>
  </si>
  <si>
    <t>SCC (2020$) / metric ton CO2</t>
  </si>
  <si>
    <t>Round (2020$)</t>
  </si>
  <si>
    <t>Nominal / metric ton CO2</t>
  </si>
  <si>
    <t>Estimated Lifetime SCGHG (2024$)</t>
  </si>
  <si>
    <t>WA Wind MWh</t>
  </si>
  <si>
    <t>Avoided SCGHG (2024$/MWh)</t>
  </si>
  <si>
    <t>Avoided SCGHG (2020$/MWh)</t>
  </si>
  <si>
    <t>Market Emissions Rate (mt/MWh)</t>
  </si>
  <si>
    <t>Estimated Avoided SCGHG (nominal $)</t>
  </si>
  <si>
    <t>Market Revenues (nominal $)</t>
  </si>
  <si>
    <t>Total Costs (nominal $)</t>
  </si>
  <si>
    <t>WA Wind MW</t>
  </si>
  <si>
    <t>WA Wind Capacity Contribution (%)</t>
  </si>
  <si>
    <t>Inputs</t>
  </si>
  <si>
    <t>Source: 2021 IRP Appendix H, AppH_Input_AURORA LTCE Inputs.xlsx, Saturation Curves tab, cell D12</t>
  </si>
  <si>
    <t>IRP SCGHG threshold calculation for WA Wind</t>
  </si>
  <si>
    <t>IRP Levelized Cost of Energy Calculation for WA Wind</t>
  </si>
  <si>
    <t>Peak</t>
  </si>
  <si>
    <t>ANRN 11</t>
  </si>
  <si>
    <t>New Resource 11 from 21IRPFrame New Frame Peaker</t>
  </si>
  <si>
    <t>IRP Appendix H: AppH_Output_Levelized Resource Costs.xlsx, Frame w SCGHG tab</t>
  </si>
  <si>
    <t>NPV (2020$)</t>
  </si>
  <si>
    <t>Annual Cost (2020$/yr)</t>
  </si>
  <si>
    <t>Estimated Avoided Capacity (MW)</t>
  </si>
  <si>
    <t>Net Cost of Avoided Frame CT (nominal $)</t>
  </si>
  <si>
    <t>Real Levelized Cost of Capacity (2020$/kW-yr)</t>
  </si>
  <si>
    <t>Estimated Avoided GHGs (metric tonnes)</t>
  </si>
  <si>
    <t>NPV of Avoided Capacity (2024$)</t>
  </si>
  <si>
    <t>Capacity Value (2024$/MWh)</t>
  </si>
  <si>
    <t>Capacity Value (2020$/MWh)</t>
  </si>
  <si>
    <t>Wind Wind break-even point</t>
  </si>
  <si>
    <t>Total estimated value (2020$/MWh)</t>
  </si>
  <si>
    <t>Source:  210795 PSE Resp Front and Centered and NW Energy Coalition DR 146_Attach_A</t>
  </si>
  <si>
    <t>Annual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</si>
</sst>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44" fontId="0" fillId="0" borderId="0" xfId="1" applyNumberFormat="1" applyFont="1"/>
    <xf numFmtId="0" fontId="2" fillId="0" borderId="0" xfId="0" applyFont="1"/>
    <xf numFmtId="3" fontId="0" fillId="0" borderId="0" xfId="1" applyNumberFormat="1" applyFont="1"/>
    <xf numFmtId="44" fontId="0" fillId="0" borderId="0" xfId="0" applyNumberFormat="1"/>
    <xf numFmtId="165" fontId="0" fillId="0" borderId="0" xfId="2" applyNumberFormat="1" applyFont="1"/>
    <xf numFmtId="8" fontId="0" fillId="0" borderId="0" xfId="0" applyNumberFormat="1"/>
    <xf numFmtId="166" fontId="0" fillId="0" borderId="0" xfId="0" applyNumberFormat="1"/>
    <xf numFmtId="3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BC5E-E777-4798-80F8-03C67F67A61E}">
  <dimension ref="B2:BH53"/>
  <sheetViews>
    <sheetView tabSelected="1" topLeftCell="A16" workbookViewId="0">
      <selection activeCell="E41" sqref="E41"/>
    </sheetView>
  </sheetViews>
  <sheetFormatPr defaultRowHeight="15" x14ac:dyDescent="0.25"/>
  <cols>
    <col min="2" max="2" width="37.42578125" bestFit="1" customWidth="1"/>
    <col min="3" max="3" width="13.7109375" bestFit="1" customWidth="1"/>
    <col min="4" max="4" width="13.7109375" customWidth="1"/>
    <col min="8" max="8" width="14.5703125" bestFit="1" customWidth="1"/>
    <col min="9" max="9" width="21.5703125" bestFit="1" customWidth="1"/>
    <col min="10" max="10" width="27.5703125" bestFit="1" customWidth="1"/>
    <col min="11" max="11" width="38" bestFit="1" customWidth="1"/>
    <col min="12" max="12" width="35.5703125" bestFit="1" customWidth="1"/>
    <col min="13" max="13" width="31.7109375" bestFit="1" customWidth="1"/>
    <col min="14" max="14" width="38.85546875" bestFit="1" customWidth="1"/>
    <col min="15" max="15" width="31.28515625" customWidth="1"/>
    <col min="16" max="16" width="5" bestFit="1" customWidth="1"/>
    <col min="17" max="17" width="15.85546875" bestFit="1" customWidth="1"/>
    <col min="18" max="18" width="26.5703125" bestFit="1" customWidth="1"/>
    <col min="19" max="19" width="13.7109375" bestFit="1" customWidth="1"/>
    <col min="20" max="20" width="23.85546875" bestFit="1" customWidth="1"/>
    <col min="21" max="21" width="9.5703125" customWidth="1"/>
    <col min="26" max="26" width="12" bestFit="1" customWidth="1"/>
    <col min="35" max="35" width="12" bestFit="1" customWidth="1"/>
    <col min="36" max="36" width="8.42578125" bestFit="1" customWidth="1"/>
    <col min="37" max="37" width="13.28515625" bestFit="1" customWidth="1"/>
    <col min="38" max="38" width="16" bestFit="1" customWidth="1"/>
    <col min="39" max="39" width="17.5703125" bestFit="1" customWidth="1"/>
    <col min="40" max="40" width="12.7109375" bestFit="1" customWidth="1"/>
    <col min="41" max="41" width="12.7109375" customWidth="1"/>
    <col min="44" max="44" width="50.140625" bestFit="1" customWidth="1"/>
    <col min="45" max="45" width="11.85546875" bestFit="1" customWidth="1"/>
  </cols>
  <sheetData>
    <row r="2" spans="2:60" x14ac:dyDescent="0.25">
      <c r="B2" s="4" t="s">
        <v>60</v>
      </c>
    </row>
    <row r="3" spans="2:60" x14ac:dyDescent="0.25">
      <c r="B3" t="s">
        <v>54</v>
      </c>
      <c r="C3">
        <v>0.437</v>
      </c>
    </row>
    <row r="4" spans="2:60" x14ac:dyDescent="0.25">
      <c r="B4" t="s">
        <v>59</v>
      </c>
      <c r="C4" s="7">
        <f>15.1/100</f>
        <v>0.151</v>
      </c>
      <c r="D4" t="s">
        <v>61</v>
      </c>
      <c r="P4" t="s">
        <v>79</v>
      </c>
      <c r="V4" t="s">
        <v>41</v>
      </c>
      <c r="W4" t="s">
        <v>42</v>
      </c>
      <c r="AP4" t="s">
        <v>41</v>
      </c>
      <c r="AQ4" t="s">
        <v>67</v>
      </c>
    </row>
    <row r="6" spans="2:60" x14ac:dyDescent="0.25">
      <c r="W6" t="s">
        <v>0</v>
      </c>
      <c r="X6" t="s">
        <v>0</v>
      </c>
      <c r="AB6" t="s">
        <v>1</v>
      </c>
      <c r="AC6" t="s">
        <v>2</v>
      </c>
      <c r="AD6" t="s">
        <v>3</v>
      </c>
      <c r="AE6" t="s">
        <v>4</v>
      </c>
      <c r="AF6" t="s">
        <v>5</v>
      </c>
      <c r="AG6" t="s">
        <v>6</v>
      </c>
      <c r="AH6" t="s">
        <v>7</v>
      </c>
      <c r="AI6" t="s">
        <v>8</v>
      </c>
      <c r="AL6" t="s">
        <v>9</v>
      </c>
      <c r="AM6" t="s">
        <v>10</v>
      </c>
      <c r="AQ6" t="s">
        <v>0</v>
      </c>
      <c r="AR6" t="s">
        <v>0</v>
      </c>
      <c r="AV6" t="s">
        <v>1</v>
      </c>
      <c r="AW6" t="s">
        <v>2</v>
      </c>
      <c r="AX6" t="s">
        <v>3</v>
      </c>
      <c r="AY6" t="s">
        <v>4</v>
      </c>
      <c r="AZ6" t="s">
        <v>5</v>
      </c>
      <c r="BA6" t="s">
        <v>6</v>
      </c>
      <c r="BB6" t="s">
        <v>7</v>
      </c>
      <c r="BC6" t="s">
        <v>8</v>
      </c>
      <c r="BD6" t="s">
        <v>64</v>
      </c>
      <c r="BF6" t="s">
        <v>9</v>
      </c>
      <c r="BG6" t="s">
        <v>10</v>
      </c>
    </row>
    <row r="7" spans="2:60" x14ac:dyDescent="0.25">
      <c r="W7" t="s">
        <v>11</v>
      </c>
      <c r="X7" t="s">
        <v>12</v>
      </c>
      <c r="AB7" t="s">
        <v>13</v>
      </c>
      <c r="AI7" t="s">
        <v>8</v>
      </c>
      <c r="AJ7" t="s">
        <v>14</v>
      </c>
      <c r="AK7" t="s">
        <v>15</v>
      </c>
      <c r="AQ7" t="s">
        <v>65</v>
      </c>
      <c r="AR7" t="s">
        <v>66</v>
      </c>
      <c r="AV7" t="s">
        <v>13</v>
      </c>
      <c r="BC7" t="s">
        <v>8</v>
      </c>
      <c r="BD7" t="s">
        <v>14</v>
      </c>
      <c r="BE7" t="s">
        <v>15</v>
      </c>
    </row>
    <row r="8" spans="2:60" x14ac:dyDescent="0.25">
      <c r="B8" s="4" t="s">
        <v>63</v>
      </c>
      <c r="F8" s="4" t="s">
        <v>80</v>
      </c>
      <c r="P8" t="s">
        <v>16</v>
      </c>
      <c r="Q8" t="s">
        <v>46</v>
      </c>
      <c r="R8" t="s">
        <v>47</v>
      </c>
      <c r="S8" t="s">
        <v>48</v>
      </c>
      <c r="T8" t="s">
        <v>49</v>
      </c>
      <c r="V8" t="s">
        <v>16</v>
      </c>
      <c r="W8" t="s">
        <v>17</v>
      </c>
      <c r="X8" t="s">
        <v>18</v>
      </c>
      <c r="Y8" t="s">
        <v>19</v>
      </c>
      <c r="Z8" t="s">
        <v>20</v>
      </c>
      <c r="AA8" t="s">
        <v>21</v>
      </c>
      <c r="AB8" t="s">
        <v>22</v>
      </c>
      <c r="AC8" t="s">
        <v>23</v>
      </c>
      <c r="AD8" t="s">
        <v>24</v>
      </c>
      <c r="AE8" t="s">
        <v>25</v>
      </c>
      <c r="AF8" t="s">
        <v>26</v>
      </c>
      <c r="AG8" t="s">
        <v>27</v>
      </c>
      <c r="AH8" t="s">
        <v>28</v>
      </c>
      <c r="AI8" t="s">
        <v>29</v>
      </c>
      <c r="AJ8" t="s">
        <v>30</v>
      </c>
      <c r="AK8" t="s">
        <v>31</v>
      </c>
      <c r="AL8" t="s">
        <v>9</v>
      </c>
      <c r="AM8" t="s">
        <v>10</v>
      </c>
      <c r="AN8" t="s">
        <v>32</v>
      </c>
      <c r="AP8" t="s">
        <v>16</v>
      </c>
      <c r="AQ8" t="s">
        <v>17</v>
      </c>
      <c r="AR8" t="s">
        <v>18</v>
      </c>
      <c r="AS8" t="s">
        <v>19</v>
      </c>
      <c r="AT8" t="s">
        <v>20</v>
      </c>
      <c r="AU8" t="s">
        <v>21</v>
      </c>
      <c r="AV8" t="s">
        <v>22</v>
      </c>
      <c r="AW8" t="s">
        <v>23</v>
      </c>
      <c r="AX8" t="s">
        <v>24</v>
      </c>
      <c r="AY8" t="s">
        <v>25</v>
      </c>
      <c r="AZ8" t="s">
        <v>26</v>
      </c>
      <c r="BA8" t="s">
        <v>27</v>
      </c>
      <c r="BB8" t="s">
        <v>28</v>
      </c>
      <c r="BC8" t="s">
        <v>29</v>
      </c>
      <c r="BD8" t="s">
        <v>30</v>
      </c>
      <c r="BE8" t="s">
        <v>31</v>
      </c>
      <c r="BF8" t="s">
        <v>9</v>
      </c>
      <c r="BG8" t="s">
        <v>10</v>
      </c>
      <c r="BH8" t="s">
        <v>32</v>
      </c>
    </row>
    <row r="9" spans="2:60" x14ac:dyDescent="0.25">
      <c r="P9">
        <v>2010</v>
      </c>
      <c r="Q9">
        <v>50</v>
      </c>
      <c r="R9">
        <v>61.419165819801513</v>
      </c>
      <c r="S9">
        <v>61</v>
      </c>
      <c r="T9">
        <v>47.653102505269352</v>
      </c>
      <c r="V9">
        <v>2021</v>
      </c>
      <c r="W9" t="s">
        <v>11</v>
      </c>
      <c r="X9" t="s">
        <v>12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P9">
        <v>2021</v>
      </c>
      <c r="AQ9" t="s">
        <v>65</v>
      </c>
      <c r="AR9" t="s">
        <v>66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</row>
    <row r="10" spans="2:60" x14ac:dyDescent="0.25">
      <c r="B10" t="s">
        <v>33</v>
      </c>
      <c r="C10" s="1">
        <v>6.9699999999999998E-2</v>
      </c>
      <c r="D10" s="1"/>
      <c r="F10" t="s">
        <v>16</v>
      </c>
      <c r="G10" t="s">
        <v>58</v>
      </c>
      <c r="H10" t="s">
        <v>51</v>
      </c>
      <c r="I10" t="s">
        <v>57</v>
      </c>
      <c r="J10" t="s">
        <v>56</v>
      </c>
      <c r="K10" t="s">
        <v>73</v>
      </c>
      <c r="L10" t="s">
        <v>55</v>
      </c>
      <c r="M10" t="s">
        <v>70</v>
      </c>
      <c r="N10" t="s">
        <v>71</v>
      </c>
      <c r="P10">
        <v>2011</v>
      </c>
      <c r="Q10">
        <v>51</v>
      </c>
      <c r="R10">
        <v>62.64754913619754</v>
      </c>
      <c r="S10">
        <v>63</v>
      </c>
      <c r="T10">
        <v>50.445886791438831</v>
      </c>
      <c r="V10">
        <v>2022</v>
      </c>
      <c r="W10" t="s">
        <v>11</v>
      </c>
      <c r="X10" t="s">
        <v>12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P10">
        <v>2022</v>
      </c>
      <c r="AQ10" t="s">
        <v>65</v>
      </c>
      <c r="AR10" t="s">
        <v>66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</row>
    <row r="11" spans="2:60" x14ac:dyDescent="0.25">
      <c r="B11" t="s">
        <v>34</v>
      </c>
      <c r="C11" s="1">
        <v>2.5000000000000001E-2</v>
      </c>
      <c r="D11" s="1"/>
      <c r="F11">
        <v>2025</v>
      </c>
      <c r="G11">
        <f>AJ13</f>
        <v>100</v>
      </c>
      <c r="H11" s="10">
        <f>AK13</f>
        <v>314246.9375</v>
      </c>
      <c r="I11" s="2">
        <f>Z13*1000</f>
        <v>28454726.806640625</v>
      </c>
      <c r="J11" s="2">
        <f>AL13*1000</f>
        <v>6811729.4921875</v>
      </c>
      <c r="K11" s="10">
        <f t="shared" ref="K11:K40" si="0">H11*$C$3</f>
        <v>137325.91168749999</v>
      </c>
      <c r="L11" s="2">
        <f>K11*T24</f>
        <v>13051219.803378129</v>
      </c>
      <c r="M11" s="9">
        <f>G11*$C$4</f>
        <v>15.1</v>
      </c>
      <c r="N11" s="2">
        <f>M11*$AS$49*1000*(1+$C$11)^($F11-2020)</f>
        <v>1724151.5235351394</v>
      </c>
      <c r="P11">
        <v>2012</v>
      </c>
      <c r="Q11">
        <v>53</v>
      </c>
      <c r="R11">
        <v>65.104315768989608</v>
      </c>
      <c r="S11">
        <v>65</v>
      </c>
      <c r="T11">
        <v>53.348527102850973</v>
      </c>
      <c r="V11">
        <v>2023</v>
      </c>
      <c r="W11" t="s">
        <v>11</v>
      </c>
      <c r="X11" t="s">
        <v>12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P11">
        <v>2023</v>
      </c>
      <c r="AQ11" t="s">
        <v>65</v>
      </c>
      <c r="AR11" t="s">
        <v>66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</row>
    <row r="12" spans="2:60" x14ac:dyDescent="0.25">
      <c r="B12" t="s">
        <v>35</v>
      </c>
      <c r="C12" s="1">
        <f>(1+C10)/(1+C11)-1</f>
        <v>4.3609756097561236E-2</v>
      </c>
      <c r="D12" s="1"/>
      <c r="F12">
        <v>2026</v>
      </c>
      <c r="G12">
        <f>AJ14</f>
        <v>100</v>
      </c>
      <c r="H12" s="10">
        <f>AK14</f>
        <v>314246.9375</v>
      </c>
      <c r="I12" s="2">
        <f>Z14*1000</f>
        <v>28047576.66015625</v>
      </c>
      <c r="J12" s="2">
        <f>AL14*1000</f>
        <v>6236057.6171875</v>
      </c>
      <c r="K12" s="10">
        <f t="shared" si="0"/>
        <v>137325.91168749999</v>
      </c>
      <c r="L12" s="2">
        <f>K12*T25</f>
        <v>13536756.25439666</v>
      </c>
      <c r="M12" s="9">
        <f t="shared" ref="M12:M40" si="1">G12*$C$4</f>
        <v>15.1</v>
      </c>
      <c r="N12" s="2">
        <f>M12*$AS$49*1000*(1+$C$11)^($F12-2020)</f>
        <v>1767255.3116235177</v>
      </c>
      <c r="P12">
        <v>2013</v>
      </c>
      <c r="Q12">
        <v>54</v>
      </c>
      <c r="R12">
        <v>66.332699085385627</v>
      </c>
      <c r="S12">
        <v>66</v>
      </c>
      <c r="T12">
        <v>55.523505515505661</v>
      </c>
      <c r="V12">
        <v>2024</v>
      </c>
      <c r="W12" t="s">
        <v>11</v>
      </c>
      <c r="X12" t="s">
        <v>12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P12">
        <v>2024</v>
      </c>
      <c r="AQ12" t="s">
        <v>65</v>
      </c>
      <c r="AR12" t="s">
        <v>66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</row>
    <row r="13" spans="2:60" x14ac:dyDescent="0.25">
      <c r="B13" t="s">
        <v>36</v>
      </c>
      <c r="C13">
        <v>30</v>
      </c>
      <c r="F13">
        <v>2027</v>
      </c>
      <c r="G13">
        <f>AJ15</f>
        <v>100</v>
      </c>
      <c r="H13" s="10">
        <f>AK15</f>
        <v>314246.9375</v>
      </c>
      <c r="I13" s="2">
        <f>Z15*1000</f>
        <v>27614292.724609375</v>
      </c>
      <c r="J13" s="2">
        <f>AL15*1000</f>
        <v>7206291.015625</v>
      </c>
      <c r="K13" s="10">
        <f t="shared" si="0"/>
        <v>137325.91168749999</v>
      </c>
      <c r="L13" s="2">
        <f>K13*T26</f>
        <v>14038412.515589008</v>
      </c>
      <c r="M13" s="9">
        <f t="shared" si="1"/>
        <v>15.1</v>
      </c>
      <c r="N13" s="2">
        <f>M13*$AS$49*1000*(1+$C$11)^($F13-2020)</f>
        <v>1811436.6944141057</v>
      </c>
      <c r="P13">
        <v>2014</v>
      </c>
      <c r="Q13">
        <v>55</v>
      </c>
      <c r="R13">
        <v>67.561082401781661</v>
      </c>
      <c r="S13">
        <v>68</v>
      </c>
      <c r="T13">
        <v>58.636186885314309</v>
      </c>
      <c r="V13">
        <v>2025</v>
      </c>
      <c r="W13" t="s">
        <v>11</v>
      </c>
      <c r="X13" t="s">
        <v>12</v>
      </c>
      <c r="Y13">
        <v>21642.997314453125</v>
      </c>
      <c r="Z13">
        <v>28454.726806640625</v>
      </c>
      <c r="AA13">
        <v>-6811.7294921875</v>
      </c>
      <c r="AB13">
        <v>22706.736328125</v>
      </c>
      <c r="AC13">
        <v>4607.47607421875</v>
      </c>
      <c r="AD13">
        <v>4406.78857421875</v>
      </c>
      <c r="AE13">
        <v>-3266.274169921875</v>
      </c>
      <c r="AF13">
        <v>0</v>
      </c>
      <c r="AG13">
        <v>0</v>
      </c>
      <c r="AH13">
        <v>0</v>
      </c>
      <c r="AI13">
        <v>35.872936248779297</v>
      </c>
      <c r="AJ13">
        <v>100</v>
      </c>
      <c r="AK13">
        <v>314246.9375</v>
      </c>
      <c r="AL13">
        <v>6811.7294921875</v>
      </c>
      <c r="AM13">
        <v>7184.80615234375</v>
      </c>
      <c r="AN13">
        <v>-14458.1904296875</v>
      </c>
      <c r="AP13">
        <v>2025</v>
      </c>
      <c r="AQ13" t="s">
        <v>65</v>
      </c>
      <c r="AR13" t="s">
        <v>66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</row>
    <row r="14" spans="2:60" x14ac:dyDescent="0.25">
      <c r="F14">
        <v>2028</v>
      </c>
      <c r="G14">
        <f>AJ16</f>
        <v>100</v>
      </c>
      <c r="H14" s="10">
        <f>AK16</f>
        <v>316168.21875</v>
      </c>
      <c r="I14" s="2">
        <f>Z16*1000</f>
        <v>27590099.853515625</v>
      </c>
      <c r="J14" s="2">
        <f>AL16*1000</f>
        <v>7557430.6640625</v>
      </c>
      <c r="K14" s="10">
        <f t="shared" si="0"/>
        <v>138165.51159375001</v>
      </c>
      <c r="L14" s="2">
        <f>K14*T27</f>
        <v>14645689.590573566</v>
      </c>
      <c r="M14" s="9">
        <f t="shared" si="1"/>
        <v>15.1</v>
      </c>
      <c r="N14" s="2">
        <f>M14*$AS$49*1000*(1+$C$11)^($F14-2020)</f>
        <v>1856722.6117744583</v>
      </c>
      <c r="P14">
        <v>2015</v>
      </c>
      <c r="Q14">
        <v>56</v>
      </c>
      <c r="R14">
        <v>68.789465718177695</v>
      </c>
      <c r="S14">
        <v>69</v>
      </c>
      <c r="T14">
        <v>60.985945845056683</v>
      </c>
      <c r="V14">
        <v>2026</v>
      </c>
      <c r="W14" t="s">
        <v>11</v>
      </c>
      <c r="X14" t="s">
        <v>12</v>
      </c>
      <c r="Y14">
        <v>21811.51904296875</v>
      </c>
      <c r="Z14">
        <v>28047.57666015625</v>
      </c>
      <c r="AA14">
        <v>-6236.0576171875</v>
      </c>
      <c r="AB14">
        <v>21940.859375</v>
      </c>
      <c r="AC14">
        <v>4722.6630859375</v>
      </c>
      <c r="AD14">
        <v>4656.50146484375</v>
      </c>
      <c r="AE14">
        <v>-3272.447265625</v>
      </c>
      <c r="AF14">
        <v>0</v>
      </c>
      <c r="AG14">
        <v>0</v>
      </c>
      <c r="AH14">
        <v>0</v>
      </c>
      <c r="AI14">
        <v>35.872936248779297</v>
      </c>
      <c r="AJ14">
        <v>100</v>
      </c>
      <c r="AK14">
        <v>314246.9375</v>
      </c>
      <c r="AL14">
        <v>6236.0576171875</v>
      </c>
      <c r="AM14">
        <v>7581.2333984375</v>
      </c>
      <c r="AN14">
        <v>-14230.2861328125</v>
      </c>
      <c r="AP14">
        <v>2026</v>
      </c>
      <c r="AQ14" t="s">
        <v>65</v>
      </c>
      <c r="AR14" t="s">
        <v>66</v>
      </c>
      <c r="AS14">
        <v>31064.915405273438</v>
      </c>
      <c r="AT14">
        <v>37133.152221679688</v>
      </c>
      <c r="AU14">
        <v>-6068.23681640625</v>
      </c>
      <c r="AV14">
        <v>23014.03125</v>
      </c>
      <c r="AW14">
        <v>-3457.343017578125</v>
      </c>
      <c r="AX14">
        <v>9656.1142578125</v>
      </c>
      <c r="AY14">
        <v>1496.600952148438</v>
      </c>
      <c r="AZ14">
        <v>4118.05517578125</v>
      </c>
      <c r="BA14">
        <v>2305.693603515625</v>
      </c>
      <c r="BB14">
        <v>0</v>
      </c>
      <c r="BC14">
        <v>18.745977401733398</v>
      </c>
      <c r="BD14">
        <v>236.8999938964844</v>
      </c>
      <c r="BE14">
        <v>164214.75</v>
      </c>
      <c r="BF14">
        <v>6068.23681640625</v>
      </c>
      <c r="BG14">
        <v>30265.173828125</v>
      </c>
      <c r="BH14">
        <v>8856.3720703125</v>
      </c>
    </row>
    <row r="15" spans="2:60" x14ac:dyDescent="0.25">
      <c r="B15" t="s">
        <v>37</v>
      </c>
      <c r="C15" s="2">
        <f>NPV($C$10,$I$11:$I$40)</f>
        <v>432273382.29851449</v>
      </c>
      <c r="D15" s="2"/>
      <c r="F15">
        <v>2029</v>
      </c>
      <c r="G15">
        <f>AJ17</f>
        <v>100</v>
      </c>
      <c r="H15" s="10">
        <f>AK17</f>
        <v>314246.9375</v>
      </c>
      <c r="I15" s="2">
        <f>Z17*1000</f>
        <v>27568117.431640625</v>
      </c>
      <c r="J15" s="2">
        <f>AL17*1000</f>
        <v>7864051.26953125</v>
      </c>
      <c r="K15" s="10">
        <f t="shared" si="0"/>
        <v>137325.91168749999</v>
      </c>
      <c r="L15" s="2">
        <f>K15*T28</f>
        <v>15092109.641032342</v>
      </c>
      <c r="M15" s="9">
        <f t="shared" si="1"/>
        <v>15.1</v>
      </c>
      <c r="N15" s="2">
        <f>M15*$AS$49*1000*(1+$C$11)^($F15-2020)</f>
        <v>1903140.6770688195</v>
      </c>
      <c r="P15">
        <v>2016</v>
      </c>
      <c r="Q15">
        <v>57</v>
      </c>
      <c r="R15">
        <v>70.017849034573715</v>
      </c>
      <c r="S15">
        <v>70</v>
      </c>
      <c r="T15">
        <v>63.416545135982858</v>
      </c>
      <c r="V15">
        <v>2027</v>
      </c>
      <c r="W15" t="s">
        <v>11</v>
      </c>
      <c r="X15" t="s">
        <v>12</v>
      </c>
      <c r="Y15">
        <v>20408.001708984375</v>
      </c>
      <c r="Z15">
        <v>27614.292724609375</v>
      </c>
      <c r="AA15">
        <v>-7206.291015625</v>
      </c>
      <c r="AB15">
        <v>21130.048828125</v>
      </c>
      <c r="AC15">
        <v>4840.7294921875</v>
      </c>
      <c r="AD15">
        <v>4920.40185546875</v>
      </c>
      <c r="AE15">
        <v>-3276.887451171875</v>
      </c>
      <c r="AF15">
        <v>0</v>
      </c>
      <c r="AG15">
        <v>0</v>
      </c>
      <c r="AH15">
        <v>0</v>
      </c>
      <c r="AI15">
        <v>35.872936248779297</v>
      </c>
      <c r="AJ15">
        <v>100</v>
      </c>
      <c r="AK15">
        <v>314246.9375</v>
      </c>
      <c r="AL15">
        <v>7206.291015625</v>
      </c>
      <c r="AM15">
        <v>12761.9794921875</v>
      </c>
      <c r="AN15">
        <v>-7646.02294921875</v>
      </c>
      <c r="AP15">
        <v>2027</v>
      </c>
      <c r="AQ15" t="s">
        <v>65</v>
      </c>
      <c r="AR15" t="s">
        <v>66</v>
      </c>
      <c r="AS15">
        <v>31896.463745117188</v>
      </c>
      <c r="AT15">
        <v>39884.790893554688</v>
      </c>
      <c r="AU15">
        <v>-7988.3271484375</v>
      </c>
      <c r="AV15">
        <v>23016.650390625</v>
      </c>
      <c r="AW15">
        <v>-3400.59375</v>
      </c>
      <c r="AX15">
        <v>9897.517578125</v>
      </c>
      <c r="AY15">
        <v>1790.526977539062</v>
      </c>
      <c r="AZ15">
        <v>5849.990234375</v>
      </c>
      <c r="BA15">
        <v>2730.699462890625</v>
      </c>
      <c r="BB15">
        <v>0</v>
      </c>
      <c r="BC15">
        <v>21.88059234619141</v>
      </c>
      <c r="BD15">
        <v>236.8999938964844</v>
      </c>
      <c r="BE15">
        <v>191673.984375</v>
      </c>
      <c r="BF15">
        <v>7988.3271484375</v>
      </c>
      <c r="BG15">
        <v>96602.5703125</v>
      </c>
      <c r="BH15">
        <v>74603.625</v>
      </c>
    </row>
    <row r="16" spans="2:60" x14ac:dyDescent="0.25">
      <c r="B16" t="s">
        <v>38</v>
      </c>
      <c r="C16" s="5">
        <f>NPV($C$12,$H$11:$H$40)</f>
        <v>5209443.4112216355</v>
      </c>
      <c r="D16" s="5"/>
      <c r="F16">
        <v>2030</v>
      </c>
      <c r="G16">
        <f>AJ18</f>
        <v>100</v>
      </c>
      <c r="H16" s="10">
        <f>AK18</f>
        <v>314246.9375</v>
      </c>
      <c r="I16" s="2">
        <f>Z18*1000</f>
        <v>27704577.1484375</v>
      </c>
      <c r="J16" s="2">
        <f>AL18*1000</f>
        <v>7677773.92578125</v>
      </c>
      <c r="K16" s="10">
        <f t="shared" si="0"/>
        <v>137325.91168749999</v>
      </c>
      <c r="L16" s="2">
        <f>K16*T29</f>
        <v>15820989.936195835</v>
      </c>
      <c r="M16" s="9">
        <f t="shared" si="1"/>
        <v>15.1</v>
      </c>
      <c r="N16" s="2">
        <f>M16*$AS$49*1000*(1+$C$11)^($F16-2020)</f>
        <v>1950719.19399554</v>
      </c>
      <c r="P16">
        <v>2017</v>
      </c>
      <c r="Q16">
        <v>59</v>
      </c>
      <c r="R16">
        <v>72.474615667365782</v>
      </c>
      <c r="S16">
        <v>72</v>
      </c>
      <c r="T16">
        <v>66.859157586221912</v>
      </c>
      <c r="V16">
        <v>2028</v>
      </c>
      <c r="W16" t="s">
        <v>11</v>
      </c>
      <c r="X16" t="s">
        <v>12</v>
      </c>
      <c r="Y16">
        <v>20032.669189453125</v>
      </c>
      <c r="Z16">
        <v>27590.099853515625</v>
      </c>
      <c r="AA16">
        <v>-7557.4306640625</v>
      </c>
      <c r="AB16">
        <v>20700.837890625</v>
      </c>
      <c r="AC16">
        <v>4975.341796875</v>
      </c>
      <c r="AD16">
        <v>5213.47509765625</v>
      </c>
      <c r="AE16">
        <v>-3299.554931640625</v>
      </c>
      <c r="AF16">
        <v>0</v>
      </c>
      <c r="AG16">
        <v>0</v>
      </c>
      <c r="AH16">
        <v>0</v>
      </c>
      <c r="AI16">
        <v>35.993648529052727</v>
      </c>
      <c r="AJ16">
        <v>100</v>
      </c>
      <c r="AK16">
        <v>316168.21875</v>
      </c>
      <c r="AL16">
        <v>7557.4306640625</v>
      </c>
      <c r="AM16">
        <v>7784.6787109375</v>
      </c>
      <c r="AN16">
        <v>-12247.990234375</v>
      </c>
      <c r="AP16">
        <v>2028</v>
      </c>
      <c r="AQ16" t="s">
        <v>65</v>
      </c>
      <c r="AR16" t="s">
        <v>66</v>
      </c>
      <c r="AS16">
        <v>32649.207397460938</v>
      </c>
      <c r="AT16">
        <v>41585.111694335938</v>
      </c>
      <c r="AU16">
        <v>-8935.904296875</v>
      </c>
      <c r="AV16">
        <v>23012.857421875</v>
      </c>
      <c r="AW16">
        <v>-3366.38916015625</v>
      </c>
      <c r="AX16">
        <v>10172.75</v>
      </c>
      <c r="AY16">
        <v>1860.986450195312</v>
      </c>
      <c r="AZ16">
        <v>6997.78857421875</v>
      </c>
      <c r="BA16">
        <v>2907.118408203125</v>
      </c>
      <c r="BB16">
        <v>0</v>
      </c>
      <c r="BC16">
        <v>22.126327514648441</v>
      </c>
      <c r="BD16">
        <v>236.8999938964844</v>
      </c>
      <c r="BE16">
        <v>194357.65625</v>
      </c>
      <c r="BF16">
        <v>8935.904296875</v>
      </c>
      <c r="BG16">
        <v>122131.8125</v>
      </c>
      <c r="BH16">
        <v>99655.359375</v>
      </c>
    </row>
    <row r="17" spans="2:60" x14ac:dyDescent="0.25">
      <c r="B17" t="s">
        <v>39</v>
      </c>
      <c r="C17" s="3">
        <f>C15/C16</f>
        <v>82.978803717755454</v>
      </c>
      <c r="D17" s="3"/>
      <c r="F17">
        <v>2031</v>
      </c>
      <c r="G17">
        <f>AJ19</f>
        <v>100</v>
      </c>
      <c r="H17" s="10">
        <f>AK19</f>
        <v>314246.9375</v>
      </c>
      <c r="I17" s="2">
        <f>Z19*1000</f>
        <v>28057966.796875</v>
      </c>
      <c r="J17" s="2">
        <f>AL19*1000</f>
        <v>7638955.56640625</v>
      </c>
      <c r="K17" s="10">
        <f t="shared" si="0"/>
        <v>137325.91168749999</v>
      </c>
      <c r="L17" s="2">
        <f>K17*T30</f>
        <v>16396698.181096293</v>
      </c>
      <c r="M17" s="9">
        <f t="shared" si="1"/>
        <v>15.1</v>
      </c>
      <c r="N17" s="2">
        <f>M17*$AS$49*1000*(1+$C$11)^($F17-2020)</f>
        <v>1999487.1738454283</v>
      </c>
      <c r="P17">
        <v>2018</v>
      </c>
      <c r="Q17">
        <v>60</v>
      </c>
      <c r="R17">
        <v>73.702998983761802</v>
      </c>
      <c r="S17">
        <v>74</v>
      </c>
      <c r="T17">
        <v>70.434265318262945</v>
      </c>
      <c r="V17">
        <v>2029</v>
      </c>
      <c r="W17" t="s">
        <v>11</v>
      </c>
      <c r="X17" t="s">
        <v>12</v>
      </c>
      <c r="Y17">
        <v>19704.066162109375</v>
      </c>
      <c r="Z17">
        <v>27568.117431640625</v>
      </c>
      <c r="AA17">
        <v>-7864.05126953125</v>
      </c>
      <c r="AB17">
        <v>20263.82421875</v>
      </c>
      <c r="AC17">
        <v>5085.79150390625</v>
      </c>
      <c r="AD17">
        <v>5493.92431640625</v>
      </c>
      <c r="AE17">
        <v>-3275.422607421875</v>
      </c>
      <c r="AF17">
        <v>0</v>
      </c>
      <c r="AG17">
        <v>0</v>
      </c>
      <c r="AH17">
        <v>0</v>
      </c>
      <c r="AI17">
        <v>35.872936248779297</v>
      </c>
      <c r="AJ17">
        <v>100</v>
      </c>
      <c r="AK17">
        <v>314246.9375</v>
      </c>
      <c r="AL17">
        <v>7864.05126953125</v>
      </c>
      <c r="AM17">
        <v>7624.02734375</v>
      </c>
      <c r="AN17">
        <v>-12080.0400390625</v>
      </c>
      <c r="AP17">
        <v>2029</v>
      </c>
      <c r="AQ17" t="s">
        <v>65</v>
      </c>
      <c r="AR17" t="s">
        <v>66</v>
      </c>
      <c r="AS17">
        <v>33222.827880859375</v>
      </c>
      <c r="AT17">
        <v>41861.847412109375</v>
      </c>
      <c r="AU17">
        <v>-8639.01953125</v>
      </c>
      <c r="AV17">
        <v>22884.396484375</v>
      </c>
      <c r="AW17">
        <v>-3290.689697265625</v>
      </c>
      <c r="AX17">
        <v>10398.5791015625</v>
      </c>
      <c r="AY17">
        <v>1727.586669921875</v>
      </c>
      <c r="AZ17">
        <v>7197.4541015625</v>
      </c>
      <c r="BA17">
        <v>2944.520751953125</v>
      </c>
      <c r="BB17">
        <v>0</v>
      </c>
      <c r="BC17">
        <v>20.094181060791019</v>
      </c>
      <c r="BD17">
        <v>236.8999938964844</v>
      </c>
      <c r="BE17">
        <v>176025.015625</v>
      </c>
      <c r="BF17">
        <v>8639.01953125</v>
      </c>
      <c r="BG17">
        <v>119611.390625</v>
      </c>
      <c r="BH17">
        <v>96787.1484375</v>
      </c>
    </row>
    <row r="18" spans="2:60" x14ac:dyDescent="0.25">
      <c r="B18" t="s">
        <v>40</v>
      </c>
      <c r="C18" s="3">
        <f>C17*(1+$C$11)^(2020-2024)</f>
        <v>75.174700732812866</v>
      </c>
      <c r="D18" s="3"/>
      <c r="F18">
        <v>2032</v>
      </c>
      <c r="G18">
        <f>AJ20</f>
        <v>100</v>
      </c>
      <c r="H18" s="10">
        <f>AK20</f>
        <v>316168.21875</v>
      </c>
      <c r="I18" s="2">
        <f>Z20*1000</f>
        <v>28604291.748046875</v>
      </c>
      <c r="J18" s="2">
        <f>AL20*1000</f>
        <v>7901270.99609375</v>
      </c>
      <c r="K18" s="10">
        <f t="shared" si="0"/>
        <v>138165.51159375001</v>
      </c>
      <c r="L18" s="2">
        <f>K18*T31</f>
        <v>17095187.22436101</v>
      </c>
      <c r="M18" s="9">
        <f t="shared" si="1"/>
        <v>15.1</v>
      </c>
      <c r="N18" s="2">
        <f>M18*$AS$49*1000*(1+$C$11)^($F18-2020)</f>
        <v>2049474.3531915639</v>
      </c>
      <c r="P18">
        <v>2019</v>
      </c>
      <c r="Q18">
        <v>61</v>
      </c>
      <c r="R18">
        <v>74.93138230015785</v>
      </c>
      <c r="S18">
        <v>75</v>
      </c>
      <c r="T18">
        <v>73.170731707317074</v>
      </c>
      <c r="V18">
        <v>2030</v>
      </c>
      <c r="W18" t="s">
        <v>11</v>
      </c>
      <c r="X18" t="s">
        <v>12</v>
      </c>
      <c r="Y18">
        <v>20026.80322265625</v>
      </c>
      <c r="Z18">
        <v>27704.5771484375</v>
      </c>
      <c r="AA18">
        <v>-7677.77392578125</v>
      </c>
      <c r="AB18">
        <v>19965.302734375</v>
      </c>
      <c r="AC18">
        <v>5212.9365234375</v>
      </c>
      <c r="AD18">
        <v>5805.22705078125</v>
      </c>
      <c r="AE18">
        <v>-3278.88916015625</v>
      </c>
      <c r="AF18">
        <v>0</v>
      </c>
      <c r="AG18">
        <v>0</v>
      </c>
      <c r="AH18">
        <v>0</v>
      </c>
      <c r="AI18">
        <v>35.872936248779297</v>
      </c>
      <c r="AJ18">
        <v>100</v>
      </c>
      <c r="AK18">
        <v>314246.9375</v>
      </c>
      <c r="AL18">
        <v>7677.77392578125</v>
      </c>
      <c r="AM18">
        <v>6311.65625</v>
      </c>
      <c r="AN18">
        <v>-13715.146484375</v>
      </c>
      <c r="AP18">
        <v>2030</v>
      </c>
      <c r="AQ18" t="s">
        <v>65</v>
      </c>
      <c r="AR18" t="s">
        <v>66</v>
      </c>
      <c r="AS18">
        <v>33246.078491210938</v>
      </c>
      <c r="AT18">
        <v>41488.528686523438</v>
      </c>
      <c r="AU18">
        <v>-8242.4501953125</v>
      </c>
      <c r="AV18">
        <v>22820.462890625</v>
      </c>
      <c r="AW18">
        <v>-3238.03857421875</v>
      </c>
      <c r="AX18">
        <v>10658.5439453125</v>
      </c>
      <c r="AY18">
        <v>1657.191284179688</v>
      </c>
      <c r="AZ18">
        <v>6817.11865234375</v>
      </c>
      <c r="BA18">
        <v>2773.25048828125</v>
      </c>
      <c r="BB18">
        <v>0</v>
      </c>
      <c r="BC18">
        <v>18.805255889892582</v>
      </c>
      <c r="BD18">
        <v>236.8999938964844</v>
      </c>
      <c r="BE18">
        <v>164734.03125</v>
      </c>
      <c r="BF18">
        <v>8242.4501953125</v>
      </c>
      <c r="BG18">
        <v>121399.203125</v>
      </c>
      <c r="BH18">
        <v>98811.671875</v>
      </c>
    </row>
    <row r="19" spans="2:60" x14ac:dyDescent="0.25">
      <c r="F19">
        <v>2033</v>
      </c>
      <c r="G19">
        <f>AJ21</f>
        <v>100</v>
      </c>
      <c r="H19" s="10">
        <f>AK21</f>
        <v>314246.9375</v>
      </c>
      <c r="I19" s="2">
        <f>Z21*1000</f>
        <v>29028867.919921875</v>
      </c>
      <c r="J19" s="2">
        <f>AL21*1000</f>
        <v>8317100.5859375</v>
      </c>
      <c r="K19" s="10">
        <f t="shared" si="0"/>
        <v>137325.91168749999</v>
      </c>
      <c r="L19" s="2">
        <f>K19*T32</f>
        <v>17605391.598525595</v>
      </c>
      <c r="M19" s="9">
        <f t="shared" si="1"/>
        <v>15.1</v>
      </c>
      <c r="N19" s="2">
        <f>M19*$AS$49*1000*(1+$C$11)^($F19-2020)</f>
        <v>2100711.2120213527</v>
      </c>
      <c r="P19">
        <v>2020</v>
      </c>
      <c r="Q19">
        <v>62</v>
      </c>
      <c r="R19">
        <v>76.159765616553869</v>
      </c>
      <c r="S19">
        <v>76</v>
      </c>
      <c r="T19">
        <v>76</v>
      </c>
      <c r="V19">
        <v>2031</v>
      </c>
      <c r="W19" t="s">
        <v>11</v>
      </c>
      <c r="X19" t="s">
        <v>12</v>
      </c>
      <c r="Y19">
        <v>20419.01123046875</v>
      </c>
      <c r="Z19">
        <v>28057.966796875</v>
      </c>
      <c r="AA19">
        <v>-7638.95556640625</v>
      </c>
      <c r="AB19">
        <v>19855.919921875</v>
      </c>
      <c r="AC19">
        <v>5343.259765625</v>
      </c>
      <c r="AD19">
        <v>6134.24560546875</v>
      </c>
      <c r="AE19">
        <v>-3275.45849609375</v>
      </c>
      <c r="AF19">
        <v>0</v>
      </c>
      <c r="AG19">
        <v>0</v>
      </c>
      <c r="AH19">
        <v>0</v>
      </c>
      <c r="AI19">
        <v>35.872936248779297</v>
      </c>
      <c r="AJ19">
        <v>100</v>
      </c>
      <c r="AK19">
        <v>314246.9375</v>
      </c>
      <c r="AL19">
        <v>7638.95556640625</v>
      </c>
      <c r="AM19">
        <v>6401.94482421875</v>
      </c>
      <c r="AN19">
        <v>-14017.0673828125</v>
      </c>
      <c r="AP19">
        <v>2031</v>
      </c>
      <c r="AQ19" t="s">
        <v>65</v>
      </c>
      <c r="AR19" t="s">
        <v>66</v>
      </c>
      <c r="AS19">
        <v>33947.213745117188</v>
      </c>
      <c r="AT19">
        <v>42452.673706054688</v>
      </c>
      <c r="AU19">
        <v>-8505.4599609375</v>
      </c>
      <c r="AV19">
        <v>22778.541015625</v>
      </c>
      <c r="AW19">
        <v>-3180.698486328125</v>
      </c>
      <c r="AX19">
        <v>10925.0078125</v>
      </c>
      <c r="AY19">
        <v>1689.339477539062</v>
      </c>
      <c r="AZ19">
        <v>7073.982421875</v>
      </c>
      <c r="BA19">
        <v>3166.50146484375</v>
      </c>
      <c r="BB19">
        <v>0</v>
      </c>
      <c r="BC19">
        <v>18.70250129699707</v>
      </c>
      <c r="BD19">
        <v>236.8999938964844</v>
      </c>
      <c r="BE19">
        <v>163833.90625</v>
      </c>
      <c r="BF19">
        <v>8505.4599609375</v>
      </c>
      <c r="BG19">
        <v>28880.80078125</v>
      </c>
      <c r="BH19">
        <v>5858.59375</v>
      </c>
    </row>
    <row r="20" spans="2:60" x14ac:dyDescent="0.25">
      <c r="F20">
        <v>2034</v>
      </c>
      <c r="G20">
        <f>AJ22</f>
        <v>100</v>
      </c>
      <c r="H20" s="10">
        <f>AK22</f>
        <v>314246.9375</v>
      </c>
      <c r="I20" s="2">
        <f>Z22*1000</f>
        <v>29533900.146484375</v>
      </c>
      <c r="J20" s="2">
        <f>AL22*1000</f>
        <v>8400355.46875</v>
      </c>
      <c r="K20" s="10">
        <f t="shared" si="0"/>
        <v>137325.91168749999</v>
      </c>
      <c r="L20" s="2">
        <f>K20*T33</f>
        <v>18433602.224800318</v>
      </c>
      <c r="M20" s="9">
        <f t="shared" si="1"/>
        <v>15.1</v>
      </c>
      <c r="N20" s="2">
        <f>M20*$AS$49*1000*(1+$C$11)^($F20-2020)</f>
        <v>2153228.9923218866</v>
      </c>
      <c r="P20">
        <v>2021</v>
      </c>
      <c r="Q20">
        <v>63</v>
      </c>
      <c r="R20">
        <v>77.388148932949889</v>
      </c>
      <c r="S20">
        <v>77</v>
      </c>
      <c r="T20">
        <v>78.924999999999997</v>
      </c>
      <c r="V20">
        <v>2032</v>
      </c>
      <c r="W20" t="s">
        <v>11</v>
      </c>
      <c r="X20" t="s">
        <v>12</v>
      </c>
      <c r="Y20">
        <v>20703.020751953125</v>
      </c>
      <c r="Z20">
        <v>28604.291748046875</v>
      </c>
      <c r="AA20">
        <v>-7901.27099609375</v>
      </c>
      <c r="AB20">
        <v>19902.587890625</v>
      </c>
      <c r="AC20">
        <v>5491.84619140625</v>
      </c>
      <c r="AD20">
        <v>6499.65576171875</v>
      </c>
      <c r="AE20">
        <v>-3289.798095703125</v>
      </c>
      <c r="AF20">
        <v>0</v>
      </c>
      <c r="AG20">
        <v>0</v>
      </c>
      <c r="AH20">
        <v>0</v>
      </c>
      <c r="AI20">
        <v>35.993648529052727</v>
      </c>
      <c r="AJ20">
        <v>100</v>
      </c>
      <c r="AK20">
        <v>316168.21875</v>
      </c>
      <c r="AL20">
        <v>7901.27099609375</v>
      </c>
      <c r="AM20">
        <v>8172.3779296875</v>
      </c>
      <c r="AN20">
        <v>-12530.6435546875</v>
      </c>
      <c r="AP20">
        <v>2032</v>
      </c>
      <c r="AQ20" t="s">
        <v>65</v>
      </c>
      <c r="AR20" t="s">
        <v>66</v>
      </c>
      <c r="AS20">
        <v>34147.655883789063</v>
      </c>
      <c r="AT20">
        <v>41841.321411132813</v>
      </c>
      <c r="AU20">
        <v>-7693.66552734375</v>
      </c>
      <c r="AV20">
        <v>22782.509765625</v>
      </c>
      <c r="AW20">
        <v>-3127.010986328125</v>
      </c>
      <c r="AX20">
        <v>11228.8125</v>
      </c>
      <c r="AY20">
        <v>1496.490844726562</v>
      </c>
      <c r="AZ20">
        <v>6574.59765625</v>
      </c>
      <c r="BA20">
        <v>2885.921630859375</v>
      </c>
      <c r="BB20">
        <v>0</v>
      </c>
      <c r="BC20">
        <v>16.119245529174801</v>
      </c>
      <c r="BD20">
        <v>236.8999938964844</v>
      </c>
      <c r="BE20">
        <v>141591.453125</v>
      </c>
      <c r="BF20">
        <v>7693.66552734375</v>
      </c>
      <c r="BG20">
        <v>127370.8125</v>
      </c>
      <c r="BH20">
        <v>104451.96875</v>
      </c>
    </row>
    <row r="21" spans="2:60" x14ac:dyDescent="0.25">
      <c r="B21" s="4" t="s">
        <v>62</v>
      </c>
      <c r="F21">
        <v>2035</v>
      </c>
      <c r="G21">
        <f>AJ23</f>
        <v>100</v>
      </c>
      <c r="H21" s="10">
        <f>AK23</f>
        <v>314246.8125</v>
      </c>
      <c r="I21" s="2">
        <f>Z23*1000</f>
        <v>38015803.7109375</v>
      </c>
      <c r="J21" s="2">
        <f>AL23*1000</f>
        <v>8644438.4765625</v>
      </c>
      <c r="K21" s="10">
        <f t="shared" si="0"/>
        <v>137325.8570625</v>
      </c>
      <c r="L21" s="2">
        <f>K21*T34</f>
        <v>19093323.551654432</v>
      </c>
      <c r="M21" s="9">
        <f t="shared" si="1"/>
        <v>15.1</v>
      </c>
      <c r="N21" s="2">
        <f>M21*$AS$49*1000*(1+$C$11)^($F21-2020)</f>
        <v>2207059.7171299341</v>
      </c>
      <c r="P21">
        <v>2022</v>
      </c>
      <c r="Q21">
        <v>64</v>
      </c>
      <c r="R21">
        <v>78.616532249345937</v>
      </c>
      <c r="S21">
        <v>79</v>
      </c>
      <c r="T21">
        <v>82.999375000000001</v>
      </c>
      <c r="V21">
        <v>2033</v>
      </c>
      <c r="W21" t="s">
        <v>11</v>
      </c>
      <c r="X21" t="s">
        <v>12</v>
      </c>
      <c r="Y21">
        <v>20711.767333984375</v>
      </c>
      <c r="Z21">
        <v>29028.867919921875</v>
      </c>
      <c r="AA21">
        <v>-8317.1005859375</v>
      </c>
      <c r="AB21">
        <v>19827.703125</v>
      </c>
      <c r="AC21">
        <v>5613.76220703125</v>
      </c>
      <c r="AD21">
        <v>6849.22802734375</v>
      </c>
      <c r="AE21">
        <v>-3261.825439453125</v>
      </c>
      <c r="AF21">
        <v>0</v>
      </c>
      <c r="AG21">
        <v>0</v>
      </c>
      <c r="AH21">
        <v>0</v>
      </c>
      <c r="AI21">
        <v>35.872936248779297</v>
      </c>
      <c r="AJ21">
        <v>100</v>
      </c>
      <c r="AK21">
        <v>314246.9375</v>
      </c>
      <c r="AL21">
        <v>8317.1005859375</v>
      </c>
      <c r="AM21">
        <v>8340.701171875</v>
      </c>
      <c r="AN21">
        <v>-12371.06640625</v>
      </c>
      <c r="AP21">
        <v>2033</v>
      </c>
      <c r="AQ21" t="s">
        <v>65</v>
      </c>
      <c r="AR21" t="s">
        <v>66</v>
      </c>
      <c r="AS21">
        <v>34498.97900390625</v>
      </c>
      <c r="AT21">
        <v>42470.63671875</v>
      </c>
      <c r="AU21">
        <v>-7971.65771484375</v>
      </c>
      <c r="AV21">
        <v>22665.587890625</v>
      </c>
      <c r="AW21">
        <v>-3051.13671875</v>
      </c>
      <c r="AX21">
        <v>11478.0859375</v>
      </c>
      <c r="AY21">
        <v>1467.418212890625</v>
      </c>
      <c r="AZ21">
        <v>6911.88037109375</v>
      </c>
      <c r="BA21">
        <v>2998.801025390625</v>
      </c>
      <c r="BB21">
        <v>0</v>
      </c>
      <c r="BC21">
        <v>15.462827682495121</v>
      </c>
      <c r="BD21">
        <v>236.8999938964844</v>
      </c>
      <c r="BE21">
        <v>135454.375</v>
      </c>
      <c r="BF21">
        <v>7971.65771484375</v>
      </c>
      <c r="BG21">
        <v>129994.2265625</v>
      </c>
      <c r="BH21">
        <v>106973.328125</v>
      </c>
    </row>
    <row r="22" spans="2:60" x14ac:dyDescent="0.25">
      <c r="F22">
        <v>2036</v>
      </c>
      <c r="G22">
        <f>AJ24</f>
        <v>100</v>
      </c>
      <c r="H22" s="10">
        <f>AK24</f>
        <v>316168.0625</v>
      </c>
      <c r="I22" s="2">
        <f>Z24*1000</f>
        <v>38812235.3515625</v>
      </c>
      <c r="J22" s="2">
        <f>AL24*1000</f>
        <v>8820388.671875</v>
      </c>
      <c r="K22" s="10">
        <f t="shared" si="0"/>
        <v>138165.44331249999</v>
      </c>
      <c r="L22" s="2">
        <f>K22*T35</f>
        <v>19895415.586311072</v>
      </c>
      <c r="M22" s="9">
        <f t="shared" si="1"/>
        <v>15.1</v>
      </c>
      <c r="N22" s="2">
        <f>M22*$AS$49*1000*(1+$C$11)^($F22-2020)</f>
        <v>2262236.210058182</v>
      </c>
      <c r="P22">
        <v>2023</v>
      </c>
      <c r="Q22">
        <v>65</v>
      </c>
      <c r="R22">
        <v>79.844915565741957</v>
      </c>
      <c r="S22">
        <v>80</v>
      </c>
      <c r="T22">
        <v>86.15124999999999</v>
      </c>
      <c r="V22">
        <v>2034</v>
      </c>
      <c r="W22" t="s">
        <v>11</v>
      </c>
      <c r="X22" t="s">
        <v>12</v>
      </c>
      <c r="Y22">
        <v>21133.544677734375</v>
      </c>
      <c r="Z22">
        <v>29533.900146484375</v>
      </c>
      <c r="AA22">
        <v>-8400.35546875</v>
      </c>
      <c r="AB22">
        <v>19793.767578125</v>
      </c>
      <c r="AC22">
        <v>5754.1064453125</v>
      </c>
      <c r="AD22">
        <v>7237.42724609375</v>
      </c>
      <c r="AE22">
        <v>-3251.401123046875</v>
      </c>
      <c r="AF22">
        <v>0</v>
      </c>
      <c r="AG22">
        <v>0</v>
      </c>
      <c r="AH22">
        <v>0</v>
      </c>
      <c r="AI22">
        <v>35.872936248779297</v>
      </c>
      <c r="AJ22">
        <v>100</v>
      </c>
      <c r="AK22">
        <v>314246.9375</v>
      </c>
      <c r="AL22">
        <v>8400.35546875</v>
      </c>
      <c r="AM22">
        <v>8535.240234375</v>
      </c>
      <c r="AN22">
        <v>-12598.3037109375</v>
      </c>
      <c r="AP22">
        <v>2034</v>
      </c>
      <c r="AQ22" t="s">
        <v>65</v>
      </c>
      <c r="AR22" t="s">
        <v>66</v>
      </c>
      <c r="AS22">
        <v>34374.675048828125</v>
      </c>
      <c r="AT22">
        <v>44087.891845703125</v>
      </c>
      <c r="AU22">
        <v>-9713.216796875</v>
      </c>
      <c r="AV22">
        <v>22593.978515625</v>
      </c>
      <c r="AW22">
        <v>-2999.765625</v>
      </c>
      <c r="AX22">
        <v>11765.0380859375</v>
      </c>
      <c r="AY22">
        <v>1680.908203125</v>
      </c>
      <c r="AZ22">
        <v>7849.7099609375</v>
      </c>
      <c r="BA22">
        <v>3198.022705078125</v>
      </c>
      <c r="BB22">
        <v>0</v>
      </c>
      <c r="BC22">
        <v>17.280454635620121</v>
      </c>
      <c r="BD22">
        <v>236.8999938964844</v>
      </c>
      <c r="BE22">
        <v>151376.78125</v>
      </c>
      <c r="BF22">
        <v>9713.216796875</v>
      </c>
      <c r="BG22">
        <v>104065.171875</v>
      </c>
      <c r="BH22">
        <v>81455.5390625</v>
      </c>
    </row>
    <row r="23" spans="2:60" x14ac:dyDescent="0.25">
      <c r="B23" t="s">
        <v>44</v>
      </c>
      <c r="C23" s="2">
        <f>NPV($C$10,J11:J40)</f>
        <v>100132998.9173547</v>
      </c>
      <c r="F23">
        <v>2037</v>
      </c>
      <c r="G23">
        <f>AJ25</f>
        <v>100</v>
      </c>
      <c r="H23" s="10">
        <f>AK25</f>
        <v>314246.78125</v>
      </c>
      <c r="I23" s="2">
        <f>Z25*1000</f>
        <v>39371805.6640625</v>
      </c>
      <c r="J23" s="2">
        <f>AL25*1000</f>
        <v>8445533.203125</v>
      </c>
      <c r="K23" s="10">
        <f t="shared" si="0"/>
        <v>137325.84340625</v>
      </c>
      <c r="L23" s="2">
        <f>K23*T36</f>
        <v>20686793.594790876</v>
      </c>
      <c r="M23" s="9">
        <f t="shared" si="1"/>
        <v>15.1</v>
      </c>
      <c r="N23" s="2">
        <f>M23*$AS$49*1000*(1+$C$11)^($F23-2020)</f>
        <v>2318792.1153096366</v>
      </c>
      <c r="P23">
        <v>2024</v>
      </c>
      <c r="Q23">
        <v>66</v>
      </c>
      <c r="R23">
        <v>81.073298882137991</v>
      </c>
      <c r="S23">
        <v>81</v>
      </c>
      <c r="T23">
        <v>89.408844140624979</v>
      </c>
      <c r="V23">
        <v>2035</v>
      </c>
      <c r="W23" t="s">
        <v>11</v>
      </c>
      <c r="X23" t="s">
        <v>12</v>
      </c>
      <c r="Y23">
        <v>29371.365234375</v>
      </c>
      <c r="Z23">
        <v>38015.8037109375</v>
      </c>
      <c r="AA23">
        <v>-8644.4384765625</v>
      </c>
      <c r="AB23">
        <v>19745.7421875</v>
      </c>
      <c r="AC23">
        <v>5897.958984375</v>
      </c>
      <c r="AD23">
        <v>7647.564453125</v>
      </c>
      <c r="AE23">
        <v>4724.5380859375</v>
      </c>
      <c r="AF23">
        <v>0</v>
      </c>
      <c r="AG23">
        <v>0</v>
      </c>
      <c r="AH23">
        <v>0</v>
      </c>
      <c r="AI23">
        <v>35.872920989990227</v>
      </c>
      <c r="AJ23">
        <v>100</v>
      </c>
      <c r="AK23">
        <v>314246.8125</v>
      </c>
      <c r="AL23">
        <v>8644.4384765625</v>
      </c>
      <c r="AM23">
        <v>8735.8447265625</v>
      </c>
      <c r="AN23">
        <v>-20635.51953125</v>
      </c>
      <c r="AP23">
        <v>2035</v>
      </c>
      <c r="AQ23" t="s">
        <v>65</v>
      </c>
      <c r="AR23" t="s">
        <v>66</v>
      </c>
      <c r="AS23">
        <v>34683.910888671875</v>
      </c>
      <c r="AT23">
        <v>44583.140380859375</v>
      </c>
      <c r="AU23">
        <v>-9899.2294921875</v>
      </c>
      <c r="AV23">
        <v>22482.818359375</v>
      </c>
      <c r="AW23">
        <v>-2922.112060546875</v>
      </c>
      <c r="AX23">
        <v>12059.1640625</v>
      </c>
      <c r="AY23">
        <v>1662.377685546875</v>
      </c>
      <c r="AZ23">
        <v>8083.24560546875</v>
      </c>
      <c r="BA23">
        <v>3217.646728515625</v>
      </c>
      <c r="BB23">
        <v>0</v>
      </c>
      <c r="BC23">
        <v>16.673124313354489</v>
      </c>
      <c r="BD23">
        <v>236.8999938964844</v>
      </c>
      <c r="BE23">
        <v>146056.5625</v>
      </c>
      <c r="BF23">
        <v>9899.2294921875</v>
      </c>
      <c r="BG23">
        <v>238618.390625</v>
      </c>
      <c r="BH23">
        <v>215993.640625</v>
      </c>
    </row>
    <row r="24" spans="2:60" x14ac:dyDescent="0.25">
      <c r="B24" t="s">
        <v>38</v>
      </c>
      <c r="C24" s="5">
        <f>NPV($C$12,$H$11:$H$40)</f>
        <v>5209443.4112216355</v>
      </c>
      <c r="D24" s="2"/>
      <c r="F24">
        <v>2038</v>
      </c>
      <c r="G24">
        <f>AJ26</f>
        <v>100</v>
      </c>
      <c r="H24" s="10">
        <f>AK26</f>
        <v>314246.78125</v>
      </c>
      <c r="I24" s="2">
        <f>Z26*1000</f>
        <v>40071753.90625</v>
      </c>
      <c r="J24" s="2">
        <f>AL26*1000</f>
        <v>8361340.8203125</v>
      </c>
      <c r="K24" s="10">
        <f t="shared" si="0"/>
        <v>137325.84340625</v>
      </c>
      <c r="L24" s="2">
        <f>K24*T37</f>
        <v>21632326.332330562</v>
      </c>
      <c r="M24" s="9">
        <f t="shared" si="1"/>
        <v>15.1</v>
      </c>
      <c r="N24" s="2">
        <f>M24*$AS$49*1000*(1+$C$11)^($F24-2020)</f>
        <v>2376761.9181923773</v>
      </c>
      <c r="P24">
        <v>2025</v>
      </c>
      <c r="Q24">
        <v>68</v>
      </c>
      <c r="R24">
        <v>83.530065514930044</v>
      </c>
      <c r="S24">
        <v>84</v>
      </c>
      <c r="T24">
        <v>95.038289882812478</v>
      </c>
      <c r="V24">
        <v>2036</v>
      </c>
      <c r="W24" t="s">
        <v>11</v>
      </c>
      <c r="X24" t="s">
        <v>12</v>
      </c>
      <c r="Y24">
        <v>29991.8466796875</v>
      </c>
      <c r="Z24">
        <v>38812.2353515625</v>
      </c>
      <c r="AA24">
        <v>-8820.388671875</v>
      </c>
      <c r="AB24">
        <v>19746.326171875</v>
      </c>
      <c r="AC24">
        <v>6061.970703125</v>
      </c>
      <c r="AD24">
        <v>8103.08642578125</v>
      </c>
      <c r="AE24">
        <v>4900.85205078125</v>
      </c>
      <c r="AF24">
        <v>0</v>
      </c>
      <c r="AG24">
        <v>0</v>
      </c>
      <c r="AH24">
        <v>0</v>
      </c>
      <c r="AI24">
        <v>35.993633270263672</v>
      </c>
      <c r="AJ24">
        <v>100</v>
      </c>
      <c r="AK24">
        <v>316168.0625</v>
      </c>
      <c r="AL24">
        <v>8820.388671875</v>
      </c>
      <c r="AM24">
        <v>8967.302734375</v>
      </c>
      <c r="AN24">
        <v>-21024.54296875</v>
      </c>
      <c r="AP24">
        <v>2036</v>
      </c>
      <c r="AQ24" t="s">
        <v>65</v>
      </c>
      <c r="AR24" t="s">
        <v>66</v>
      </c>
      <c r="AS24">
        <v>35327.074462890625</v>
      </c>
      <c r="AT24">
        <v>45678.445556640625</v>
      </c>
      <c r="AU24">
        <v>-10351.37109375</v>
      </c>
      <c r="AV24">
        <v>22435.62890625</v>
      </c>
      <c r="AW24">
        <v>-2868.8916015625</v>
      </c>
      <c r="AX24">
        <v>12394.5078125</v>
      </c>
      <c r="AY24">
        <v>1691.8994140625</v>
      </c>
      <c r="AZ24">
        <v>8570.5546875</v>
      </c>
      <c r="BA24">
        <v>3454.746337890625</v>
      </c>
      <c r="BB24">
        <v>0</v>
      </c>
      <c r="BC24">
        <v>16.510101318359379</v>
      </c>
      <c r="BD24">
        <v>236.8999938964844</v>
      </c>
      <c r="BE24">
        <v>145024.71875</v>
      </c>
      <c r="BF24">
        <v>10351.37109375</v>
      </c>
      <c r="BG24">
        <v>0</v>
      </c>
      <c r="BH24">
        <v>-22932.564453125</v>
      </c>
    </row>
    <row r="25" spans="2:60" x14ac:dyDescent="0.25">
      <c r="B25" t="s">
        <v>45</v>
      </c>
      <c r="C25" s="6">
        <f>C23/C24</f>
        <v>19.22143903159764</v>
      </c>
      <c r="D25" s="5"/>
      <c r="F25">
        <v>2039</v>
      </c>
      <c r="G25">
        <f>AJ27</f>
        <v>100</v>
      </c>
      <c r="H25" s="10">
        <f>AK27</f>
        <v>314246.75</v>
      </c>
      <c r="I25" s="2">
        <f>Z27*1000</f>
        <v>40790726.07421875</v>
      </c>
      <c r="J25" s="2">
        <f>AL27*1000</f>
        <v>8247551.7578125</v>
      </c>
      <c r="K25" s="10">
        <f t="shared" si="0"/>
        <v>137325.82975</v>
      </c>
      <c r="L25" s="2">
        <f>K25*T38</f>
        <v>22392668.248874865</v>
      </c>
      <c r="M25" s="9">
        <f t="shared" si="1"/>
        <v>15.1</v>
      </c>
      <c r="N25" s="2">
        <f>M25*$AS$49*1000*(1+$C$11)^($F25-2020)</f>
        <v>2436180.9661471867</v>
      </c>
      <c r="P25">
        <v>2026</v>
      </c>
      <c r="Q25">
        <v>69</v>
      </c>
      <c r="R25">
        <v>84.758448831326092</v>
      </c>
      <c r="S25">
        <v>85</v>
      </c>
      <c r="T25">
        <v>98.573940548095663</v>
      </c>
      <c r="V25">
        <v>2037</v>
      </c>
      <c r="W25" t="s">
        <v>11</v>
      </c>
      <c r="X25" t="s">
        <v>12</v>
      </c>
      <c r="Y25">
        <v>30926.2724609375</v>
      </c>
      <c r="Z25">
        <v>39371.8056640625</v>
      </c>
      <c r="AA25">
        <v>-8445.533203125</v>
      </c>
      <c r="AB25">
        <v>19614.33203125</v>
      </c>
      <c r="AC25">
        <v>6196.54345703125</v>
      </c>
      <c r="AD25">
        <v>8538.953125</v>
      </c>
      <c r="AE25">
        <v>5021.97705078125</v>
      </c>
      <c r="AF25">
        <v>0</v>
      </c>
      <c r="AG25">
        <v>0</v>
      </c>
      <c r="AH25">
        <v>0</v>
      </c>
      <c r="AI25">
        <v>35.872920989990227</v>
      </c>
      <c r="AJ25">
        <v>100</v>
      </c>
      <c r="AK25">
        <v>314246.78125</v>
      </c>
      <c r="AL25">
        <v>8445.533203125</v>
      </c>
      <c r="AM25">
        <v>14411.099609375</v>
      </c>
      <c r="AN25">
        <v>-16515.171875</v>
      </c>
      <c r="AP25">
        <v>2037</v>
      </c>
      <c r="AQ25" t="s">
        <v>65</v>
      </c>
      <c r="AR25" t="s">
        <v>66</v>
      </c>
      <c r="AS25">
        <v>35416.687255859375</v>
      </c>
      <c r="AT25">
        <v>45747.807373046875</v>
      </c>
      <c r="AU25">
        <v>-10331.1201171875</v>
      </c>
      <c r="AV25">
        <v>22246.36328125</v>
      </c>
      <c r="AW25">
        <v>-2795.11474609375</v>
      </c>
      <c r="AX25">
        <v>12669.6591796875</v>
      </c>
      <c r="AY25">
        <v>1663.746826171875</v>
      </c>
      <c r="AZ25">
        <v>8566.044921875</v>
      </c>
      <c r="BA25">
        <v>3397.10791015625</v>
      </c>
      <c r="BB25">
        <v>0</v>
      </c>
      <c r="BC25">
        <v>15.88278961181641</v>
      </c>
      <c r="BD25">
        <v>236.8999938964844</v>
      </c>
      <c r="BE25">
        <v>139133.234375</v>
      </c>
      <c r="BF25">
        <v>10331.1201171875</v>
      </c>
      <c r="BG25">
        <v>83440.1875</v>
      </c>
      <c r="BH25">
        <v>60693.16015625</v>
      </c>
    </row>
    <row r="26" spans="2:60" x14ac:dyDescent="0.25">
      <c r="B26" t="s">
        <v>43</v>
      </c>
      <c r="C26" s="3">
        <f>C25*(1+$C$11)^(2020-2024)</f>
        <v>17.413675084655061</v>
      </c>
      <c r="D26" s="6"/>
      <c r="F26">
        <v>2040</v>
      </c>
      <c r="G26">
        <f>AJ28</f>
        <v>100</v>
      </c>
      <c r="H26" s="10">
        <f>AK28</f>
        <v>316168.03125</v>
      </c>
      <c r="I26" s="2">
        <f>Z28*1000</f>
        <v>41662004.8828125</v>
      </c>
      <c r="J26" s="2">
        <f>AL28*1000</f>
        <v>8406205.078125</v>
      </c>
      <c r="K26" s="10">
        <f t="shared" si="0"/>
        <v>138165.42965624999</v>
      </c>
      <c r="L26" s="2">
        <f>K26*T39</f>
        <v>23319214.884995293</v>
      </c>
      <c r="M26" s="9">
        <f t="shared" si="1"/>
        <v>15.1</v>
      </c>
      <c r="N26" s="2">
        <f>M26*$AS$49*1000*(1+$C$11)^($F26-2020)</f>
        <v>2497085.4903008663</v>
      </c>
      <c r="P26">
        <v>2027</v>
      </c>
      <c r="Q26">
        <v>70</v>
      </c>
      <c r="R26">
        <v>85.986832147722112</v>
      </c>
      <c r="S26">
        <v>86</v>
      </c>
      <c r="T26">
        <v>102.22697481546628</v>
      </c>
      <c r="V26">
        <v>2038</v>
      </c>
      <c r="W26" t="s">
        <v>11</v>
      </c>
      <c r="X26" t="s">
        <v>12</v>
      </c>
      <c r="Y26">
        <v>31710.4130859375</v>
      </c>
      <c r="Z26">
        <v>40071.75390625</v>
      </c>
      <c r="AA26">
        <v>-8361.3408203125</v>
      </c>
      <c r="AB26">
        <v>19520.078125</v>
      </c>
      <c r="AC26">
        <v>6351.45703125</v>
      </c>
      <c r="AD26">
        <v>9022.833984375</v>
      </c>
      <c r="AE26">
        <v>5177.384765625</v>
      </c>
      <c r="AF26">
        <v>0</v>
      </c>
      <c r="AG26">
        <v>0</v>
      </c>
      <c r="AH26">
        <v>0</v>
      </c>
      <c r="AI26">
        <v>35.872920989990227</v>
      </c>
      <c r="AJ26">
        <v>100</v>
      </c>
      <c r="AK26">
        <v>314246.78125</v>
      </c>
      <c r="AL26">
        <v>8361.3408203125</v>
      </c>
      <c r="AM26">
        <v>9376.9375</v>
      </c>
      <c r="AN26">
        <v>-22333.474609375</v>
      </c>
      <c r="AP26">
        <v>2038</v>
      </c>
      <c r="AQ26" t="s">
        <v>65</v>
      </c>
      <c r="AR26" t="s">
        <v>66</v>
      </c>
      <c r="AS26">
        <v>36032.79296875</v>
      </c>
      <c r="AT26">
        <v>44834.87890625</v>
      </c>
      <c r="AU26">
        <v>-8802.0859375</v>
      </c>
      <c r="AV26">
        <v>22098.015625</v>
      </c>
      <c r="AW26">
        <v>-2724.09130859375</v>
      </c>
      <c r="AX26">
        <v>12986.400390625</v>
      </c>
      <c r="AY26">
        <v>1543.04736328125</v>
      </c>
      <c r="AZ26">
        <v>7806.515625</v>
      </c>
      <c r="BA26">
        <v>3124.9912109375</v>
      </c>
      <c r="BB26">
        <v>0</v>
      </c>
      <c r="BC26">
        <v>14.37126350402832</v>
      </c>
      <c r="BD26">
        <v>236.8999938964844</v>
      </c>
      <c r="BE26">
        <v>125892.265625</v>
      </c>
      <c r="BF26">
        <v>8802.0859375</v>
      </c>
      <c r="BG26">
        <v>146144.515625</v>
      </c>
      <c r="BH26">
        <v>123098.1171875</v>
      </c>
    </row>
    <row r="27" spans="2:60" x14ac:dyDescent="0.25">
      <c r="D27" s="3"/>
      <c r="F27">
        <v>2041</v>
      </c>
      <c r="G27">
        <f>AJ29</f>
        <v>100</v>
      </c>
      <c r="H27" s="10">
        <f>AK29</f>
        <v>314246.75</v>
      </c>
      <c r="I27" s="2">
        <f>Z29*1000</f>
        <v>42289539.55078125</v>
      </c>
      <c r="J27" s="2">
        <f>AL29*1000</f>
        <v>8504020.5078125</v>
      </c>
      <c r="K27" s="10">
        <f t="shared" si="0"/>
        <v>137325.82975</v>
      </c>
      <c r="L27" s="2">
        <f>K27*T40</f>
        <v>23987597.021699131</v>
      </c>
      <c r="M27" s="9">
        <f t="shared" si="1"/>
        <v>15.1</v>
      </c>
      <c r="N27" s="2">
        <f>M27*$AS$49*1000*(1+$C$11)^($F27-2020)</f>
        <v>2559512.6275583874</v>
      </c>
      <c r="P27">
        <v>2028</v>
      </c>
      <c r="Q27">
        <v>71</v>
      </c>
      <c r="R27">
        <v>87.215215464118145</v>
      </c>
      <c r="S27">
        <v>87</v>
      </c>
      <c r="T27">
        <v>106.00105208336284</v>
      </c>
      <c r="V27">
        <v>2039</v>
      </c>
      <c r="W27" t="s">
        <v>11</v>
      </c>
      <c r="X27" t="s">
        <v>12</v>
      </c>
      <c r="Y27">
        <v>32543.17431640625</v>
      </c>
      <c r="Z27">
        <v>40790.72607421875</v>
      </c>
      <c r="AA27">
        <v>-8247.5517578125</v>
      </c>
      <c r="AB27">
        <v>19408.853515625</v>
      </c>
      <c r="AC27">
        <v>6510.2431640625</v>
      </c>
      <c r="AD27">
        <v>9534.2060546875</v>
      </c>
      <c r="AE27">
        <v>5337.42333984375</v>
      </c>
      <c r="AF27">
        <v>0</v>
      </c>
      <c r="AG27">
        <v>0</v>
      </c>
      <c r="AH27">
        <v>0</v>
      </c>
      <c r="AI27">
        <v>35.872917175292969</v>
      </c>
      <c r="AJ27">
        <v>100</v>
      </c>
      <c r="AK27">
        <v>314246.75</v>
      </c>
      <c r="AL27">
        <v>8247.5517578125</v>
      </c>
      <c r="AM27">
        <v>9604.7392578125</v>
      </c>
      <c r="AN27">
        <v>-22938.435546875</v>
      </c>
      <c r="AP27">
        <v>2039</v>
      </c>
      <c r="AQ27" t="s">
        <v>65</v>
      </c>
      <c r="AR27" t="s">
        <v>66</v>
      </c>
      <c r="AS27">
        <v>36416.0986328125</v>
      </c>
      <c r="AT27">
        <v>44887.2998046875</v>
      </c>
      <c r="AU27">
        <v>-8471.201171875</v>
      </c>
      <c r="AV27">
        <v>21904.27734375</v>
      </c>
      <c r="AW27">
        <v>-2647.769775390625</v>
      </c>
      <c r="AX27">
        <v>13311.060546875</v>
      </c>
      <c r="AY27">
        <v>1466.647705078125</v>
      </c>
      <c r="AZ27">
        <v>7812.4931640625</v>
      </c>
      <c r="BA27">
        <v>3040.5908203125</v>
      </c>
      <c r="BB27">
        <v>0</v>
      </c>
      <c r="BC27">
        <v>13.326546669006349</v>
      </c>
      <c r="BD27">
        <v>236.8999938964844</v>
      </c>
      <c r="BE27">
        <v>116740.546875</v>
      </c>
      <c r="BF27">
        <v>8471.201171875</v>
      </c>
      <c r="BG27">
        <v>113379.3515625</v>
      </c>
      <c r="BH27">
        <v>90274.3125</v>
      </c>
    </row>
    <row r="28" spans="2:60" x14ac:dyDescent="0.25">
      <c r="B28" t="s">
        <v>74</v>
      </c>
      <c r="C28" s="2">
        <f>NPV($C$10,N11:N40)</f>
        <v>27853369.683122154</v>
      </c>
      <c r="F28">
        <v>2042</v>
      </c>
      <c r="G28">
        <f>AJ30</f>
        <v>100</v>
      </c>
      <c r="H28" s="10">
        <f>AK30</f>
        <v>314246.75</v>
      </c>
      <c r="I28" s="2">
        <f>Z30*1000</f>
        <v>43071632.32421875</v>
      </c>
      <c r="J28" s="2">
        <f>AL30*1000</f>
        <v>8604182.6171875</v>
      </c>
      <c r="K28" s="10">
        <f t="shared" si="0"/>
        <v>137325.82975</v>
      </c>
      <c r="L28" s="2">
        <f>K28*T41</f>
        <v>25060119.388534717</v>
      </c>
      <c r="M28" s="9">
        <f t="shared" si="1"/>
        <v>15.1</v>
      </c>
      <c r="N28" s="2">
        <f>M28*$AS$49*1000*(1+$C$11)^($F28-2020)</f>
        <v>2623500.4432473471</v>
      </c>
      <c r="P28">
        <v>2029</v>
      </c>
      <c r="Q28">
        <v>72</v>
      </c>
      <c r="R28">
        <v>88.443598780514179</v>
      </c>
      <c r="S28">
        <v>88</v>
      </c>
      <c r="T28">
        <v>109.89994135539456</v>
      </c>
      <c r="V28">
        <v>2040</v>
      </c>
      <c r="W28" t="s">
        <v>11</v>
      </c>
      <c r="X28" t="s">
        <v>12</v>
      </c>
      <c r="Y28">
        <v>33255.7998046875</v>
      </c>
      <c r="Z28">
        <v>41662.0048828125</v>
      </c>
      <c r="AA28">
        <v>-8406.205078125</v>
      </c>
      <c r="AB28">
        <v>19332.689453125</v>
      </c>
      <c r="AC28">
        <v>6691.28173828125</v>
      </c>
      <c r="AD28">
        <v>10102.1650390625</v>
      </c>
      <c r="AE28">
        <v>5535.86865234375</v>
      </c>
      <c r="AF28">
        <v>0</v>
      </c>
      <c r="AG28">
        <v>0</v>
      </c>
      <c r="AH28">
        <v>0</v>
      </c>
      <c r="AI28">
        <v>35.993629455566413</v>
      </c>
      <c r="AJ28">
        <v>100</v>
      </c>
      <c r="AK28">
        <v>316168.03125</v>
      </c>
      <c r="AL28">
        <v>8406.205078125</v>
      </c>
      <c r="AM28">
        <v>9864.712890625</v>
      </c>
      <c r="AN28">
        <v>-23391.0859375</v>
      </c>
      <c r="AP28">
        <v>2040</v>
      </c>
      <c r="AQ28" t="s">
        <v>65</v>
      </c>
      <c r="AR28" t="s">
        <v>66</v>
      </c>
      <c r="AS28">
        <v>36343.145141601563</v>
      </c>
      <c r="AT28">
        <v>44043.652954101563</v>
      </c>
      <c r="AU28">
        <v>-7700.5078125</v>
      </c>
      <c r="AV28">
        <v>21771.197265625</v>
      </c>
      <c r="AW28">
        <v>-2597.699462890625</v>
      </c>
      <c r="AX28">
        <v>13681.2177734375</v>
      </c>
      <c r="AY28">
        <v>1228.460083007812</v>
      </c>
      <c r="AZ28">
        <v>7117.12060546875</v>
      </c>
      <c r="BA28">
        <v>2843.356689453125</v>
      </c>
      <c r="BB28">
        <v>0</v>
      </c>
      <c r="BC28">
        <v>10.860273361206049</v>
      </c>
      <c r="BD28">
        <v>236.8999938964844</v>
      </c>
      <c r="BE28">
        <v>95396.640625</v>
      </c>
      <c r="BF28">
        <v>7700.5078125</v>
      </c>
      <c r="BG28">
        <v>115645.296875</v>
      </c>
      <c r="BH28">
        <v>92983.3671875</v>
      </c>
    </row>
    <row r="29" spans="2:60" x14ac:dyDescent="0.25">
      <c r="B29" t="s">
        <v>38</v>
      </c>
      <c r="C29" s="5">
        <f>NPV($C$12,$H$11:$H$40)</f>
        <v>5209443.4112216355</v>
      </c>
      <c r="D29" s="2"/>
      <c r="F29">
        <v>2043</v>
      </c>
      <c r="G29">
        <f>AJ31</f>
        <v>100</v>
      </c>
      <c r="H29" s="10">
        <f>AK31</f>
        <v>314246.75</v>
      </c>
      <c r="I29" s="2">
        <f>Z31*1000</f>
        <v>43883805.17578125</v>
      </c>
      <c r="J29" s="2">
        <f>AL31*1000</f>
        <v>8656049.8046875</v>
      </c>
      <c r="K29" s="10">
        <f t="shared" si="0"/>
        <v>137325.82975</v>
      </c>
      <c r="L29" s="2">
        <f>K29*T42</f>
        <v>25928948.999410801</v>
      </c>
      <c r="M29" s="9">
        <f t="shared" si="1"/>
        <v>15.1</v>
      </c>
      <c r="N29" s="2">
        <f>M29*$AS$49*1000*(1+$C$11)^($F29-2020)</f>
        <v>2689087.9543285309</v>
      </c>
      <c r="P29">
        <v>2030</v>
      </c>
      <c r="Q29">
        <v>73</v>
      </c>
      <c r="R29">
        <v>89.671982096910199</v>
      </c>
      <c r="S29">
        <v>90</v>
      </c>
      <c r="T29">
        <v>115.20760897767214</v>
      </c>
      <c r="V29">
        <v>2041</v>
      </c>
      <c r="W29" t="s">
        <v>11</v>
      </c>
      <c r="X29" t="s">
        <v>12</v>
      </c>
      <c r="Y29">
        <v>33785.51904296875</v>
      </c>
      <c r="Z29">
        <v>42289.53955078125</v>
      </c>
      <c r="AA29">
        <v>-8504.0205078125</v>
      </c>
      <c r="AB29">
        <v>19132.30078125</v>
      </c>
      <c r="AC29">
        <v>6839.82421875</v>
      </c>
      <c r="AD29">
        <v>10645.4765625</v>
      </c>
      <c r="AE29">
        <v>5671.93798828125</v>
      </c>
      <c r="AF29">
        <v>0</v>
      </c>
      <c r="AG29">
        <v>0</v>
      </c>
      <c r="AH29">
        <v>0</v>
      </c>
      <c r="AI29">
        <v>35.872917175292969</v>
      </c>
      <c r="AJ29">
        <v>100</v>
      </c>
      <c r="AK29">
        <v>314246.75</v>
      </c>
      <c r="AL29">
        <v>8504.0205078125</v>
      </c>
      <c r="AM29">
        <v>10081.0283203125</v>
      </c>
      <c r="AN29">
        <v>-23704.4921875</v>
      </c>
      <c r="AP29">
        <v>2041</v>
      </c>
      <c r="AQ29" t="s">
        <v>65</v>
      </c>
      <c r="AR29" t="s">
        <v>66</v>
      </c>
      <c r="AS29">
        <v>36115.14111328125</v>
      </c>
      <c r="AT29">
        <v>45107.21337890625</v>
      </c>
      <c r="AU29">
        <v>-8992.072265625</v>
      </c>
      <c r="AV29">
        <v>21546.40625</v>
      </c>
      <c r="AW29">
        <v>-2503.6318359375</v>
      </c>
      <c r="AX29">
        <v>13984.93359375</v>
      </c>
      <c r="AY29">
        <v>1326.03759765625</v>
      </c>
      <c r="AZ29">
        <v>7748.96533203125</v>
      </c>
      <c r="BA29">
        <v>3004.50244140625</v>
      </c>
      <c r="BB29">
        <v>0</v>
      </c>
      <c r="BC29">
        <v>11.46832370758057</v>
      </c>
      <c r="BD29">
        <v>236.8999938964844</v>
      </c>
      <c r="BE29">
        <v>100462.515625</v>
      </c>
      <c r="BF29">
        <v>8992.072265625</v>
      </c>
      <c r="BG29">
        <v>117306.7109375</v>
      </c>
      <c r="BH29">
        <v>95176.5078125</v>
      </c>
    </row>
    <row r="30" spans="2:60" x14ac:dyDescent="0.25">
      <c r="B30" t="s">
        <v>75</v>
      </c>
      <c r="C30" s="6">
        <f>C28/C29</f>
        <v>5.3467074089188404</v>
      </c>
      <c r="D30" s="5"/>
      <c r="F30">
        <v>2044</v>
      </c>
      <c r="G30">
        <f>AJ32</f>
        <v>100</v>
      </c>
      <c r="H30" s="10">
        <f>AK32</f>
        <v>316168.03125</v>
      </c>
      <c r="I30" s="2">
        <f>Z32*1000</f>
        <v>44857489.2578125</v>
      </c>
      <c r="J30" s="2">
        <f>AL32*1000</f>
        <v>8801511.71875</v>
      </c>
      <c r="K30" s="10">
        <f t="shared" si="0"/>
        <v>138165.42965624999</v>
      </c>
      <c r="L30" s="2">
        <f>K30*T43</f>
        <v>26989566.979084615</v>
      </c>
      <c r="M30" s="9">
        <f t="shared" si="1"/>
        <v>15.1</v>
      </c>
      <c r="N30" s="2">
        <f>M30*$AS$49*1000*(1+$C$11)^($F30-2020)</f>
        <v>2756315.1531867441</v>
      </c>
      <c r="P30">
        <v>2031</v>
      </c>
      <c r="Q30">
        <v>74</v>
      </c>
      <c r="R30">
        <v>90.900365413306233</v>
      </c>
      <c r="S30">
        <v>91</v>
      </c>
      <c r="T30">
        <v>119.3998858599152</v>
      </c>
      <c r="V30">
        <v>2042</v>
      </c>
      <c r="W30" t="s">
        <v>11</v>
      </c>
      <c r="X30" t="s">
        <v>12</v>
      </c>
      <c r="Y30">
        <v>34467.44970703125</v>
      </c>
      <c r="Z30">
        <v>43071.63232421875</v>
      </c>
      <c r="AA30">
        <v>-8604.1826171875</v>
      </c>
      <c r="AB30">
        <v>18965.306640625</v>
      </c>
      <c r="AC30">
        <v>7010.81982421875</v>
      </c>
      <c r="AD30">
        <v>11248.8115234375</v>
      </c>
      <c r="AE30">
        <v>5846.6943359375</v>
      </c>
      <c r="AF30">
        <v>0</v>
      </c>
      <c r="AG30">
        <v>0</v>
      </c>
      <c r="AH30">
        <v>0</v>
      </c>
      <c r="AI30">
        <v>35.872917175292969</v>
      </c>
      <c r="AJ30">
        <v>100</v>
      </c>
      <c r="AK30">
        <v>314246.75</v>
      </c>
      <c r="AL30">
        <v>8604.1826171875</v>
      </c>
      <c r="AM30">
        <v>10332.6298828125</v>
      </c>
      <c r="AN30">
        <v>-24134.8203125</v>
      </c>
      <c r="AP30">
        <v>2042</v>
      </c>
      <c r="AQ30" t="s">
        <v>65</v>
      </c>
      <c r="AR30" t="s">
        <v>66</v>
      </c>
      <c r="AS30">
        <v>37103.59423828125</v>
      </c>
      <c r="AT30">
        <v>45957.30712890625</v>
      </c>
      <c r="AU30">
        <v>-8853.712890625</v>
      </c>
      <c r="AV30">
        <v>21488.875</v>
      </c>
      <c r="AW30">
        <v>-2436.615478515625</v>
      </c>
      <c r="AX30">
        <v>14334.556640625</v>
      </c>
      <c r="AY30">
        <v>1352.9833984375</v>
      </c>
      <c r="AZ30">
        <v>8237.0087890625</v>
      </c>
      <c r="BA30">
        <v>2980.498779296875</v>
      </c>
      <c r="BB30">
        <v>0</v>
      </c>
      <c r="BC30">
        <v>11.41596603393555</v>
      </c>
      <c r="BD30">
        <v>236.8999938964844</v>
      </c>
      <c r="BE30">
        <v>100003.859375</v>
      </c>
      <c r="BF30">
        <v>8853.712890625</v>
      </c>
      <c r="BG30">
        <v>247674.359375</v>
      </c>
      <c r="BH30">
        <v>224905.3125</v>
      </c>
    </row>
    <row r="31" spans="2:60" x14ac:dyDescent="0.25">
      <c r="B31" t="s">
        <v>76</v>
      </c>
      <c r="C31" s="3">
        <f>C30*(1+$C$11)^(2020-2024)</f>
        <v>4.843853024665651</v>
      </c>
      <c r="D31" s="6"/>
      <c r="F31">
        <v>2045</v>
      </c>
      <c r="G31">
        <f>AJ33</f>
        <v>100</v>
      </c>
      <c r="H31" s="10">
        <f>AK33</f>
        <v>314246.75</v>
      </c>
      <c r="I31" s="2">
        <f>Z33*1000</f>
        <v>45570293.9453125</v>
      </c>
      <c r="J31" s="2">
        <f>AL33*1000</f>
        <v>8736633.7890625</v>
      </c>
      <c r="K31" s="10">
        <f t="shared" si="0"/>
        <v>137325.82975</v>
      </c>
      <c r="L31" s="2">
        <f>K31*T44</f>
        <v>27750790.865730379</v>
      </c>
      <c r="M31" s="9">
        <f t="shared" si="1"/>
        <v>15.1</v>
      </c>
      <c r="N31" s="2">
        <f>M31*$AS$49*1000*(1+$C$11)^($F31-2020)</f>
        <v>2825223.0320164124</v>
      </c>
      <c r="P31">
        <v>2032</v>
      </c>
      <c r="Q31">
        <v>75</v>
      </c>
      <c r="R31">
        <v>92.128748729702266</v>
      </c>
      <c r="S31">
        <v>92</v>
      </c>
      <c r="T31">
        <v>123.72977183065937</v>
      </c>
      <c r="V31">
        <v>2043</v>
      </c>
      <c r="W31" t="s">
        <v>11</v>
      </c>
      <c r="X31" t="s">
        <v>12</v>
      </c>
      <c r="Y31">
        <v>35227.75537109375</v>
      </c>
      <c r="Z31">
        <v>43883.80517578125</v>
      </c>
      <c r="AA31">
        <v>-8656.0498046875</v>
      </c>
      <c r="AB31">
        <v>18778.005859375</v>
      </c>
      <c r="AC31">
        <v>7186.09033203125</v>
      </c>
      <c r="AD31">
        <v>11886.3095703125</v>
      </c>
      <c r="AE31">
        <v>6033.3994140625</v>
      </c>
      <c r="AF31">
        <v>0</v>
      </c>
      <c r="AG31">
        <v>0</v>
      </c>
      <c r="AH31">
        <v>0</v>
      </c>
      <c r="AI31">
        <v>35.872917175292969</v>
      </c>
      <c r="AJ31">
        <v>100</v>
      </c>
      <c r="AK31">
        <v>314246.75</v>
      </c>
      <c r="AL31">
        <v>8656.0498046875</v>
      </c>
      <c r="AM31">
        <v>2439.163818359375</v>
      </c>
      <c r="AN31">
        <v>-32788.58984375</v>
      </c>
      <c r="AP31">
        <v>2043</v>
      </c>
      <c r="AQ31" t="s">
        <v>65</v>
      </c>
      <c r="AR31" t="s">
        <v>66</v>
      </c>
      <c r="AS31">
        <v>37301.730102539063</v>
      </c>
      <c r="AT31">
        <v>44253.239868164063</v>
      </c>
      <c r="AU31">
        <v>-6951.509765625</v>
      </c>
      <c r="AV31">
        <v>21494.70703125</v>
      </c>
      <c r="AW31">
        <v>-2364.683349609375</v>
      </c>
      <c r="AX31">
        <v>14692.9208984375</v>
      </c>
      <c r="AY31">
        <v>1051.897094726562</v>
      </c>
      <c r="AZ31">
        <v>6640.029296875</v>
      </c>
      <c r="BA31">
        <v>2738.368896484375</v>
      </c>
      <c r="BB31">
        <v>0</v>
      </c>
      <c r="BC31">
        <v>8.6590375900268555</v>
      </c>
      <c r="BD31">
        <v>236.8999938964844</v>
      </c>
      <c r="BE31">
        <v>75853.1640625</v>
      </c>
      <c r="BF31">
        <v>6951.509765625</v>
      </c>
      <c r="BG31">
        <v>165096.546875</v>
      </c>
      <c r="BH31">
        <v>142487.734375</v>
      </c>
    </row>
    <row r="32" spans="2:60" x14ac:dyDescent="0.25">
      <c r="D32" s="3"/>
      <c r="F32">
        <v>2046</v>
      </c>
      <c r="G32">
        <f>AJ34</f>
        <v>100</v>
      </c>
      <c r="H32" s="10">
        <f>AK34</f>
        <v>314246.75</v>
      </c>
      <c r="I32" s="2">
        <f>Z34*1000</f>
        <v>46453890.13671875</v>
      </c>
      <c r="J32" s="2">
        <f>AL34*1000</f>
        <v>8638508.7890625</v>
      </c>
      <c r="K32" s="10">
        <f t="shared" si="0"/>
        <v>137325.82975</v>
      </c>
      <c r="L32" s="2">
        <f>K32*T45</f>
        <v>28966479.181178655</v>
      </c>
      <c r="M32" s="9">
        <f t="shared" si="1"/>
        <v>15.1</v>
      </c>
      <c r="N32" s="2">
        <f>M32*$AS$49*1000*(1+$C$11)^($F32-2020)</f>
        <v>2895853.6078168224</v>
      </c>
      <c r="P32">
        <v>2033</v>
      </c>
      <c r="Q32">
        <v>76</v>
      </c>
      <c r="R32">
        <v>93.357132046098286</v>
      </c>
      <c r="S32">
        <v>93</v>
      </c>
      <c r="T32">
        <v>128.20152717127831</v>
      </c>
      <c r="V32">
        <v>2044</v>
      </c>
      <c r="W32" t="s">
        <v>11</v>
      </c>
      <c r="X32" t="s">
        <v>12</v>
      </c>
      <c r="Y32">
        <v>36055.9775390625</v>
      </c>
      <c r="Z32">
        <v>44857.4892578125</v>
      </c>
      <c r="AA32">
        <v>-8801.51171875</v>
      </c>
      <c r="AB32">
        <v>18620.361328125</v>
      </c>
      <c r="AC32">
        <v>7385.9228515625</v>
      </c>
      <c r="AD32">
        <v>12594.3232421875</v>
      </c>
      <c r="AE32">
        <v>6256.8818359375</v>
      </c>
      <c r="AF32">
        <v>0</v>
      </c>
      <c r="AG32">
        <v>0</v>
      </c>
      <c r="AH32">
        <v>0</v>
      </c>
      <c r="AI32">
        <v>35.993625640869141</v>
      </c>
      <c r="AJ32">
        <v>100</v>
      </c>
      <c r="AK32">
        <v>316168.03125</v>
      </c>
      <c r="AL32">
        <v>8801.51171875</v>
      </c>
      <c r="AM32">
        <v>1832.415405273438</v>
      </c>
      <c r="AN32">
        <v>-34223.5625</v>
      </c>
      <c r="AP32">
        <v>2044</v>
      </c>
      <c r="AQ32" t="s">
        <v>65</v>
      </c>
      <c r="AR32" t="s">
        <v>66</v>
      </c>
      <c r="AS32">
        <v>37015.213195800781</v>
      </c>
      <c r="AT32">
        <v>43333.151184082031</v>
      </c>
      <c r="AU32">
        <v>-6317.93798828125</v>
      </c>
      <c r="AV32">
        <v>21518.9609375</v>
      </c>
      <c r="AW32">
        <v>-2266.591064453125</v>
      </c>
      <c r="AX32">
        <v>15101.5048828125</v>
      </c>
      <c r="AY32">
        <v>900.36871337890625</v>
      </c>
      <c r="AZ32">
        <v>5762.30078125</v>
      </c>
      <c r="BA32">
        <v>2316.60693359375</v>
      </c>
      <c r="BB32">
        <v>0</v>
      </c>
      <c r="BC32">
        <v>7.2111520767211914</v>
      </c>
      <c r="BD32">
        <v>236.8999938964844</v>
      </c>
      <c r="BE32">
        <v>63342.7578125</v>
      </c>
      <c r="BF32">
        <v>6317.93798828125</v>
      </c>
      <c r="BG32">
        <v>246987.625</v>
      </c>
      <c r="BH32">
        <v>225073.921875</v>
      </c>
    </row>
    <row r="33" spans="2:60" x14ac:dyDescent="0.25">
      <c r="B33" t="s">
        <v>50</v>
      </c>
      <c r="C33" s="2">
        <f>NPV($C$10,$L$11:$L$40)</f>
        <v>246916761.49010605</v>
      </c>
      <c r="F33">
        <v>2047</v>
      </c>
      <c r="G33">
        <f>AJ35</f>
        <v>100</v>
      </c>
      <c r="H33" s="10">
        <f>AK35</f>
        <v>314246.71875</v>
      </c>
      <c r="I33" s="2">
        <f>Z35*1000</f>
        <v>44978381.8359375</v>
      </c>
      <c r="J33" s="2">
        <f>AL35*1000</f>
        <v>8843163.0859375</v>
      </c>
      <c r="K33" s="10">
        <f t="shared" si="0"/>
        <v>137325.81609375001</v>
      </c>
      <c r="L33" s="2">
        <f>K33*T46</f>
        <v>30225604.662348494</v>
      </c>
      <c r="M33" s="9">
        <f t="shared" si="1"/>
        <v>15.1</v>
      </c>
      <c r="N33" s="2">
        <f>M33*$AS$49*1000*(1+$C$11)^($F33-2020)</f>
        <v>2968249.948012243</v>
      </c>
      <c r="P33">
        <v>2034</v>
      </c>
      <c r="Q33">
        <v>77</v>
      </c>
      <c r="R33">
        <v>94.58551536249432</v>
      </c>
      <c r="S33">
        <v>95</v>
      </c>
      <c r="T33">
        <v>134.23251299250779</v>
      </c>
      <c r="V33">
        <v>2045</v>
      </c>
      <c r="W33" t="s">
        <v>11</v>
      </c>
      <c r="X33" t="s">
        <v>12</v>
      </c>
      <c r="Y33">
        <v>36833.66015625</v>
      </c>
      <c r="Z33">
        <v>45570.2939453125</v>
      </c>
      <c r="AA33">
        <v>-8736.6337890625</v>
      </c>
      <c r="AB33">
        <v>18338.802734375</v>
      </c>
      <c r="AC33">
        <v>7549.88623046875</v>
      </c>
      <c r="AD33">
        <v>13271.78125</v>
      </c>
      <c r="AE33">
        <v>6409.82373046875</v>
      </c>
      <c r="AF33">
        <v>0</v>
      </c>
      <c r="AG33">
        <v>0</v>
      </c>
      <c r="AH33">
        <v>0</v>
      </c>
      <c r="AI33">
        <v>35.872917175292969</v>
      </c>
      <c r="AJ33">
        <v>100</v>
      </c>
      <c r="AK33">
        <v>314246.75</v>
      </c>
      <c r="AL33">
        <v>8736.6337890625</v>
      </c>
      <c r="AM33">
        <v>1860.838256835938</v>
      </c>
      <c r="AN33">
        <v>-34972.82421875</v>
      </c>
      <c r="AP33">
        <v>2045</v>
      </c>
      <c r="AQ33" t="s">
        <v>65</v>
      </c>
      <c r="AR33" t="s">
        <v>66</v>
      </c>
      <c r="AS33">
        <v>37875.208801269531</v>
      </c>
      <c r="AT33">
        <v>43558.890441894531</v>
      </c>
      <c r="AU33">
        <v>-5683.681640625</v>
      </c>
      <c r="AV33">
        <v>21410.46484375</v>
      </c>
      <c r="AW33">
        <v>-2177.33544921875</v>
      </c>
      <c r="AX33">
        <v>15436.75</v>
      </c>
      <c r="AY33">
        <v>841.85650634765625</v>
      </c>
      <c r="AZ33">
        <v>5690.1376953125</v>
      </c>
      <c r="BA33">
        <v>2357.016845703125</v>
      </c>
      <c r="BB33">
        <v>0</v>
      </c>
      <c r="BC33">
        <v>6.5960917472839364</v>
      </c>
      <c r="BD33">
        <v>236.8999938964844</v>
      </c>
      <c r="BE33">
        <v>57781.765625</v>
      </c>
      <c r="BF33">
        <v>5683.681640625</v>
      </c>
      <c r="BG33">
        <v>173602.703125</v>
      </c>
      <c r="BH33">
        <v>151164.25</v>
      </c>
    </row>
    <row r="34" spans="2:60" x14ac:dyDescent="0.25">
      <c r="B34" t="s">
        <v>38</v>
      </c>
      <c r="C34" s="5">
        <f>NPV($C$12,$H$11:$H$40)</f>
        <v>5209443.4112216355</v>
      </c>
      <c r="F34">
        <v>2048</v>
      </c>
      <c r="G34">
        <f>AJ36</f>
        <v>100</v>
      </c>
      <c r="H34" s="10">
        <f>AK36</f>
        <v>314246.71875</v>
      </c>
      <c r="I34" s="2">
        <f>Z36*1000</f>
        <v>46102841.38183593</v>
      </c>
      <c r="J34" s="2">
        <f>AL36*1000</f>
        <v>9064242.1630859375</v>
      </c>
      <c r="K34" s="10">
        <f t="shared" si="0"/>
        <v>137325.81609375001</v>
      </c>
      <c r="L34" s="2">
        <f>K34*T47</f>
        <v>31255415.086685143</v>
      </c>
      <c r="M34" s="9">
        <f t="shared" si="1"/>
        <v>15.1</v>
      </c>
      <c r="N34" s="2">
        <f>M34*$AS$49*1000*(1+$C$11)^($F34-2020)</f>
        <v>3042456.1967125488</v>
      </c>
      <c r="P34">
        <v>2035</v>
      </c>
      <c r="Q34">
        <v>78</v>
      </c>
      <c r="R34">
        <v>95.813898678890354</v>
      </c>
      <c r="S34">
        <v>96</v>
      </c>
      <c r="T34">
        <v>139.0366239838186</v>
      </c>
      <c r="V34">
        <v>2046</v>
      </c>
      <c r="W34" t="s">
        <v>11</v>
      </c>
      <c r="X34" t="s">
        <v>12</v>
      </c>
      <c r="Y34">
        <v>37815.38134765625</v>
      </c>
      <c r="Z34">
        <v>46453.89013671875</v>
      </c>
      <c r="AA34">
        <v>-8638.5087890625</v>
      </c>
      <c r="AB34">
        <v>18084.98046875</v>
      </c>
      <c r="AC34">
        <v>7738.63330078125</v>
      </c>
      <c r="AD34">
        <v>14023.828125</v>
      </c>
      <c r="AE34">
        <v>6606.4482421875</v>
      </c>
      <c r="AF34">
        <v>0</v>
      </c>
      <c r="AG34">
        <v>0</v>
      </c>
      <c r="AH34">
        <v>0</v>
      </c>
      <c r="AI34">
        <v>35.872913360595703</v>
      </c>
      <c r="AJ34">
        <v>100</v>
      </c>
      <c r="AK34">
        <v>314246.75</v>
      </c>
      <c r="AL34">
        <v>8638.5087890625</v>
      </c>
      <c r="AM34">
        <v>0</v>
      </c>
      <c r="AN34">
        <v>-37815.3828125</v>
      </c>
      <c r="AP34">
        <v>2046</v>
      </c>
      <c r="AQ34" t="s">
        <v>65</v>
      </c>
      <c r="AR34" t="s">
        <v>66</v>
      </c>
      <c r="AS34">
        <v>38732.290588378906</v>
      </c>
      <c r="AT34">
        <v>41423.773498535156</v>
      </c>
      <c r="AU34">
        <v>-2691.48291015625</v>
      </c>
      <c r="AV34">
        <v>21373.478515625</v>
      </c>
      <c r="AW34">
        <v>-2117.319091796875</v>
      </c>
      <c r="AX34">
        <v>15822.66796875</v>
      </c>
      <c r="AY34">
        <v>514.65850830078125</v>
      </c>
      <c r="AZ34">
        <v>4046.2255859375</v>
      </c>
      <c r="BA34">
        <v>1784.06201171875</v>
      </c>
      <c r="BB34">
        <v>0</v>
      </c>
      <c r="BC34">
        <v>3.9340865612030029</v>
      </c>
      <c r="BD34">
        <v>236.8999938964844</v>
      </c>
      <c r="BE34">
        <v>34462.59765625</v>
      </c>
      <c r="BF34">
        <v>2691.48291015625</v>
      </c>
      <c r="BG34">
        <v>178106.234375</v>
      </c>
      <c r="BH34">
        <v>155196.609375</v>
      </c>
    </row>
    <row r="35" spans="2:60" x14ac:dyDescent="0.25">
      <c r="B35" t="s">
        <v>52</v>
      </c>
      <c r="C35" s="6">
        <f>C33/C34</f>
        <v>47.39791605341636</v>
      </c>
      <c r="F35">
        <v>2049</v>
      </c>
      <c r="G35">
        <f>AJ37</f>
        <v>100</v>
      </c>
      <c r="H35" s="10">
        <f>AK37</f>
        <v>314246.71875</v>
      </c>
      <c r="I35" s="2">
        <f>Z37*1000</f>
        <v>47255412.416381828</v>
      </c>
      <c r="J35" s="2">
        <f>AL37*1000</f>
        <v>9290848.2171630841</v>
      </c>
      <c r="K35" s="10">
        <f t="shared" si="0"/>
        <v>137325.81609375001</v>
      </c>
      <c r="L35" s="2">
        <f>K35*T48</f>
        <v>32317825.029324666</v>
      </c>
      <c r="M35" s="9">
        <f t="shared" si="1"/>
        <v>15.1</v>
      </c>
      <c r="N35" s="2">
        <f>M35*$AS$49*1000*(1+$C$11)^($F35-2020)</f>
        <v>3118517.6016303627</v>
      </c>
      <c r="P35">
        <v>2036</v>
      </c>
      <c r="Q35">
        <v>79</v>
      </c>
      <c r="R35">
        <v>97.042281995286388</v>
      </c>
      <c r="S35">
        <v>97</v>
      </c>
      <c r="T35">
        <v>143.99704520407462</v>
      </c>
      <c r="V35">
        <v>2047</v>
      </c>
      <c r="W35" t="s">
        <v>11</v>
      </c>
      <c r="X35" t="s">
        <v>12</v>
      </c>
      <c r="Y35">
        <v>36135.21875</v>
      </c>
      <c r="Z35">
        <v>44978.3818359375</v>
      </c>
      <c r="AA35">
        <v>-8843.1630859375</v>
      </c>
      <c r="AB35">
        <v>15418.7138671875</v>
      </c>
      <c r="AC35">
        <v>7932.09912109375</v>
      </c>
      <c r="AD35">
        <v>14818.6708984375</v>
      </c>
      <c r="AE35">
        <v>6808.89794921875</v>
      </c>
      <c r="AF35">
        <v>0</v>
      </c>
      <c r="AG35">
        <v>0</v>
      </c>
      <c r="AH35">
        <v>0</v>
      </c>
      <c r="AI35">
        <v>35.872913360595703</v>
      </c>
      <c r="AJ35">
        <v>100</v>
      </c>
      <c r="AK35">
        <v>314246.71875</v>
      </c>
      <c r="AL35">
        <v>8843.1630859375</v>
      </c>
      <c r="AM35">
        <v>0</v>
      </c>
      <c r="AN35">
        <v>-36135.21875</v>
      </c>
      <c r="AP35">
        <v>2047</v>
      </c>
      <c r="AQ35" t="s">
        <v>65</v>
      </c>
      <c r="AR35" t="s">
        <v>66</v>
      </c>
      <c r="AS35">
        <v>36925.548828125</v>
      </c>
      <c r="AT35">
        <v>39484.3837890625</v>
      </c>
      <c r="AU35">
        <v>-2558.8349609375</v>
      </c>
      <c r="AV35">
        <v>19063.025390625</v>
      </c>
      <c r="AW35">
        <v>-2023.613403320312</v>
      </c>
      <c r="AX35">
        <v>16218.2353515625</v>
      </c>
      <c r="AY35">
        <v>505.9754638671875</v>
      </c>
      <c r="AZ35">
        <v>3953.85693359375</v>
      </c>
      <c r="BA35">
        <v>1766.904052734375</v>
      </c>
      <c r="BB35">
        <v>0</v>
      </c>
      <c r="BC35">
        <v>3.7733783721923828</v>
      </c>
      <c r="BD35">
        <v>236.8999938964844</v>
      </c>
      <c r="BE35">
        <v>33054.79296875</v>
      </c>
      <c r="BF35">
        <v>2558.8349609375</v>
      </c>
      <c r="BG35">
        <v>105918.7265625</v>
      </c>
      <c r="BH35">
        <v>85211.4140625</v>
      </c>
    </row>
    <row r="36" spans="2:60" x14ac:dyDescent="0.25">
      <c r="B36" t="s">
        <v>53</v>
      </c>
      <c r="C36" s="3">
        <f>C35*(1+$C$11)^(2020-2024)</f>
        <v>42.940172610757216</v>
      </c>
      <c r="F36">
        <v>2050</v>
      </c>
      <c r="G36">
        <f>AJ38</f>
        <v>100</v>
      </c>
      <c r="H36" s="10">
        <f>AK38</f>
        <v>314246.71875</v>
      </c>
      <c r="I36" s="2">
        <f>Z38*1000</f>
        <v>48436797.726791374</v>
      </c>
      <c r="J36" s="2">
        <f>AL38*1000</f>
        <v>9523119.4225921612</v>
      </c>
      <c r="K36" s="10">
        <f t="shared" si="0"/>
        <v>137325.81609375001</v>
      </c>
      <c r="L36" s="2">
        <f>K36*T49</f>
        <v>33701871.014276169</v>
      </c>
      <c r="M36" s="9">
        <f t="shared" si="1"/>
        <v>15.1</v>
      </c>
      <c r="N36" s="2">
        <f>M36*$AS$49*1000*(1+$C$11)^($F36-2020)</f>
        <v>3196480.541671121</v>
      </c>
      <c r="P36">
        <v>2037</v>
      </c>
      <c r="Q36">
        <v>81</v>
      </c>
      <c r="R36">
        <v>99.499048628078441</v>
      </c>
      <c r="S36">
        <v>99</v>
      </c>
      <c r="T36">
        <v>150.64020785653062</v>
      </c>
      <c r="V36">
        <v>2048</v>
      </c>
      <c r="Y36">
        <v>37038.599218749994</v>
      </c>
      <c r="Z36">
        <v>46102.841381835933</v>
      </c>
      <c r="AA36">
        <v>-9064.2421630859371</v>
      </c>
      <c r="AB36">
        <v>15804.181713867187</v>
      </c>
      <c r="AC36">
        <v>8130.4015991210927</v>
      </c>
      <c r="AD36">
        <v>15189.137670898435</v>
      </c>
      <c r="AE36">
        <v>6979.1203979492184</v>
      </c>
      <c r="AF36">
        <v>0</v>
      </c>
      <c r="AG36">
        <v>0</v>
      </c>
      <c r="AH36">
        <v>0</v>
      </c>
      <c r="AI36">
        <v>35.872913360595703</v>
      </c>
      <c r="AJ36">
        <v>100</v>
      </c>
      <c r="AK36">
        <v>314246.71875</v>
      </c>
      <c r="AL36">
        <v>9064.2421630859371</v>
      </c>
      <c r="AM36">
        <v>0</v>
      </c>
      <c r="AN36">
        <v>-37038.599218749994</v>
      </c>
      <c r="AP36">
        <v>2048</v>
      </c>
      <c r="AS36">
        <v>37848.687548828115</v>
      </c>
      <c r="AT36">
        <v>40471.493383789049</v>
      </c>
      <c r="AU36">
        <v>-2622.8058349609373</v>
      </c>
      <c r="AV36">
        <v>19539.601025390624</v>
      </c>
      <c r="AW36">
        <v>-2074.2037384033197</v>
      </c>
      <c r="AX36">
        <v>16623.691235351562</v>
      </c>
      <c r="AY36">
        <v>518.62485046386712</v>
      </c>
      <c r="AZ36">
        <v>4052.7033569335936</v>
      </c>
      <c r="BA36">
        <v>1811.0766540527343</v>
      </c>
      <c r="BB36">
        <v>0</v>
      </c>
      <c r="BC36">
        <v>3.7733783721923828</v>
      </c>
      <c r="BD36">
        <v>236.8999938964844</v>
      </c>
      <c r="BE36">
        <v>33054.79296875</v>
      </c>
      <c r="BF36">
        <v>2622.8058349609373</v>
      </c>
      <c r="BG36">
        <v>108566.69472656249</v>
      </c>
      <c r="BH36">
        <v>87341.699414062488</v>
      </c>
    </row>
    <row r="37" spans="2:60" x14ac:dyDescent="0.25">
      <c r="F37">
        <v>2051</v>
      </c>
      <c r="G37">
        <f>AJ39</f>
        <v>100</v>
      </c>
      <c r="H37" s="10">
        <f>AK39</f>
        <v>314246.71875</v>
      </c>
      <c r="I37" s="2">
        <f>Z39*1000</f>
        <v>49647717.669961154</v>
      </c>
      <c r="J37" s="2">
        <f>AL39*1000</f>
        <v>9761197.4081569649</v>
      </c>
      <c r="K37" s="10">
        <f t="shared" si="0"/>
        <v>137325.81609375001</v>
      </c>
      <c r="L37" s="2">
        <f>K37*T50</f>
        <v>34839669.223732516</v>
      </c>
      <c r="M37" s="9">
        <f t="shared" si="1"/>
        <v>15.1</v>
      </c>
      <c r="N37" s="2">
        <f>M37*$AS$49*1000*(1+$C$11)^($F37-2020)</f>
        <v>3276392.5552129</v>
      </c>
      <c r="P37">
        <v>2038</v>
      </c>
      <c r="Q37">
        <v>82</v>
      </c>
      <c r="R37">
        <v>100.72743194447447</v>
      </c>
      <c r="S37">
        <v>101</v>
      </c>
      <c r="T37">
        <v>157.52553048835691</v>
      </c>
      <c r="V37">
        <v>2049</v>
      </c>
      <c r="Y37">
        <v>37964.564199218745</v>
      </c>
      <c r="Z37">
        <v>47255.412416381827</v>
      </c>
      <c r="AA37">
        <v>-9290.848217163084</v>
      </c>
      <c r="AB37">
        <v>16199.286256713865</v>
      </c>
      <c r="AC37">
        <v>8333.6616390991185</v>
      </c>
      <c r="AD37">
        <v>15568.866112670896</v>
      </c>
      <c r="AE37">
        <v>7153.5984078979482</v>
      </c>
      <c r="AF37">
        <v>0</v>
      </c>
      <c r="AG37">
        <v>0</v>
      </c>
      <c r="AH37">
        <v>0</v>
      </c>
      <c r="AI37">
        <v>35.872913360595703</v>
      </c>
      <c r="AJ37">
        <v>100</v>
      </c>
      <c r="AK37">
        <v>314246.71875</v>
      </c>
      <c r="AL37">
        <v>9290.848217163084</v>
      </c>
      <c r="AM37">
        <v>0</v>
      </c>
      <c r="AN37">
        <v>-37964.564199218737</v>
      </c>
      <c r="AP37">
        <v>2049</v>
      </c>
      <c r="AS37">
        <v>38794.90473754883</v>
      </c>
      <c r="AT37">
        <v>41483.280718383794</v>
      </c>
      <c r="AU37">
        <v>-2688.3759808349605</v>
      </c>
      <c r="AV37">
        <v>20028.091051025389</v>
      </c>
      <c r="AW37">
        <v>-2126.0588318634027</v>
      </c>
      <c r="AX37">
        <v>17039.283516235348</v>
      </c>
      <c r="AY37">
        <v>531.59047172546377</v>
      </c>
      <c r="AZ37">
        <v>4154.0209408569326</v>
      </c>
      <c r="BA37">
        <v>1856.3535704040526</v>
      </c>
      <c r="BB37">
        <v>0</v>
      </c>
      <c r="BC37">
        <v>3.7733783721923828</v>
      </c>
      <c r="BD37">
        <v>236.8999938964844</v>
      </c>
      <c r="BE37">
        <v>33054.79296875</v>
      </c>
      <c r="BF37">
        <v>2688.3759808349605</v>
      </c>
      <c r="BG37">
        <v>111280.86209472654</v>
      </c>
      <c r="BH37">
        <v>89525.241899414046</v>
      </c>
    </row>
    <row r="38" spans="2:60" x14ac:dyDescent="0.25">
      <c r="B38" t="s">
        <v>77</v>
      </c>
      <c r="F38">
        <v>2052</v>
      </c>
      <c r="G38">
        <f>AJ40</f>
        <v>100</v>
      </c>
      <c r="H38" s="10">
        <f>AK40</f>
        <v>314246.71875</v>
      </c>
      <c r="I38" s="2">
        <f>Z40*1000</f>
        <v>50888910.611710168</v>
      </c>
      <c r="J38" s="2">
        <f>AL40*1000</f>
        <v>10005227.343360888</v>
      </c>
      <c r="K38" s="10">
        <f t="shared" si="0"/>
        <v>137325.81609375001</v>
      </c>
      <c r="L38" s="2">
        <f>K38*T51</f>
        <v>36013293.67427773</v>
      </c>
      <c r="M38" s="9">
        <f t="shared" si="1"/>
        <v>15.1</v>
      </c>
      <c r="N38" s="2">
        <f>M38*$AS$49*1000*(1+$C$11)^($F38-2020)</f>
        <v>3358302.3690932216</v>
      </c>
      <c r="P38">
        <v>2039</v>
      </c>
      <c r="Q38">
        <v>83</v>
      </c>
      <c r="R38">
        <v>101.95581526087051</v>
      </c>
      <c r="S38">
        <v>102</v>
      </c>
      <c r="T38">
        <v>163.06231893621501</v>
      </c>
      <c r="V38">
        <v>2050</v>
      </c>
      <c r="Y38">
        <v>38913.678304199217</v>
      </c>
      <c r="Z38">
        <v>48436.797726791374</v>
      </c>
      <c r="AA38">
        <v>-9523.1194225921608</v>
      </c>
      <c r="AB38">
        <v>16604.268413131711</v>
      </c>
      <c r="AC38">
        <v>8542.0031800765955</v>
      </c>
      <c r="AD38">
        <v>15958.087765487668</v>
      </c>
      <c r="AE38">
        <v>7332.4383680953961</v>
      </c>
      <c r="AF38">
        <v>0</v>
      </c>
      <c r="AG38">
        <v>0</v>
      </c>
      <c r="AH38">
        <v>0</v>
      </c>
      <c r="AI38">
        <v>35.872913360595703</v>
      </c>
      <c r="AJ38">
        <v>100</v>
      </c>
      <c r="AK38">
        <v>314246.71875</v>
      </c>
      <c r="AL38">
        <v>9523.1194225921608</v>
      </c>
      <c r="AM38">
        <v>0</v>
      </c>
      <c r="AN38">
        <v>-38913.678304199202</v>
      </c>
      <c r="AP38">
        <v>2050</v>
      </c>
      <c r="AS38">
        <v>39764.777355987528</v>
      </c>
      <c r="AT38">
        <v>42520.362736343362</v>
      </c>
      <c r="AU38">
        <v>-2755.5853803558343</v>
      </c>
      <c r="AV38">
        <v>20528.79332730102</v>
      </c>
      <c r="AW38">
        <v>-2179.2103026599875</v>
      </c>
      <c r="AX38">
        <v>17465.26560414123</v>
      </c>
      <c r="AY38">
        <v>544.88023351860033</v>
      </c>
      <c r="AZ38">
        <v>4257.871464378356</v>
      </c>
      <c r="BA38">
        <v>1902.7624096641537</v>
      </c>
      <c r="BB38">
        <v>0</v>
      </c>
      <c r="BC38">
        <v>3.7733783721923828</v>
      </c>
      <c r="BD38">
        <v>236.8999938964844</v>
      </c>
      <c r="BE38">
        <v>33054.79296875</v>
      </c>
      <c r="BF38">
        <v>2755.5853803558343</v>
      </c>
      <c r="BG38">
        <v>114062.8836470947</v>
      </c>
      <c r="BH38">
        <v>91763.372946899384</v>
      </c>
    </row>
    <row r="39" spans="2:60" x14ac:dyDescent="0.25">
      <c r="B39" t="s">
        <v>43</v>
      </c>
      <c r="C39" s="6">
        <f>C26</f>
        <v>17.413675084655061</v>
      </c>
      <c r="F39">
        <v>2053</v>
      </c>
      <c r="G39">
        <f>AJ41</f>
        <v>100</v>
      </c>
      <c r="H39" s="10">
        <f>AK41</f>
        <v>314246.71875</v>
      </c>
      <c r="I39" s="2">
        <f>Z41*1000</f>
        <v>52161133.377002925</v>
      </c>
      <c r="J39" s="2">
        <f>AL41*1000</f>
        <v>10255358.026944909</v>
      </c>
      <c r="K39" s="10">
        <f t="shared" si="0"/>
        <v>137325.81609375001</v>
      </c>
      <c r="L39" s="2">
        <f>K39*T52</f>
        <v>37223824.554085381</v>
      </c>
      <c r="M39" s="9">
        <f t="shared" si="1"/>
        <v>15.1</v>
      </c>
      <c r="N39" s="2">
        <f>M39*$AS$49*1000*(1+$C$11)^($F39-2020)</f>
        <v>3442259.9283205522</v>
      </c>
      <c r="P39">
        <v>2040</v>
      </c>
      <c r="Q39">
        <v>84</v>
      </c>
      <c r="R39">
        <v>103.18419857726654</v>
      </c>
      <c r="S39">
        <v>103</v>
      </c>
      <c r="T39">
        <v>168.77749334991074</v>
      </c>
      <c r="V39">
        <v>2051</v>
      </c>
      <c r="Y39">
        <v>39886.520261804188</v>
      </c>
      <c r="Z39">
        <v>49647.717669961152</v>
      </c>
      <c r="AA39">
        <v>-9761.1974081569642</v>
      </c>
      <c r="AB39">
        <v>17019.375123460002</v>
      </c>
      <c r="AC39">
        <v>8755.5532595785098</v>
      </c>
      <c r="AD39">
        <v>16357.039959624857</v>
      </c>
      <c r="AE39">
        <v>7515.7493272977799</v>
      </c>
      <c r="AF39">
        <v>0</v>
      </c>
      <c r="AG39">
        <v>0</v>
      </c>
      <c r="AH39">
        <v>0</v>
      </c>
      <c r="AI39">
        <v>35.872913360595703</v>
      </c>
      <c r="AJ39">
        <v>100</v>
      </c>
      <c r="AK39">
        <v>314246.71875</v>
      </c>
      <c r="AL39">
        <v>9761.1974081569642</v>
      </c>
      <c r="AM39">
        <v>0</v>
      </c>
      <c r="AN39">
        <v>-39886.52026180418</v>
      </c>
      <c r="AP39">
        <v>2051</v>
      </c>
      <c r="AS39">
        <v>40758.896789887229</v>
      </c>
      <c r="AT39">
        <v>43583.371804751958</v>
      </c>
      <c r="AU39">
        <v>-2824.4750148647299</v>
      </c>
      <c r="AV39">
        <v>21042.013160483544</v>
      </c>
      <c r="AW39">
        <v>-2233.6905602264869</v>
      </c>
      <c r="AX39">
        <v>17901.897244244759</v>
      </c>
      <c r="AY39">
        <v>558.50223935656527</v>
      </c>
      <c r="AZ39">
        <v>4364.3182509878143</v>
      </c>
      <c r="BA39">
        <v>1950.3314699057573</v>
      </c>
      <c r="BB39">
        <v>0</v>
      </c>
      <c r="BC39">
        <v>3.7733783721923828</v>
      </c>
      <c r="BD39">
        <v>236.8999938964844</v>
      </c>
      <c r="BE39">
        <v>33054.79296875</v>
      </c>
      <c r="BF39">
        <v>2824.4750148647299</v>
      </c>
      <c r="BG39">
        <v>116914.45573827205</v>
      </c>
      <c r="BH39">
        <v>94057.45727057186</v>
      </c>
    </row>
    <row r="40" spans="2:60" x14ac:dyDescent="0.25">
      <c r="B40" t="s">
        <v>76</v>
      </c>
      <c r="C40" s="6">
        <f>C31</f>
        <v>4.843853024665651</v>
      </c>
      <c r="F40">
        <v>2054</v>
      </c>
      <c r="G40">
        <f>AJ42</f>
        <v>100</v>
      </c>
      <c r="H40" s="10">
        <f>AK42</f>
        <v>314246.71875</v>
      </c>
      <c r="I40" s="2">
        <f>Z42*1000</f>
        <v>53465161.711427987</v>
      </c>
      <c r="J40" s="2">
        <f>AL42*1000</f>
        <v>10511741.97761853</v>
      </c>
      <c r="K40" s="10">
        <f t="shared" si="0"/>
        <v>137325.81609375001</v>
      </c>
      <c r="L40" s="2">
        <f>K40*T53</f>
        <v>38790327.170736477</v>
      </c>
      <c r="M40" s="9">
        <f t="shared" si="1"/>
        <v>15.1</v>
      </c>
      <c r="N40" s="2">
        <f>M40*$AS$49*1000*(1+$C$11)^($F40-2020)</f>
        <v>3528316.4265285656</v>
      </c>
      <c r="P40">
        <v>2041</v>
      </c>
      <c r="Q40">
        <v>85</v>
      </c>
      <c r="R40">
        <v>104.41258189366256</v>
      </c>
      <c r="S40">
        <v>104</v>
      </c>
      <c r="T40">
        <v>174.67651253495615</v>
      </c>
      <c r="V40">
        <v>2052</v>
      </c>
      <c r="Y40">
        <v>40883.683268349283</v>
      </c>
      <c r="Z40">
        <v>50888.910611710169</v>
      </c>
      <c r="AA40">
        <v>-10005.227343360888</v>
      </c>
      <c r="AB40">
        <v>17444.8595015465</v>
      </c>
      <c r="AC40">
        <v>8974.442091067971</v>
      </c>
      <c r="AD40">
        <v>16765.965958615478</v>
      </c>
      <c r="AE40">
        <v>7703.6430604802235</v>
      </c>
      <c r="AF40">
        <v>0</v>
      </c>
      <c r="AG40">
        <v>0</v>
      </c>
      <c r="AH40">
        <v>0</v>
      </c>
      <c r="AI40">
        <v>35.872913360595703</v>
      </c>
      <c r="AJ40">
        <v>100</v>
      </c>
      <c r="AK40">
        <v>314246.71875</v>
      </c>
      <c r="AL40">
        <v>10005.227343360888</v>
      </c>
      <c r="AM40">
        <v>0</v>
      </c>
      <c r="AN40">
        <v>-40883.683268349283</v>
      </c>
      <c r="AP40">
        <v>2052</v>
      </c>
      <c r="AS40">
        <v>41777.869209634395</v>
      </c>
      <c r="AT40">
        <v>44672.956099870746</v>
      </c>
      <c r="AU40">
        <v>-2895.0868902363477</v>
      </c>
      <c r="AV40">
        <v>21568.063489495631</v>
      </c>
      <c r="AW40">
        <v>-2289.5328242321489</v>
      </c>
      <c r="AX40">
        <v>18349.444675350878</v>
      </c>
      <c r="AY40">
        <v>572.46479534047933</v>
      </c>
      <c r="AZ40">
        <v>4473.4262072625088</v>
      </c>
      <c r="BA40">
        <v>1999.0897566534011</v>
      </c>
      <c r="BB40">
        <v>0</v>
      </c>
      <c r="BC40">
        <v>3.7733783721923828</v>
      </c>
      <c r="BD40">
        <v>236.8999938964844</v>
      </c>
      <c r="BE40">
        <v>33054.79296875</v>
      </c>
      <c r="BF40">
        <v>2895.0868902363477</v>
      </c>
      <c r="BG40">
        <v>119837.31713172884</v>
      </c>
      <c r="BH40">
        <v>96408.89370233615</v>
      </c>
    </row>
    <row r="41" spans="2:60" x14ac:dyDescent="0.25">
      <c r="B41" t="s">
        <v>53</v>
      </c>
      <c r="C41" s="6">
        <f>C36</f>
        <v>42.940172610757216</v>
      </c>
      <c r="P41">
        <v>2042</v>
      </c>
      <c r="Q41">
        <v>86</v>
      </c>
      <c r="R41">
        <v>105.6409652100586</v>
      </c>
      <c r="S41">
        <v>106</v>
      </c>
      <c r="T41">
        <v>182.48656814349025</v>
      </c>
      <c r="V41">
        <v>2053</v>
      </c>
      <c r="Y41">
        <v>41905.775350058015</v>
      </c>
      <c r="Z41">
        <v>52161.133377002923</v>
      </c>
      <c r="AA41">
        <v>-10255.358026944908</v>
      </c>
      <c r="AB41">
        <v>17880.980989085161</v>
      </c>
      <c r="AC41">
        <v>9198.8031433446686</v>
      </c>
      <c r="AD41">
        <v>17185.115107580863</v>
      </c>
      <c r="AE41">
        <v>7896.2341369922287</v>
      </c>
      <c r="AF41">
        <v>0</v>
      </c>
      <c r="AG41">
        <v>0</v>
      </c>
      <c r="AH41">
        <v>0</v>
      </c>
      <c r="AI41">
        <v>35.872913360595703</v>
      </c>
      <c r="AJ41">
        <v>100</v>
      </c>
      <c r="AK41">
        <v>314246.71875</v>
      </c>
      <c r="AL41">
        <v>10255.358026944908</v>
      </c>
      <c r="AM41">
        <v>0</v>
      </c>
      <c r="AN41">
        <v>-41905.775350058015</v>
      </c>
      <c r="AP41">
        <v>2053</v>
      </c>
      <c r="AS41">
        <v>42822.315939875261</v>
      </c>
      <c r="AT41">
        <v>45789.780002367515</v>
      </c>
      <c r="AU41">
        <v>-2967.4640624922563</v>
      </c>
      <c r="AV41">
        <v>22107.26507673302</v>
      </c>
      <c r="AW41">
        <v>-2346.7711448379523</v>
      </c>
      <c r="AX41">
        <v>18808.180792234649</v>
      </c>
      <c r="AY41">
        <v>586.77641522399131</v>
      </c>
      <c r="AZ41">
        <v>4585.2618624440711</v>
      </c>
      <c r="BA41">
        <v>2049.0670005697361</v>
      </c>
      <c r="BB41">
        <v>0</v>
      </c>
      <c r="BC41">
        <v>3.7733783721923828</v>
      </c>
      <c r="BD41">
        <v>236.8999938964844</v>
      </c>
      <c r="BE41">
        <v>33054.79296875</v>
      </c>
      <c r="BF41">
        <v>2967.4640624922563</v>
      </c>
      <c r="BG41">
        <v>122833.25006002205</v>
      </c>
      <c r="BH41">
        <v>98819.116044894545</v>
      </c>
    </row>
    <row r="42" spans="2:60" x14ac:dyDescent="0.25">
      <c r="B42" t="s">
        <v>78</v>
      </c>
      <c r="C42" s="6">
        <f>SUM(C39:C41)</f>
        <v>65.197700720077933</v>
      </c>
      <c r="P42">
        <v>2043</v>
      </c>
      <c r="Q42">
        <v>87</v>
      </c>
      <c r="R42">
        <v>106.86934852645463</v>
      </c>
      <c r="S42">
        <v>107</v>
      </c>
      <c r="T42">
        <v>188.81334302959709</v>
      </c>
      <c r="V42">
        <v>2054</v>
      </c>
      <c r="Y42">
        <v>42953.419733809453</v>
      </c>
      <c r="Z42">
        <v>53465.161711427987</v>
      </c>
      <c r="AA42">
        <v>-10511.741977618531</v>
      </c>
      <c r="AB42">
        <v>18328.005513812288</v>
      </c>
      <c r="AC42">
        <v>9428.7732219282843</v>
      </c>
      <c r="AD42">
        <v>17614.742985270383</v>
      </c>
      <c r="AE42">
        <v>8093.6399904170339</v>
      </c>
      <c r="AF42">
        <v>0</v>
      </c>
      <c r="AG42">
        <v>0</v>
      </c>
      <c r="AH42">
        <v>0</v>
      </c>
      <c r="AI42">
        <v>35.872913360595703</v>
      </c>
      <c r="AJ42">
        <v>100</v>
      </c>
      <c r="AK42">
        <v>314246.71875</v>
      </c>
      <c r="AL42">
        <v>10511.741977618531</v>
      </c>
      <c r="AM42">
        <v>0</v>
      </c>
      <c r="AN42">
        <v>-42953.41973380946</v>
      </c>
      <c r="AP42">
        <v>2054</v>
      </c>
      <c r="AS42">
        <v>43892.873838372128</v>
      </c>
      <c r="AT42">
        <v>46934.524502426691</v>
      </c>
      <c r="AU42">
        <v>-3041.6506640545626</v>
      </c>
      <c r="AV42">
        <v>22659.946703651342</v>
      </c>
      <c r="AW42">
        <v>-2405.440423458901</v>
      </c>
      <c r="AX42">
        <v>19278.385312040515</v>
      </c>
      <c r="AY42">
        <v>601.44582560459105</v>
      </c>
      <c r="AZ42">
        <v>4699.8934090051725</v>
      </c>
      <c r="BA42">
        <v>2100.2936755839792</v>
      </c>
      <c r="BB42">
        <v>0</v>
      </c>
      <c r="BC42">
        <v>3.7733783721923828</v>
      </c>
      <c r="BD42">
        <v>236.8999938964844</v>
      </c>
      <c r="BE42">
        <v>33054.79296875</v>
      </c>
      <c r="BF42">
        <v>3041.6506640545626</v>
      </c>
      <c r="BG42">
        <v>125904.08131152259</v>
      </c>
      <c r="BH42">
        <v>101289.5939460169</v>
      </c>
    </row>
    <row r="43" spans="2:60" x14ac:dyDescent="0.25">
      <c r="P43">
        <v>2044</v>
      </c>
      <c r="Q43">
        <v>88</v>
      </c>
      <c r="R43">
        <v>108.09773184285065</v>
      </c>
      <c r="S43">
        <v>108</v>
      </c>
      <c r="T43">
        <v>195.3424025549196</v>
      </c>
      <c r="V43">
        <v>2055</v>
      </c>
      <c r="AP43">
        <v>2055</v>
      </c>
      <c r="AS43">
        <v>44990.195684331433</v>
      </c>
      <c r="AT43">
        <v>48107.887614987361</v>
      </c>
      <c r="AU43">
        <v>-3117.6919306559266</v>
      </c>
      <c r="AV43">
        <v>23226.445371242622</v>
      </c>
      <c r="AW43">
        <v>-2465.5764340453734</v>
      </c>
      <c r="AX43">
        <v>19760.344944841527</v>
      </c>
      <c r="AY43">
        <v>616.48197124470573</v>
      </c>
      <c r="AZ43">
        <v>4817.3907442303016</v>
      </c>
      <c r="BA43">
        <v>2152.8010174735787</v>
      </c>
      <c r="BB43">
        <v>0</v>
      </c>
      <c r="BC43">
        <v>3.7733783721923828</v>
      </c>
      <c r="BD43">
        <v>236.8999938964844</v>
      </c>
      <c r="BE43">
        <v>33054.79296875</v>
      </c>
      <c r="BF43">
        <v>3117.6919306559266</v>
      </c>
      <c r="BG43">
        <v>129051.68334431064</v>
      </c>
      <c r="BH43">
        <v>103821.83379466731</v>
      </c>
    </row>
    <row r="44" spans="2:60" x14ac:dyDescent="0.25">
      <c r="C44" s="6"/>
      <c r="P44">
        <v>2045</v>
      </c>
      <c r="Q44">
        <v>89</v>
      </c>
      <c r="R44">
        <v>109.32611515924668</v>
      </c>
      <c r="S44">
        <v>109</v>
      </c>
      <c r="T44">
        <v>202.07990671711471</v>
      </c>
      <c r="V44">
        <v>2056</v>
      </c>
      <c r="AP44">
        <v>2056</v>
      </c>
    </row>
    <row r="45" spans="2:60" x14ac:dyDescent="0.25">
      <c r="P45">
        <v>2046</v>
      </c>
      <c r="Q45">
        <v>90</v>
      </c>
      <c r="R45">
        <v>110.55449847564272</v>
      </c>
      <c r="S45">
        <v>111</v>
      </c>
      <c r="T45">
        <v>210.93248978660299</v>
      </c>
      <c r="V45">
        <v>2057</v>
      </c>
      <c r="AP45">
        <v>2057</v>
      </c>
    </row>
    <row r="46" spans="2:60" x14ac:dyDescent="0.25">
      <c r="P46">
        <v>2047</v>
      </c>
      <c r="Q46">
        <v>92</v>
      </c>
      <c r="R46">
        <v>113.01126510843478</v>
      </c>
      <c r="S46">
        <v>113</v>
      </c>
      <c r="T46">
        <v>220.10140206786747</v>
      </c>
      <c r="AR46" t="s">
        <v>37</v>
      </c>
      <c r="AS46" s="8">
        <f>NPV(C10,AS14:AS43)</f>
        <v>436984.31178332126</v>
      </c>
    </row>
    <row r="47" spans="2:60" x14ac:dyDescent="0.25">
      <c r="P47">
        <v>2048</v>
      </c>
      <c r="Q47">
        <v>93</v>
      </c>
      <c r="R47">
        <v>114.2396484248308</v>
      </c>
      <c r="S47">
        <v>114</v>
      </c>
      <c r="T47">
        <v>227.60043213832134</v>
      </c>
      <c r="AR47" t="s">
        <v>68</v>
      </c>
      <c r="AS47" s="8">
        <f>AS46*(1+$C$11)^(2020-2024)</f>
        <v>395886.21902747708</v>
      </c>
    </row>
    <row r="48" spans="2:60" x14ac:dyDescent="0.25">
      <c r="P48">
        <v>2049</v>
      </c>
      <c r="Q48">
        <v>94</v>
      </c>
      <c r="R48">
        <v>115.46803174122684</v>
      </c>
      <c r="S48">
        <v>115</v>
      </c>
      <c r="T48">
        <v>235.33685033600554</v>
      </c>
      <c r="AR48" t="s">
        <v>69</v>
      </c>
      <c r="AS48" s="8">
        <f>-PMT(C12,COUNT(AS14:AS43),AS47)</f>
        <v>23908.05275848426</v>
      </c>
    </row>
    <row r="49" spans="16:45" x14ac:dyDescent="0.25">
      <c r="P49">
        <v>2050</v>
      </c>
      <c r="Q49">
        <v>95</v>
      </c>
      <c r="R49">
        <v>116.69641505762286</v>
      </c>
      <c r="S49">
        <v>117</v>
      </c>
      <c r="T49">
        <v>245.4154067525692</v>
      </c>
      <c r="AR49" t="s">
        <v>72</v>
      </c>
      <c r="AS49" s="8">
        <f>AS48/BD14</f>
        <v>100.9204448056301</v>
      </c>
    </row>
    <row r="50" spans="16:45" x14ac:dyDescent="0.25">
      <c r="P50">
        <v>2051</v>
      </c>
      <c r="Q50">
        <v>96</v>
      </c>
      <c r="R50">
        <v>117.92479837401889</v>
      </c>
      <c r="S50">
        <v>118</v>
      </c>
      <c r="T50">
        <v>253.70079868994233</v>
      </c>
    </row>
    <row r="51" spans="16:45" x14ac:dyDescent="0.25">
      <c r="P51">
        <v>2052</v>
      </c>
      <c r="Q51">
        <v>97</v>
      </c>
      <c r="R51">
        <v>119.15318169041493</v>
      </c>
      <c r="S51">
        <v>119</v>
      </c>
      <c r="T51">
        <v>262.24707559496363</v>
      </c>
    </row>
    <row r="52" spans="16:45" x14ac:dyDescent="0.25">
      <c r="P52">
        <v>2053</v>
      </c>
      <c r="Q52">
        <v>98</v>
      </c>
      <c r="R52">
        <v>120.38156500681094</v>
      </c>
      <c r="S52">
        <v>120</v>
      </c>
      <c r="T52">
        <v>271.06210334605481</v>
      </c>
    </row>
    <row r="53" spans="16:45" x14ac:dyDescent="0.25">
      <c r="P53">
        <v>2054</v>
      </c>
      <c r="Q53">
        <v>99</v>
      </c>
      <c r="R53">
        <v>121.60994832320698</v>
      </c>
      <c r="S53">
        <v>122</v>
      </c>
      <c r="T53">
        <v>282.4693001952013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2022-10-10T07:00:00+00:00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F0FFD3-3DFA-4D2C-BD6B-D21617B8BF8B}"/>
</file>

<file path=customXml/itemProps2.xml><?xml version="1.0" encoding="utf-8"?>
<ds:datastoreItem xmlns:ds="http://schemas.openxmlformats.org/officeDocument/2006/customXml" ds:itemID="{D4442870-560C-4A5B-B9F7-DB4907E13338}"/>
</file>

<file path=customXml/itemProps3.xml><?xml version="1.0" encoding="utf-8"?>
<ds:datastoreItem xmlns:ds="http://schemas.openxmlformats.org/officeDocument/2006/customXml" ds:itemID="{5FAA3817-FD1D-4162-B908-60E87E24B90A}"/>
</file>

<file path=customXml/itemProps4.xml><?xml version="1.0" encoding="utf-8"?>
<ds:datastoreItem xmlns:ds="http://schemas.openxmlformats.org/officeDocument/2006/customXml" ds:itemID="{95A704CE-F53E-4C45-82E4-55A694933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2022-09-13T17:54:10Z</dcterms:created>
  <dcterms:modified xsi:type="dcterms:W3CDTF">2022-09-13T22:18:44Z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