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PGA 2025\WA PGA\PGA\"/>
    </mc:Choice>
  </mc:AlternateContent>
  <xr:revisionPtr revIDLastSave="0" documentId="13_ncr:1_{B8276049-B665-4E8A-879F-F013DC58CA31}" xr6:coauthVersionLast="47" xr6:coauthVersionMax="47" xr10:uidLastSave="{00000000-0000-0000-0000-000000000000}"/>
  <bookViews>
    <workbookView xWindow="-28920" yWindow="-120" windowWidth="29040" windowHeight="15720" xr2:uid="{55E20E86-2D9A-46E9-976B-D39F026AF8A1}"/>
  </bookViews>
  <sheets>
    <sheet name="CNGC Rate Impa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H7" i="1"/>
  <c r="G8" i="1"/>
  <c r="H8" i="1"/>
  <c r="H9" i="1"/>
  <c r="B30" i="1" l="1"/>
  <c r="D5" i="1" l="1"/>
  <c r="D6" i="1"/>
  <c r="D7" i="1"/>
  <c r="D8" i="1"/>
  <c r="E29" i="1" l="1"/>
  <c r="I29" i="1" l="1"/>
  <c r="H29" i="1"/>
  <c r="H30" i="1" s="1"/>
  <c r="G29" i="1"/>
  <c r="F29" i="1"/>
  <c r="D29" i="1"/>
  <c r="C29" i="1"/>
  <c r="B29" i="1"/>
  <c r="E30" i="1" s="1"/>
  <c r="B28" i="1"/>
  <c r="J26" i="1"/>
  <c r="L26" i="1" s="1"/>
  <c r="K9" i="1" s="1"/>
  <c r="J24" i="1"/>
  <c r="L24" i="1" s="1"/>
  <c r="J22" i="1"/>
  <c r="L22" i="1" s="1"/>
  <c r="J20" i="1"/>
  <c r="L20" i="1" s="1"/>
  <c r="J18" i="1"/>
  <c r="L18" i="1" s="1"/>
  <c r="J16" i="1"/>
  <c r="K16" i="1" s="1"/>
  <c r="P9" i="1"/>
  <c r="R9" i="1" s="1"/>
  <c r="P8" i="1"/>
  <c r="P7" i="1"/>
  <c r="R7" i="1" s="1"/>
  <c r="P6" i="1"/>
  <c r="Q6" i="1" s="1"/>
  <c r="P5" i="1"/>
  <c r="P4" i="1"/>
  <c r="R4" i="1" s="1"/>
  <c r="G30" i="1" l="1"/>
  <c r="C30" i="1"/>
  <c r="D30" i="1"/>
  <c r="I30" i="1"/>
  <c r="J6" i="1"/>
  <c r="J8" i="1"/>
  <c r="J7" i="1"/>
  <c r="K22" i="1"/>
  <c r="K7" i="1" s="1"/>
  <c r="K20" i="1"/>
  <c r="K6" i="1" s="1"/>
  <c r="J5" i="1"/>
  <c r="J4" i="1"/>
  <c r="L16" i="1"/>
  <c r="K4" i="1" s="1"/>
  <c r="R8" i="1"/>
  <c r="Q8" i="1"/>
  <c r="R5" i="1"/>
  <c r="Q5" i="1"/>
  <c r="Q4" i="1"/>
  <c r="Q9" i="1"/>
  <c r="K18" i="1"/>
  <c r="K5" i="1" s="1"/>
  <c r="R6" i="1"/>
  <c r="J29" i="1"/>
  <c r="K24" i="1"/>
  <c r="K8" i="1" s="1"/>
  <c r="F30" i="1"/>
  <c r="Q7" i="1"/>
  <c r="K26" i="1"/>
  <c r="J9" i="1"/>
  <c r="J10" i="1" l="1"/>
  <c r="J30" i="1"/>
  <c r="K29" i="1"/>
  <c r="K10" i="1" s="1"/>
</calcChain>
</file>

<file path=xl/sharedStrings.xml><?xml version="1.0" encoding="utf-8"?>
<sst xmlns="http://schemas.openxmlformats.org/spreadsheetml/2006/main" count="51" uniqueCount="42">
  <si>
    <t>PGA</t>
  </si>
  <si>
    <t>TTA</t>
  </si>
  <si>
    <t>UnProtected</t>
  </si>
  <si>
    <t>Conservation</t>
  </si>
  <si>
    <t>Decoupling</t>
  </si>
  <si>
    <t>Percent</t>
  </si>
  <si>
    <t>Avg Bill @</t>
  </si>
  <si>
    <t>Dollar</t>
  </si>
  <si>
    <t>Proposed</t>
  </si>
  <si>
    <t>% change</t>
  </si>
  <si>
    <t>Change</t>
  </si>
  <si>
    <t>Deferral</t>
  </si>
  <si>
    <t>Tax</t>
  </si>
  <si>
    <t>Revenue</t>
  </si>
  <si>
    <t>Change in</t>
  </si>
  <si>
    <t xml:space="preserve">Avg </t>
  </si>
  <si>
    <t xml:space="preserve">Change in </t>
  </si>
  <si>
    <t>Typical Bill</t>
  </si>
  <si>
    <t>in bill</t>
  </si>
  <si>
    <t>Schedule:</t>
  </si>
  <si>
    <t>Impact</t>
  </si>
  <si>
    <t>Bill</t>
  </si>
  <si>
    <t>Therms</t>
  </si>
  <si>
    <t>Residential</t>
  </si>
  <si>
    <t>Commercial</t>
  </si>
  <si>
    <t>Industrial Firm</t>
  </si>
  <si>
    <t>Large Volume</t>
  </si>
  <si>
    <t>Industrial Interruptible</t>
  </si>
  <si>
    <t>Non-Core</t>
  </si>
  <si>
    <t>Total</t>
  </si>
  <si>
    <t>Actual</t>
  </si>
  <si>
    <t>Total Rev</t>
  </si>
  <si>
    <t>Unpro Tax</t>
  </si>
  <si>
    <t>Conserv</t>
  </si>
  <si>
    <t>core revenue</t>
  </si>
  <si>
    <t>overall revenue</t>
  </si>
  <si>
    <t>CARES</t>
  </si>
  <si>
    <t>Cares</t>
  </si>
  <si>
    <t xml:space="preserve">Participatory </t>
  </si>
  <si>
    <t>Funding (PFP)</t>
  </si>
  <si>
    <t>PFP</t>
  </si>
  <si>
    <t>PFP overall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</si>
</sst>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5" formatCode="&quot;$&quot;#,##0_);\(&quot;$&quot;#,##0\)"/>
    <numFmt numFmtId="44" formatCode="_(&quot;$&quot;* #,##0.00_);_(&quot;$&quot;* \(#,##0.00\);_(&quot;$&quot;* &quot;-&quot;??_);_(@_)"/>
    <numFmt numFmtId="164" formatCode="0.00000_);\(0.00000\)"/>
    <numFmt numFmtId="165" formatCode="_(* #,##0.00000_);_(* \(#,##0.00000\);_(* &quot;-&quot;??_);_(@_)"/>
    <numFmt numFmtId="166" formatCode="0.00000"/>
    <numFmt numFmtId="167" formatCode="_(* #,##0.000000_);_(* \(#,##0.000000\);_(* &quot;-&quot;??_);_(@_)"/>
    <numFmt numFmtId="168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0" fontId="0" fillId="2" borderId="0" xfId="0" applyNumberFormat="1" applyFill="1"/>
    <xf numFmtId="44" fontId="0" fillId="2" borderId="0" xfId="1" applyFont="1" applyFill="1"/>
    <xf numFmtId="44" fontId="0" fillId="2" borderId="0" xfId="0" applyNumberFormat="1" applyFill="1"/>
    <xf numFmtId="10" fontId="0" fillId="2" borderId="0" xfId="2" applyNumberFormat="1" applyFont="1" applyFill="1"/>
    <xf numFmtId="166" fontId="0" fillId="0" borderId="0" xfId="0" applyNumberFormat="1" applyAlignment="1">
      <alignment horizontal="center"/>
    </xf>
    <xf numFmtId="3" fontId="0" fillId="2" borderId="0" xfId="0" applyNumberFormat="1" applyFill="1"/>
    <xf numFmtId="10" fontId="0" fillId="2" borderId="2" xfId="0" applyNumberFormat="1" applyFill="1" applyBorder="1"/>
    <xf numFmtId="44" fontId="0" fillId="0" borderId="0" xfId="0" applyNumberFormat="1"/>
    <xf numFmtId="10" fontId="0" fillId="0" borderId="0" xfId="2" applyNumberFormat="1" applyFont="1" applyFill="1"/>
    <xf numFmtId="3" fontId="0" fillId="0" borderId="0" xfId="0" applyNumberFormat="1"/>
    <xf numFmtId="168" fontId="0" fillId="0" borderId="0" xfId="1" applyNumberFormat="1" applyFont="1" applyFill="1"/>
    <xf numFmtId="166" fontId="0" fillId="0" borderId="0" xfId="2" applyNumberFormat="1" applyFont="1" applyFill="1"/>
    <xf numFmtId="0" fontId="0" fillId="0" borderId="1" xfId="0" applyBorder="1"/>
    <xf numFmtId="5" fontId="0" fillId="0" borderId="0" xfId="0" applyNumberFormat="1"/>
    <xf numFmtId="5" fontId="0" fillId="0" borderId="2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7" fontId="0" fillId="0" borderId="0" xfId="0" applyNumberFormat="1"/>
    <xf numFmtId="37" fontId="0" fillId="0" borderId="0" xfId="0" applyNumberFormat="1"/>
    <xf numFmtId="37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5D03EB7A-E5D9-4A88-AB44-0051013B77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11</xdr:col>
      <xdr:colOff>304800</xdr:colOff>
      <xdr:row>11</xdr:row>
      <xdr:rowOff>114300</xdr:rowOff>
    </xdr:to>
    <xdr:sp macro="" textlink="">
      <xdr:nvSpPr>
        <xdr:cNvPr id="2" name="avatar">
          <a:extLst>
            <a:ext uri="{FF2B5EF4-FFF2-40B4-BE49-F238E27FC236}">
              <a16:creationId xmlns:a16="http://schemas.microsoft.com/office/drawing/2014/main" id="{B10A530E-7331-481A-A7BC-A2C3CD3926E3}"/>
            </a:ext>
          </a:extLst>
        </xdr:cNvPr>
        <xdr:cNvSpPr>
          <a:spLocks noChangeAspect="1" noChangeArrowheads="1"/>
        </xdr:cNvSpPr>
      </xdr:nvSpPr>
      <xdr:spPr bwMode="auto">
        <a:xfrm>
          <a:off x="11010900" y="193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6FA0-BBE3-4285-9F11-92FA20670DBB}">
  <sheetPr>
    <pageSetUpPr fitToPage="1"/>
  </sheetPr>
  <dimension ref="A1:S38"/>
  <sheetViews>
    <sheetView tabSelected="1" workbookViewId="0">
      <selection activeCell="A8" sqref="A8"/>
    </sheetView>
  </sheetViews>
  <sheetFormatPr defaultColWidth="9.140625" defaultRowHeight="15" x14ac:dyDescent="0.25"/>
  <cols>
    <col min="1" max="1" width="21.7109375" bestFit="1" customWidth="1"/>
    <col min="2" max="2" width="11.140625" bestFit="1" customWidth="1"/>
    <col min="3" max="3" width="11.5703125" bestFit="1" customWidth="1"/>
    <col min="4" max="4" width="11.85546875" bestFit="1" customWidth="1"/>
    <col min="5" max="5" width="12.140625" style="20" bestFit="1" customWidth="1"/>
    <col min="6" max="6" width="13.28515625" style="20" customWidth="1"/>
    <col min="7" max="7" width="13" bestFit="1" customWidth="1"/>
    <col min="8" max="8" width="14.28515625" bestFit="1" customWidth="1"/>
    <col min="9" max="9" width="12" bestFit="1" customWidth="1"/>
    <col min="10" max="10" width="15.28515625" bestFit="1" customWidth="1"/>
    <col min="11" max="11" width="9.28515625" bestFit="1" customWidth="1"/>
    <col min="12" max="12" width="11" bestFit="1" customWidth="1"/>
    <col min="15" max="15" width="13.140625" bestFit="1" customWidth="1"/>
    <col min="16" max="16" width="11.28515625" bestFit="1" customWidth="1"/>
    <col min="17" max="17" width="13.140625" bestFit="1" customWidth="1"/>
  </cols>
  <sheetData>
    <row r="1" spans="1:18" x14ac:dyDescent="0.25">
      <c r="C1" s="29" t="s">
        <v>0</v>
      </c>
      <c r="D1" s="29" t="s">
        <v>1</v>
      </c>
      <c r="F1" s="20" t="s">
        <v>2</v>
      </c>
      <c r="G1" t="s">
        <v>3</v>
      </c>
      <c r="H1" s="20" t="s">
        <v>38</v>
      </c>
      <c r="I1" t="s">
        <v>4</v>
      </c>
      <c r="K1" s="1" t="s">
        <v>5</v>
      </c>
      <c r="L1" s="1"/>
      <c r="M1" s="2"/>
      <c r="N1" s="2"/>
      <c r="O1" s="2" t="s">
        <v>6</v>
      </c>
      <c r="P1" s="1" t="s">
        <v>7</v>
      </c>
      <c r="Q1" s="1" t="s">
        <v>8</v>
      </c>
      <c r="R1" s="2" t="s">
        <v>9</v>
      </c>
    </row>
    <row r="2" spans="1:18" x14ac:dyDescent="0.25">
      <c r="C2" s="29" t="s">
        <v>10</v>
      </c>
      <c r="D2" s="29" t="s">
        <v>11</v>
      </c>
      <c r="E2" s="20" t="s">
        <v>36</v>
      </c>
      <c r="F2" s="20" t="s">
        <v>12</v>
      </c>
      <c r="G2" t="s">
        <v>10</v>
      </c>
      <c r="H2" s="20" t="s">
        <v>39</v>
      </c>
      <c r="I2" t="s">
        <v>10</v>
      </c>
      <c r="J2" t="s">
        <v>13</v>
      </c>
      <c r="K2" s="1" t="s">
        <v>14</v>
      </c>
      <c r="L2" s="1"/>
      <c r="M2" s="1" t="s">
        <v>15</v>
      </c>
      <c r="N2" s="2"/>
      <c r="O2" s="2"/>
      <c r="P2" s="1" t="s">
        <v>16</v>
      </c>
      <c r="Q2" s="1" t="s">
        <v>17</v>
      </c>
      <c r="R2" s="2" t="s">
        <v>18</v>
      </c>
    </row>
    <row r="3" spans="1:18" ht="15.75" thickBot="1" x14ac:dyDescent="0.3">
      <c r="B3" t="s">
        <v>19</v>
      </c>
      <c r="C3" s="30">
        <v>595</v>
      </c>
      <c r="D3" s="30">
        <v>590</v>
      </c>
      <c r="E3" s="21">
        <v>592</v>
      </c>
      <c r="F3" s="21">
        <v>582</v>
      </c>
      <c r="G3" s="21">
        <v>596</v>
      </c>
      <c r="H3" s="21">
        <v>557</v>
      </c>
      <c r="I3" s="21">
        <v>594</v>
      </c>
      <c r="J3" s="17" t="s">
        <v>20</v>
      </c>
      <c r="K3" s="3" t="s">
        <v>21</v>
      </c>
      <c r="L3" s="1"/>
      <c r="M3" s="1" t="s">
        <v>22</v>
      </c>
      <c r="N3" s="2"/>
      <c r="O3" s="2"/>
      <c r="P3" s="1" t="s">
        <v>21</v>
      </c>
      <c r="Q3" s="2"/>
      <c r="R3" s="2"/>
    </row>
    <row r="4" spans="1:18" x14ac:dyDescent="0.25">
      <c r="A4" t="s">
        <v>23</v>
      </c>
      <c r="B4">
        <v>503</v>
      </c>
      <c r="C4" s="22">
        <v>2.044E-2</v>
      </c>
      <c r="D4" s="22">
        <v>-0.32523000000000002</v>
      </c>
      <c r="E4" s="20">
        <v>5.5000000000000003E-4</v>
      </c>
      <c r="F4" s="4">
        <v>-5.9000000000000003E-4</v>
      </c>
      <c r="G4" s="23">
        <v>2.2550000000000001E-2</v>
      </c>
      <c r="H4" s="9">
        <v>7.3999999999999999E-4</v>
      </c>
      <c r="I4" s="22">
        <v>1.2970000000000001E-2</v>
      </c>
      <c r="J4" s="18">
        <f>+J16</f>
        <v>-36546888.75</v>
      </c>
      <c r="K4" s="5">
        <f>+L16</f>
        <v>-0.16270229406481085</v>
      </c>
      <c r="L4" s="2"/>
      <c r="M4" s="2">
        <v>53</v>
      </c>
      <c r="N4" s="2"/>
      <c r="O4" s="6">
        <v>104.01</v>
      </c>
      <c r="P4" s="6">
        <f>SUM(C4:I4)*M4</f>
        <v>-14.234209999999999</v>
      </c>
      <c r="Q4" s="7">
        <f t="shared" ref="Q4:Q9" si="0">+O4+P4</f>
        <v>89.775790000000001</v>
      </c>
      <c r="R4" s="8">
        <f>+P4/O4</f>
        <v>-0.13685424478415537</v>
      </c>
    </row>
    <row r="5" spans="1:18" x14ac:dyDescent="0.25">
      <c r="A5" t="s">
        <v>24</v>
      </c>
      <c r="B5">
        <v>504</v>
      </c>
      <c r="C5" s="22">
        <v>1.8720000000000001E-2</v>
      </c>
      <c r="D5" s="22">
        <f>+D4</f>
        <v>-0.32523000000000002</v>
      </c>
      <c r="E5" s="20">
        <v>1.2E-4</v>
      </c>
      <c r="F5" s="4">
        <v>-4.5121699680715158E-4</v>
      </c>
      <c r="G5" s="23">
        <f>+G4</f>
        <v>2.2550000000000001E-2</v>
      </c>
      <c r="H5" s="9"/>
      <c r="I5" s="22">
        <v>6.94E-3</v>
      </c>
      <c r="J5" s="18">
        <f>+J18</f>
        <v>-28160612.91</v>
      </c>
      <c r="K5" s="5">
        <f>+K18</f>
        <v>-0.18537639884875862</v>
      </c>
      <c r="L5" s="2"/>
      <c r="M5" s="2">
        <v>277</v>
      </c>
      <c r="N5" s="2"/>
      <c r="O5" s="6">
        <v>496.93</v>
      </c>
      <c r="P5" s="6">
        <f>SUM(C5:I5)*M5</f>
        <v>-76.826287108115579</v>
      </c>
      <c r="Q5" s="7">
        <f t="shared" si="0"/>
        <v>420.10371289188441</v>
      </c>
      <c r="R5" s="8">
        <f t="shared" ref="R5:R9" si="1">+P5/O5</f>
        <v>-0.15460182944904832</v>
      </c>
    </row>
    <row r="6" spans="1:18" x14ac:dyDescent="0.25">
      <c r="A6" t="s">
        <v>25</v>
      </c>
      <c r="B6">
        <v>505</v>
      </c>
      <c r="C6" s="22">
        <v>1.634E-2</v>
      </c>
      <c r="D6" s="22">
        <f>+D4</f>
        <v>-0.32523000000000002</v>
      </c>
      <c r="E6" s="4">
        <v>-5.0000000000000001E-4</v>
      </c>
      <c r="F6" s="4">
        <v>-2.871380888772783E-4</v>
      </c>
      <c r="G6" s="23">
        <f>+G4</f>
        <v>2.2550000000000001E-2</v>
      </c>
      <c r="H6" s="9">
        <v>1.7000000000000001E-4</v>
      </c>
      <c r="I6" s="22">
        <v>2.5100000000000001E-3</v>
      </c>
      <c r="J6" s="18">
        <f>+J20</f>
        <v>-3839875.9200000004</v>
      </c>
      <c r="K6" s="5">
        <f>+K20</f>
        <v>-0.20268446941297516</v>
      </c>
      <c r="L6" s="2"/>
      <c r="M6" s="2">
        <v>2050</v>
      </c>
      <c r="N6" s="2"/>
      <c r="O6" s="6">
        <v>3370.72</v>
      </c>
      <c r="P6" s="6">
        <f>SUM(C6:I6)*M6</f>
        <v>-583.11663308219829</v>
      </c>
      <c r="Q6" s="7">
        <f t="shared" si="0"/>
        <v>2787.6033669178014</v>
      </c>
      <c r="R6" s="8">
        <f t="shared" si="1"/>
        <v>-0.17299468157610193</v>
      </c>
    </row>
    <row r="7" spans="1:18" x14ac:dyDescent="0.25">
      <c r="A7" t="s">
        <v>26</v>
      </c>
      <c r="B7">
        <v>511</v>
      </c>
      <c r="C7" s="22">
        <v>-4.2759999999999999E-2</v>
      </c>
      <c r="D7" s="22">
        <f>+D4</f>
        <v>-0.32523000000000002</v>
      </c>
      <c r="E7" s="20">
        <v>1.7000000000000001E-4</v>
      </c>
      <c r="F7" s="4">
        <v>-2.3748262989850086E-4</v>
      </c>
      <c r="G7" s="23">
        <f>+G4</f>
        <v>2.2550000000000001E-2</v>
      </c>
      <c r="H7" s="9">
        <f>+H6</f>
        <v>1.7000000000000001E-4</v>
      </c>
      <c r="I7" s="22">
        <v>1.9949999999999999E-2</v>
      </c>
      <c r="J7" s="18">
        <f>+J22</f>
        <v>-6035837.7800000003</v>
      </c>
      <c r="K7" s="5">
        <f>+K22</f>
        <v>-0.2584382077162577</v>
      </c>
      <c r="L7" s="2"/>
      <c r="M7" s="10">
        <v>14048</v>
      </c>
      <c r="N7" s="2"/>
      <c r="O7" s="6">
        <v>22931.9</v>
      </c>
      <c r="P7" s="6">
        <f>SUM(C7:I7)*M7</f>
        <v>-4571.0433559848134</v>
      </c>
      <c r="Q7" s="7">
        <f t="shared" si="0"/>
        <v>18360.856644015188</v>
      </c>
      <c r="R7" s="8">
        <f t="shared" si="1"/>
        <v>-0.19933120918828415</v>
      </c>
    </row>
    <row r="8" spans="1:18" x14ac:dyDescent="0.25">
      <c r="A8" t="s">
        <v>27</v>
      </c>
      <c r="B8">
        <v>570</v>
      </c>
      <c r="C8" s="22">
        <v>-2.98E-3</v>
      </c>
      <c r="D8" s="22">
        <f>+D4</f>
        <v>-0.32523000000000002</v>
      </c>
      <c r="E8" s="20">
        <v>3.3899999999999998E-3</v>
      </c>
      <c r="F8" s="4">
        <v>-8.6357319963091219E-5</v>
      </c>
      <c r="G8" s="23">
        <f>+G4</f>
        <v>2.2550000000000001E-2</v>
      </c>
      <c r="H8" s="9">
        <f>+H6</f>
        <v>1.7000000000000001E-4</v>
      </c>
      <c r="I8" s="22">
        <v>1.685E-2</v>
      </c>
      <c r="J8" s="18">
        <f>+J24</f>
        <v>-284333.96999999997</v>
      </c>
      <c r="K8" s="5">
        <f>+K24</f>
        <v>-0.24979856850805573</v>
      </c>
      <c r="L8" s="2"/>
      <c r="M8" s="10">
        <v>24971</v>
      </c>
      <c r="N8" s="2"/>
      <c r="O8" s="6">
        <v>37089.769999999997</v>
      </c>
      <c r="P8" s="6">
        <f>SUM(C8:I8)*M8</f>
        <v>-7125.1341786367984</v>
      </c>
      <c r="Q8" s="7">
        <f t="shared" si="0"/>
        <v>29964.635821363197</v>
      </c>
      <c r="R8" s="8">
        <f t="shared" si="1"/>
        <v>-0.19210510549504078</v>
      </c>
    </row>
    <row r="9" spans="1:18" ht="15.75" thickBot="1" x14ac:dyDescent="0.3">
      <c r="A9" t="s">
        <v>28</v>
      </c>
      <c r="B9">
        <v>663</v>
      </c>
      <c r="C9" s="22"/>
      <c r="D9" s="22"/>
      <c r="E9" s="20">
        <v>2.5000000000000001E-4</v>
      </c>
      <c r="F9" s="4">
        <v>-5.0000000000000002E-5</v>
      </c>
      <c r="G9" s="24">
        <v>0</v>
      </c>
      <c r="H9" s="9">
        <f>+H6</f>
        <v>1.7000000000000001E-4</v>
      </c>
      <c r="J9" s="19">
        <f>+J26</f>
        <v>308562.7</v>
      </c>
      <c r="K9" s="11">
        <f>+L26</f>
        <v>7.5176784863519733E-3</v>
      </c>
      <c r="L9" s="2"/>
      <c r="M9" s="10">
        <v>369146</v>
      </c>
      <c r="N9" s="2"/>
      <c r="O9" s="6">
        <v>98289.84</v>
      </c>
      <c r="P9" s="6">
        <f>SUM(C9:I9)*M9</f>
        <v>136.58402000000001</v>
      </c>
      <c r="Q9" s="7">
        <f t="shared" si="0"/>
        <v>98426.424019999991</v>
      </c>
      <c r="R9" s="8">
        <f t="shared" si="1"/>
        <v>1.3896046631065838E-3</v>
      </c>
    </row>
    <row r="10" spans="1:18" ht="15.75" thickTop="1" x14ac:dyDescent="0.25">
      <c r="A10" t="s">
        <v>29</v>
      </c>
      <c r="J10" s="18">
        <f>SUM(J4:J9)</f>
        <v>-74558986.629999995</v>
      </c>
      <c r="K10" s="5">
        <f>+K29</f>
        <v>-0.16172681167753297</v>
      </c>
      <c r="L10" s="2"/>
      <c r="M10" s="2"/>
      <c r="N10" s="2"/>
      <c r="O10" s="2"/>
      <c r="P10" s="2"/>
      <c r="Q10" s="2"/>
      <c r="R10" s="2"/>
    </row>
    <row r="12" spans="1:18" x14ac:dyDescent="0.25">
      <c r="Q12" s="12"/>
      <c r="R12" s="13"/>
    </row>
    <row r="13" spans="1:18" x14ac:dyDescent="0.25">
      <c r="Q13" s="12"/>
      <c r="R13" s="13"/>
    </row>
    <row r="14" spans="1:18" x14ac:dyDescent="0.25">
      <c r="B14" t="s">
        <v>30</v>
      </c>
      <c r="J14" t="s">
        <v>31</v>
      </c>
      <c r="Q14" s="12"/>
      <c r="R14" s="13"/>
    </row>
    <row r="15" spans="1:18" x14ac:dyDescent="0.25">
      <c r="B15" t="s">
        <v>13</v>
      </c>
      <c r="C15" t="s">
        <v>0</v>
      </c>
      <c r="D15" t="s">
        <v>1</v>
      </c>
      <c r="E15" s="20" t="s">
        <v>37</v>
      </c>
      <c r="F15" s="20" t="s">
        <v>32</v>
      </c>
      <c r="G15" t="s">
        <v>33</v>
      </c>
      <c r="H15" s="20" t="s">
        <v>40</v>
      </c>
      <c r="I15" t="s">
        <v>4</v>
      </c>
      <c r="J15" t="s">
        <v>20</v>
      </c>
      <c r="K15" t="s">
        <v>5</v>
      </c>
      <c r="Q15" s="12"/>
      <c r="R15" s="13"/>
    </row>
    <row r="16" spans="1:18" x14ac:dyDescent="0.25">
      <c r="A16">
        <v>503</v>
      </c>
      <c r="B16" s="14">
        <v>224624299</v>
      </c>
      <c r="C16" s="25">
        <v>2781450</v>
      </c>
      <c r="D16" s="25">
        <v>-44256902</v>
      </c>
      <c r="E16" s="25">
        <v>74843.33</v>
      </c>
      <c r="F16" s="26">
        <v>-80497.08</v>
      </c>
      <c r="G16" s="25">
        <v>3068577</v>
      </c>
      <c r="H16" s="25">
        <v>100698</v>
      </c>
      <c r="I16" s="25">
        <v>1764942</v>
      </c>
      <c r="J16" s="15">
        <f>SUM(C16:I16)</f>
        <v>-36546888.75</v>
      </c>
      <c r="K16" s="13">
        <f>+J16/B16</f>
        <v>-0.16270229406481085</v>
      </c>
      <c r="L16">
        <f>J16/B16</f>
        <v>-0.16270229406481085</v>
      </c>
      <c r="Q16" s="12"/>
      <c r="R16" s="13"/>
    </row>
    <row r="17" spans="1:19" x14ac:dyDescent="0.25">
      <c r="B17" s="14"/>
      <c r="C17" s="25"/>
      <c r="D17" s="25"/>
      <c r="E17" s="25"/>
      <c r="F17" s="26"/>
      <c r="G17" s="25"/>
      <c r="H17" s="25"/>
      <c r="I17" s="25"/>
      <c r="J17" s="15"/>
      <c r="K17" s="13"/>
      <c r="Q17" s="12"/>
      <c r="R17" s="13"/>
      <c r="S17" s="4"/>
    </row>
    <row r="18" spans="1:19" x14ac:dyDescent="0.25">
      <c r="A18">
        <v>504</v>
      </c>
      <c r="B18" s="14">
        <v>151910454</v>
      </c>
      <c r="C18" s="25">
        <v>1900719</v>
      </c>
      <c r="D18" s="25">
        <v>-33021943</v>
      </c>
      <c r="E18" s="25">
        <v>12184.09</v>
      </c>
      <c r="F18" s="26">
        <v>-45814</v>
      </c>
      <c r="G18" s="25">
        <v>2289594</v>
      </c>
      <c r="H18" s="25">
        <v>0</v>
      </c>
      <c r="I18" s="25">
        <v>704647</v>
      </c>
      <c r="J18" s="15">
        <f>SUM(C18:I18)</f>
        <v>-28160612.91</v>
      </c>
      <c r="K18" s="13">
        <f>+J18/B18</f>
        <v>-0.18537639884875862</v>
      </c>
      <c r="L18">
        <f>+J18/B18</f>
        <v>-0.18537639884875862</v>
      </c>
      <c r="S18" s="9"/>
    </row>
    <row r="19" spans="1:19" x14ac:dyDescent="0.25">
      <c r="B19" s="14"/>
      <c r="C19" s="25"/>
      <c r="D19" s="25"/>
      <c r="E19" s="25"/>
      <c r="F19" s="26"/>
      <c r="G19" s="25"/>
      <c r="H19" s="25"/>
      <c r="I19" s="25"/>
      <c r="J19" s="15"/>
      <c r="K19" s="13"/>
      <c r="S19" s="9"/>
    </row>
    <row r="20" spans="1:19" x14ac:dyDescent="0.25">
      <c r="A20">
        <v>505</v>
      </c>
      <c r="B20" s="14">
        <v>18945092</v>
      </c>
      <c r="C20" s="25">
        <v>220581</v>
      </c>
      <c r="D20" s="25">
        <v>-4390422</v>
      </c>
      <c r="E20" s="25">
        <v>-6749.72</v>
      </c>
      <c r="F20" s="26">
        <v>-3876.2</v>
      </c>
      <c r="G20" s="25">
        <v>304412</v>
      </c>
      <c r="H20" s="25">
        <v>2295</v>
      </c>
      <c r="I20" s="25">
        <v>33884</v>
      </c>
      <c r="J20" s="15">
        <f>SUM(C20:I20)</f>
        <v>-3839875.9200000004</v>
      </c>
      <c r="K20" s="13">
        <f>+J20/B20</f>
        <v>-0.20268446941297516</v>
      </c>
      <c r="L20">
        <f>+J20/B20</f>
        <v>-0.20268446941297516</v>
      </c>
      <c r="S20" s="9"/>
    </row>
    <row r="21" spans="1:19" x14ac:dyDescent="0.25">
      <c r="B21" s="14"/>
      <c r="C21" s="25"/>
      <c r="D21" s="25"/>
      <c r="E21" s="25"/>
      <c r="F21" s="26"/>
      <c r="G21" s="25"/>
      <c r="H21" s="25"/>
      <c r="I21" s="25"/>
      <c r="J21" s="15"/>
      <c r="K21" s="13"/>
      <c r="S21" s="9"/>
    </row>
    <row r="22" spans="1:19" x14ac:dyDescent="0.25">
      <c r="A22">
        <v>511</v>
      </c>
      <c r="B22" s="14">
        <v>23355052</v>
      </c>
      <c r="C22" s="25">
        <v>-793185</v>
      </c>
      <c r="D22" s="25">
        <v>-6032916</v>
      </c>
      <c r="E22" s="25">
        <v>3153.45</v>
      </c>
      <c r="F22" s="26">
        <v>-4405.2299999999996</v>
      </c>
      <c r="G22" s="25">
        <v>418296</v>
      </c>
      <c r="H22" s="25">
        <v>3153</v>
      </c>
      <c r="I22" s="25">
        <v>370066</v>
      </c>
      <c r="J22" s="15">
        <f>SUM(C22:I22)</f>
        <v>-6035837.7800000003</v>
      </c>
      <c r="K22" s="13">
        <f>+J22/B22</f>
        <v>-0.2584382077162577</v>
      </c>
      <c r="L22">
        <f>+J22/B22</f>
        <v>-0.2584382077162577</v>
      </c>
      <c r="S22" s="9"/>
    </row>
    <row r="23" spans="1:19" x14ac:dyDescent="0.25">
      <c r="B23" s="14"/>
      <c r="C23" s="25"/>
      <c r="D23" s="25"/>
      <c r="E23" s="25"/>
      <c r="F23" s="26"/>
      <c r="G23" s="25"/>
      <c r="H23" s="25"/>
      <c r="I23" s="25"/>
      <c r="J23" s="15"/>
      <c r="K23" s="13"/>
    </row>
    <row r="24" spans="1:19" x14ac:dyDescent="0.25">
      <c r="A24">
        <v>570</v>
      </c>
      <c r="B24" s="14">
        <v>1138253</v>
      </c>
      <c r="C24" s="25">
        <v>-2970</v>
      </c>
      <c r="D24" s="25">
        <v>-324087</v>
      </c>
      <c r="E24" s="25">
        <v>3378.08</v>
      </c>
      <c r="F24" s="26">
        <v>-86.05</v>
      </c>
      <c r="G24" s="25">
        <v>22471</v>
      </c>
      <c r="H24" s="25">
        <v>169</v>
      </c>
      <c r="I24" s="25">
        <v>16791</v>
      </c>
      <c r="J24" s="15">
        <f>SUM(C24:I24)</f>
        <v>-284333.96999999997</v>
      </c>
      <c r="K24" s="13">
        <f>+J24/B24</f>
        <v>-0.24979856850805573</v>
      </c>
      <c r="L24">
        <f>+J24/B24</f>
        <v>-0.24979856850805573</v>
      </c>
    </row>
    <row r="25" spans="1:19" x14ac:dyDescent="0.25">
      <c r="B25" s="14"/>
      <c r="C25" s="25"/>
      <c r="D25" s="25"/>
      <c r="E25" s="25"/>
      <c r="F25" s="26"/>
      <c r="G25" s="25"/>
      <c r="H25" s="25"/>
      <c r="I25" s="25"/>
      <c r="J25" s="15"/>
    </row>
    <row r="26" spans="1:19" x14ac:dyDescent="0.25">
      <c r="A26">
        <v>663</v>
      </c>
      <c r="B26" s="14">
        <v>41044945</v>
      </c>
      <c r="C26" s="25"/>
      <c r="D26" s="25"/>
      <c r="E26" s="25">
        <v>208294.54</v>
      </c>
      <c r="F26" s="26">
        <v>-41371.839999999997</v>
      </c>
      <c r="G26" s="25"/>
      <c r="H26" s="25">
        <v>141640</v>
      </c>
      <c r="I26" s="25"/>
      <c r="J26" s="15">
        <f>SUM(C26:I26)</f>
        <v>308562.7</v>
      </c>
      <c r="K26" s="13">
        <f>+J26/B26</f>
        <v>7.5176784863519733E-3</v>
      </c>
      <c r="L26">
        <f>+J26/B26</f>
        <v>7.5176784863519733E-3</v>
      </c>
    </row>
    <row r="27" spans="1:19" x14ac:dyDescent="0.25">
      <c r="B27" s="14"/>
      <c r="C27" s="25"/>
      <c r="D27" s="25"/>
      <c r="E27" s="25"/>
      <c r="F27" s="26"/>
      <c r="G27" s="25"/>
      <c r="H27" s="25"/>
      <c r="I27" s="25"/>
      <c r="J27" s="15"/>
      <c r="K27" s="13"/>
    </row>
    <row r="28" spans="1:19" x14ac:dyDescent="0.25">
      <c r="A28" t="s">
        <v>34</v>
      </c>
      <c r="B28" s="14">
        <f>SUM(B16:B24)</f>
        <v>419973150</v>
      </c>
      <c r="C28" s="25"/>
      <c r="D28" s="25"/>
      <c r="E28" s="26"/>
      <c r="F28" s="26"/>
      <c r="G28" s="25"/>
      <c r="H28" s="25"/>
      <c r="I28" s="25"/>
      <c r="J28" s="15"/>
      <c r="K28" s="13"/>
    </row>
    <row r="29" spans="1:19" x14ac:dyDescent="0.25">
      <c r="A29" t="s">
        <v>35</v>
      </c>
      <c r="B29" s="14">
        <f>SUM(B16:B26)</f>
        <v>461018095</v>
      </c>
      <c r="C29" s="25">
        <f>SUM(C16:C26)</f>
        <v>4106595</v>
      </c>
      <c r="D29" s="25">
        <f>SUM(D16:D26)</f>
        <v>-88026270</v>
      </c>
      <c r="E29" s="25">
        <f>SUM(E16:E26)</f>
        <v>295103.77</v>
      </c>
      <c r="F29" s="26">
        <f>SUM(F16:F26)</f>
        <v>-176050.4</v>
      </c>
      <c r="G29" s="25">
        <f>SUM(G16:G26)</f>
        <v>6103350</v>
      </c>
      <c r="H29" s="25">
        <f>SUM(H16:H26)</f>
        <v>247955</v>
      </c>
      <c r="I29" s="25">
        <f>SUM(I16:I26)</f>
        <v>2890330</v>
      </c>
      <c r="J29" s="15">
        <f>SUM(C29:I29)</f>
        <v>-74558986.63000001</v>
      </c>
      <c r="K29" s="13">
        <f>+J29/B29</f>
        <v>-0.16172681167753297</v>
      </c>
    </row>
    <row r="30" spans="1:19" x14ac:dyDescent="0.25">
      <c r="A30" t="s">
        <v>41</v>
      </c>
      <c r="B30" s="14">
        <f>+B16+B20+B22+B24+B26</f>
        <v>309107641</v>
      </c>
      <c r="C30" s="27">
        <f>+C29/B28</f>
        <v>9.7782322512760637E-3</v>
      </c>
      <c r="D30" s="27">
        <f>+D29/B28</f>
        <v>-0.20959975655586555</v>
      </c>
      <c r="E30" s="27">
        <f>+E29/B29</f>
        <v>6.4011320423333932E-4</v>
      </c>
      <c r="F30" s="28">
        <f>+F29/B29</f>
        <v>-3.8187308027464736E-4</v>
      </c>
      <c r="G30" s="27">
        <f>+G29/B28</f>
        <v>1.4532714769979938E-2</v>
      </c>
      <c r="H30" s="27">
        <f>+H29/B30</f>
        <v>8.021639296842875E-4</v>
      </c>
      <c r="I30" s="27">
        <f>+I29/B28</f>
        <v>6.8821780630499828E-3</v>
      </c>
      <c r="J30" s="13">
        <f>+J29/B29</f>
        <v>-0.16172681167753297</v>
      </c>
    </row>
    <row r="33" spans="6:9" x14ac:dyDescent="0.25">
      <c r="F33" s="4"/>
      <c r="G33" s="22"/>
      <c r="H33" s="16"/>
      <c r="I33" s="22"/>
    </row>
    <row r="34" spans="6:9" x14ac:dyDescent="0.25">
      <c r="F34" s="4"/>
      <c r="G34" s="22"/>
      <c r="H34" s="16"/>
      <c r="I34" s="22"/>
    </row>
    <row r="35" spans="6:9" x14ac:dyDescent="0.25">
      <c r="F35" s="4"/>
      <c r="G35" s="22"/>
      <c r="H35" s="16"/>
      <c r="I35" s="22"/>
    </row>
    <row r="36" spans="6:9" x14ac:dyDescent="0.25">
      <c r="F36" s="4"/>
      <c r="G36" s="22"/>
      <c r="H36" s="16"/>
      <c r="I36" s="22"/>
    </row>
    <row r="37" spans="6:9" x14ac:dyDescent="0.25">
      <c r="F37" s="4"/>
      <c r="G37" s="22"/>
      <c r="H37" s="16"/>
      <c r="I37" s="22"/>
    </row>
    <row r="38" spans="6:9" x14ac:dyDescent="0.25">
      <c r="F38" s="4"/>
      <c r="G38" s="22"/>
      <c r="H38" s="16"/>
      <c r="I38" s="22"/>
    </row>
  </sheetData>
  <pageMargins left="0.7" right="0.7" top="0.75" bottom="0.75" header="0.3" footer="0.3"/>
  <pageSetup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B2F3B9D7F32CD4F8EC0ADDA5726A81D" ma:contentTypeVersion="19" ma:contentTypeDescription="" ma:contentTypeScope="" ma:versionID="05356c5098a064cf691e70860f6b9077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250708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E3332723-2111-4039-B97F-84690D8A1E31}"/>
</file>

<file path=customXml/itemProps2.xml><?xml version="1.0" encoding="utf-8"?>
<ds:datastoreItem xmlns:ds="http://schemas.openxmlformats.org/officeDocument/2006/customXml" ds:itemID="{BEE3D66C-6D12-4104-A81E-8986CF66D247}"/>
</file>

<file path=customXml/itemProps3.xml><?xml version="1.0" encoding="utf-8"?>
<ds:datastoreItem xmlns:ds="http://schemas.openxmlformats.org/officeDocument/2006/customXml" ds:itemID="{33932BCB-FEAB-492A-8270-FEC6FEF40A9A}"/>
</file>

<file path=customXml/itemProps4.xml><?xml version="1.0" encoding="utf-8"?>
<ds:datastoreItem xmlns:ds="http://schemas.openxmlformats.org/officeDocument/2006/customXml" ds:itemID="{FE1A6F7F-AA49-469B-B7BB-817B548C76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CNGC Rate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Gresham, Maryalice</dc:creator>
  <cp:lastModifiedBy>Gresham, Maryalice</cp:lastModifiedBy>
  <dcterms:created xsi:type="dcterms:W3CDTF">2023-10-13T20:04:10Z</dcterms:created>
  <dcterms:modified xsi:type="dcterms:W3CDTF">2025-09-10T21:29:31Z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2024-09-06T20:49:39Z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7838a815-5664-415a-a773-0d2b59d99e5f</vt:lpwstr>
  </property>
  <property fmtid="{D5CDD505-2E9C-101B-9397-08002B2CF9AE}" pid="8" name="MSIP_Label_1da8032d-c4fe-48b8-9054-92634c9ea061_ContentBits">
    <vt:lpwstr>0</vt:lpwstr>
  </property>
  <property fmtid="{D5CDD505-2E9C-101B-9397-08002B2CF9AE}" pid="9" name="ContentTypeId">
    <vt:lpwstr>0x0101006E56B4D1795A2E4DB2F0B01679ED314A007B2F3B9D7F32CD4F8EC0ADDA5726A81D</vt:lpwstr>
  </property>
  <property fmtid="{D5CDD505-2E9C-101B-9397-08002B2CF9AE}" pid="10" name="_docset_NoMedatataSyncRequired">
    <vt:lpwstr>False</vt:lpwstr>
  </property>
</Properties>
</file>