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4.xml" ContentType="application/vnd.openxmlformats-officedocument.customXmlProperties+xml"/>
  <Override PartName="/xl/calcChain.xml" ContentType="application/vnd.openxmlformats-officedocument.spreadsheetml.calcChain+xml"/>
  <Override PartName="/xl/comments1.xml" ContentType="application/vnd.openxmlformats-officedocument.spreadsheetml.comments+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14283\OneDrive - pse.com\Desktop\Revised Petition\Supp\"/>
    </mc:Choice>
  </mc:AlternateContent>
  <bookViews>
    <workbookView xWindow="0" yWindow="0" windowWidth="19200" windowHeight="6000"/>
  </bookViews>
  <sheets>
    <sheet name="READ ME" sheetId="42" r:id="rId1"/>
    <sheet name="Electric Assumptions" sheetId="82" r:id="rId2"/>
    <sheet name="Electric - Sales" sheetId="1" r:id="rId3"/>
    <sheet name="Electric - UPC" sheetId="4" r:id="rId4"/>
    <sheet name="Electric - Customers" sheetId="3" r:id="rId5"/>
    <sheet name="Electric - Customers Additions" sheetId="5" r:id="rId6"/>
    <sheet name="Electric - Load" sheetId="2" r:id="rId7"/>
    <sheet name="DATA FOR TABLEAU" sheetId="80" state="hidden" r:id="rId8"/>
  </sheets>
  <calcPr calcId="162913"/>
</workbook>
</file>

<file path=xl/calcChain.xml><?xml version="1.0" encoding="utf-8"?>
<calcChain xmlns="http://schemas.openxmlformats.org/spreadsheetml/2006/main">
  <c r="G14" i="5" l="1"/>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13" i="5"/>
  <c r="G12" i="5"/>
  <c r="K26" i="3"/>
  <c r="K42" i="3"/>
  <c r="K58" i="3"/>
  <c r="K13" i="3"/>
  <c r="K14" i="3"/>
  <c r="K15" i="3"/>
  <c r="K16" i="3"/>
  <c r="K17" i="3"/>
  <c r="K20" i="3"/>
  <c r="K21" i="3"/>
  <c r="K22" i="3"/>
  <c r="K23" i="3"/>
  <c r="K24" i="3"/>
  <c r="K25" i="3"/>
  <c r="K28" i="3"/>
  <c r="K29" i="3"/>
  <c r="K30" i="3"/>
  <c r="K31" i="3"/>
  <c r="K32" i="3"/>
  <c r="K33" i="3"/>
  <c r="K36" i="3"/>
  <c r="K37" i="3"/>
  <c r="K38" i="3"/>
  <c r="K39" i="3"/>
  <c r="K40" i="3"/>
  <c r="K41" i="3"/>
  <c r="K44" i="3"/>
  <c r="K45" i="3"/>
  <c r="K46" i="3"/>
  <c r="K47" i="3"/>
  <c r="K48" i="3"/>
  <c r="K49" i="3"/>
  <c r="K52" i="3"/>
  <c r="K53" i="3"/>
  <c r="K54" i="3"/>
  <c r="K55" i="3"/>
  <c r="K56" i="3"/>
  <c r="K57" i="3"/>
  <c r="K51" i="3" l="1"/>
  <c r="K35" i="3"/>
  <c r="K19" i="3"/>
  <c r="K50" i="3"/>
  <c r="K34" i="3"/>
  <c r="K18" i="3"/>
  <c r="K59" i="3"/>
  <c r="K43" i="3"/>
  <c r="K27" i="3"/>
  <c r="F59" i="4" l="1"/>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E12" i="4"/>
  <c r="K12" i="5" l="1"/>
  <c r="U59" i="82" l="1"/>
  <c r="U58" i="82"/>
  <c r="U56" i="82"/>
  <c r="U55" i="82"/>
  <c r="U54" i="82"/>
  <c r="U52" i="82"/>
  <c r="U51" i="82"/>
  <c r="U50" i="82"/>
  <c r="U45" i="82"/>
  <c r="U44" i="82"/>
  <c r="U42" i="82"/>
  <c r="U40" i="82"/>
  <c r="U39" i="82"/>
  <c r="U36" i="82"/>
  <c r="U35" i="82"/>
  <c r="U34" i="82"/>
  <c r="U33" i="82"/>
  <c r="U30" i="82"/>
  <c r="U28" i="82"/>
  <c r="U27" i="82"/>
  <c r="U26" i="82"/>
  <c r="U25" i="82"/>
  <c r="U24" i="82"/>
  <c r="U23" i="82"/>
  <c r="U22" i="82"/>
  <c r="U19" i="82"/>
  <c r="U18" i="82"/>
  <c r="U16" i="82"/>
  <c r="U13" i="82"/>
  <c r="U17" i="82" l="1"/>
  <c r="U46" i="82"/>
  <c r="U41" i="82"/>
  <c r="U20" i="82"/>
  <c r="U57" i="82"/>
  <c r="U14" i="82"/>
  <c r="U29" i="82"/>
  <c r="U43" i="82"/>
  <c r="U37" i="82"/>
  <c r="U31" i="82"/>
  <c r="U48" i="82"/>
  <c r="U49" i="82"/>
  <c r="U32" i="82"/>
  <c r="U38" i="82"/>
  <c r="U15" i="82"/>
  <c r="U21" i="82"/>
  <c r="U47" i="82"/>
  <c r="U53" i="82"/>
  <c r="U12" i="82"/>
  <c r="N59" i="2" l="1"/>
  <c r="N58" i="2"/>
  <c r="N57" i="2"/>
  <c r="N56" i="2"/>
  <c r="N55" i="2"/>
  <c r="N54" i="2"/>
  <c r="N53" i="2"/>
  <c r="N52" i="2"/>
  <c r="N51" i="2"/>
  <c r="N50" i="2"/>
  <c r="N49" i="2"/>
  <c r="N47" i="2"/>
  <c r="N46" i="2"/>
  <c r="N45" i="2"/>
  <c r="N44" i="2"/>
  <c r="N43" i="2"/>
  <c r="N42" i="2"/>
  <c r="N41" i="2"/>
  <c r="N40" i="2"/>
  <c r="N39" i="2"/>
  <c r="N38" i="2"/>
  <c r="N37" i="2"/>
  <c r="N35" i="2"/>
  <c r="N34" i="2"/>
  <c r="N33" i="2"/>
  <c r="N32" i="2"/>
  <c r="N31" i="2"/>
  <c r="N30" i="2"/>
  <c r="N29" i="2"/>
  <c r="N28" i="2"/>
  <c r="N27" i="2"/>
  <c r="N26" i="2"/>
  <c r="N25" i="2"/>
  <c r="N23" i="2"/>
  <c r="N22" i="2"/>
  <c r="N21" i="2"/>
  <c r="N20" i="2"/>
  <c r="N19" i="2"/>
  <c r="N18" i="2"/>
  <c r="N17" i="2"/>
  <c r="N16" i="2"/>
  <c r="N15" i="2"/>
  <c r="N14" i="2"/>
  <c r="N13" i="2"/>
  <c r="B13" i="1"/>
  <c r="A13" i="1" s="1"/>
  <c r="C13" i="1" s="1"/>
  <c r="J27" i="2" l="1"/>
  <c r="L27" i="2" s="1"/>
  <c r="K27" i="2" s="1"/>
  <c r="J30" i="1"/>
  <c r="J14" i="2"/>
  <c r="L14" i="2" s="1"/>
  <c r="J30" i="2"/>
  <c r="L30" i="2" s="1"/>
  <c r="K30" i="2" s="1"/>
  <c r="J43" i="2"/>
  <c r="L43" i="2" s="1"/>
  <c r="O43" i="2" s="1"/>
  <c r="J46" i="2"/>
  <c r="L46" i="2" s="1"/>
  <c r="O46" i="2" s="1"/>
  <c r="J59" i="2"/>
  <c r="L59" i="2" s="1"/>
  <c r="N36" i="2"/>
  <c r="N24" i="2"/>
  <c r="J24" i="2"/>
  <c r="J40" i="2"/>
  <c r="L40" i="2" s="1"/>
  <c r="O40" i="2" s="1"/>
  <c r="J56" i="2"/>
  <c r="L56" i="2" s="1"/>
  <c r="O56" i="2" s="1"/>
  <c r="J38" i="1"/>
  <c r="N48" i="2"/>
  <c r="J33" i="2"/>
  <c r="L33" i="2" s="1"/>
  <c r="K33" i="2" s="1"/>
  <c r="J15" i="2"/>
  <c r="L15" i="2" s="1"/>
  <c r="O15" i="2" s="1"/>
  <c r="J18" i="2"/>
  <c r="L18" i="2" s="1"/>
  <c r="O18" i="2" s="1"/>
  <c r="J20" i="2"/>
  <c r="L20" i="2" s="1"/>
  <c r="O20" i="2" s="1"/>
  <c r="J21" i="2"/>
  <c r="L21" i="2" s="1"/>
  <c r="K21" i="2" s="1"/>
  <c r="J23" i="2"/>
  <c r="L23" i="2" s="1"/>
  <c r="K23" i="2" s="1"/>
  <c r="J26" i="2"/>
  <c r="L26" i="2" s="1"/>
  <c r="O26" i="2" s="1"/>
  <c r="J31" i="2"/>
  <c r="L31" i="2" s="1"/>
  <c r="O31" i="2" s="1"/>
  <c r="J34" i="2"/>
  <c r="L34" i="2" s="1"/>
  <c r="O34" i="2" s="1"/>
  <c r="J36" i="2"/>
  <c r="J37" i="2"/>
  <c r="L37" i="2" s="1"/>
  <c r="K37" i="2" s="1"/>
  <c r="J39" i="2"/>
  <c r="L39" i="2" s="1"/>
  <c r="O39" i="2" s="1"/>
  <c r="J42" i="2"/>
  <c r="L42" i="2" s="1"/>
  <c r="O42" i="2" s="1"/>
  <c r="J47" i="2"/>
  <c r="L47" i="2" s="1"/>
  <c r="K47" i="2" s="1"/>
  <c r="J50" i="2"/>
  <c r="L50" i="2" s="1"/>
  <c r="O50" i="2" s="1"/>
  <c r="J52" i="2"/>
  <c r="L52" i="2" s="1"/>
  <c r="K52" i="2" s="1"/>
  <c r="J53" i="2"/>
  <c r="L53" i="2" s="1"/>
  <c r="O53" i="2" s="1"/>
  <c r="J55" i="2"/>
  <c r="L55" i="2" s="1"/>
  <c r="O55" i="2" s="1"/>
  <c r="J58" i="2"/>
  <c r="L58" i="2" s="1"/>
  <c r="K58" i="2" s="1"/>
  <c r="J17" i="2"/>
  <c r="L17" i="2" s="1"/>
  <c r="O17" i="2" s="1"/>
  <c r="J49" i="2"/>
  <c r="L49" i="2" s="1"/>
  <c r="O49" i="2" s="1"/>
  <c r="J16" i="2"/>
  <c r="L16" i="2" s="1"/>
  <c r="K16" i="2" s="1"/>
  <c r="J32" i="2"/>
  <c r="L32" i="2" s="1"/>
  <c r="O32" i="2" s="1"/>
  <c r="J48" i="2"/>
  <c r="J13" i="2"/>
  <c r="L13" i="2" s="1"/>
  <c r="O13" i="2" s="1"/>
  <c r="J29" i="2"/>
  <c r="L29" i="2" s="1"/>
  <c r="K29" i="2" s="1"/>
  <c r="J45" i="2"/>
  <c r="L45" i="2" s="1"/>
  <c r="O45" i="2" s="1"/>
  <c r="J18" i="1"/>
  <c r="J29" i="1"/>
  <c r="J37" i="1"/>
  <c r="J41" i="1"/>
  <c r="J45" i="1"/>
  <c r="J46" i="1"/>
  <c r="J53" i="1"/>
  <c r="J28" i="2"/>
  <c r="L28" i="2" s="1"/>
  <c r="K28" i="2" s="1"/>
  <c r="J44" i="2"/>
  <c r="L44" i="2" s="1"/>
  <c r="K44" i="2" s="1"/>
  <c r="J49" i="1"/>
  <c r="J54" i="1"/>
  <c r="J25" i="1"/>
  <c r="J22" i="2"/>
  <c r="L22" i="2" s="1"/>
  <c r="K22" i="2" s="1"/>
  <c r="J38" i="2"/>
  <c r="L38" i="2" s="1"/>
  <c r="K38" i="2" s="1"/>
  <c r="J54" i="2"/>
  <c r="L54" i="2" s="1"/>
  <c r="K54" i="2" s="1"/>
  <c r="J19" i="2"/>
  <c r="L19" i="2" s="1"/>
  <c r="K19" i="2" s="1"/>
  <c r="J35" i="2"/>
  <c r="L35" i="2" s="1"/>
  <c r="K35" i="2" s="1"/>
  <c r="J51" i="2"/>
  <c r="L51" i="2" s="1"/>
  <c r="O51" i="2" s="1"/>
  <c r="J26" i="1"/>
  <c r="J34" i="1"/>
  <c r="J42" i="1"/>
  <c r="J50" i="1"/>
  <c r="J58" i="1"/>
  <c r="J17" i="1"/>
  <c r="J33" i="1"/>
  <c r="J57" i="1"/>
  <c r="J13" i="1"/>
  <c r="J14" i="1"/>
  <c r="J16" i="1"/>
  <c r="J20" i="1"/>
  <c r="J21" i="1"/>
  <c r="J22" i="1"/>
  <c r="J24" i="1"/>
  <c r="J28" i="1"/>
  <c r="J32" i="1"/>
  <c r="J36" i="1"/>
  <c r="J40" i="1"/>
  <c r="J44" i="1"/>
  <c r="J48" i="1"/>
  <c r="J52" i="1"/>
  <c r="J56" i="1"/>
  <c r="J15" i="1"/>
  <c r="J19" i="1"/>
  <c r="J23" i="1"/>
  <c r="J27" i="1"/>
  <c r="J31" i="1"/>
  <c r="J35" i="1"/>
  <c r="J39" i="1"/>
  <c r="J43" i="1"/>
  <c r="J47" i="1"/>
  <c r="J51" i="1"/>
  <c r="J55" i="1"/>
  <c r="J59" i="1"/>
  <c r="J25" i="2"/>
  <c r="L25" i="2" s="1"/>
  <c r="K25" i="2" s="1"/>
  <c r="J41" i="2"/>
  <c r="L41" i="2" s="1"/>
  <c r="K41" i="2" s="1"/>
  <c r="J57" i="2"/>
  <c r="L57" i="2" s="1"/>
  <c r="O57" i="2" s="1"/>
  <c r="O59" i="2"/>
  <c r="K59" i="2"/>
  <c r="O14" i="2"/>
  <c r="K14" i="2"/>
  <c r="B14" i="1"/>
  <c r="O27" i="2" l="1"/>
  <c r="K46" i="2"/>
  <c r="O30" i="2"/>
  <c r="K55" i="2"/>
  <c r="K39" i="2"/>
  <c r="K56" i="2"/>
  <c r="O21" i="2"/>
  <c r="O44" i="2"/>
  <c r="K43" i="2"/>
  <c r="O19" i="2"/>
  <c r="O23" i="2"/>
  <c r="O29" i="2"/>
  <c r="K32" i="2"/>
  <c r="O33" i="2"/>
  <c r="K15" i="2"/>
  <c r="K53" i="2"/>
  <c r="K50" i="2"/>
  <c r="K49" i="2"/>
  <c r="K51" i="2"/>
  <c r="O58" i="2"/>
  <c r="O16" i="2"/>
  <c r="K40" i="2"/>
  <c r="K42" i="2"/>
  <c r="K17" i="2"/>
  <c r="O47" i="2"/>
  <c r="K34" i="2"/>
  <c r="O28" i="2"/>
  <c r="O37" i="2"/>
  <c r="O35" i="2"/>
  <c r="O25" i="2"/>
  <c r="K13" i="2"/>
  <c r="L36" i="2"/>
  <c r="K26" i="2"/>
  <c r="L48" i="2"/>
  <c r="K31" i="2"/>
  <c r="K18" i="2"/>
  <c r="L24" i="2"/>
  <c r="K57" i="2"/>
  <c r="K45" i="2"/>
  <c r="K20" i="2"/>
  <c r="O52" i="2"/>
  <c r="O22" i="2"/>
  <c r="O41" i="2"/>
  <c r="O38" i="2"/>
  <c r="O54" i="2"/>
  <c r="A14" i="1"/>
  <c r="B15" i="1"/>
  <c r="C14" i="1" l="1"/>
  <c r="O48" i="2"/>
  <c r="K48" i="2"/>
  <c r="O24" i="2"/>
  <c r="K24" i="2"/>
  <c r="O36" i="2"/>
  <c r="K36" i="2"/>
  <c r="A15" i="1"/>
  <c r="C15" i="1" s="1"/>
  <c r="B16" i="1"/>
  <c r="A25" i="2"/>
  <c r="A37" i="2" s="1"/>
  <c r="A26" i="2"/>
  <c r="A38" i="2" s="1"/>
  <c r="A27" i="2"/>
  <c r="A39" i="2" s="1"/>
  <c r="A51" i="2" s="1"/>
  <c r="A28" i="2"/>
  <c r="A40" i="2" s="1"/>
  <c r="A29" i="2"/>
  <c r="A41" i="2" s="1"/>
  <c r="A53" i="2" s="1"/>
  <c r="A30" i="2"/>
  <c r="A42" i="2" s="1"/>
  <c r="A54" i="2" s="1"/>
  <c r="A31" i="2"/>
  <c r="A43" i="2" s="1"/>
  <c r="A55" i="2" s="1"/>
  <c r="A32" i="2"/>
  <c r="A44" i="2" s="1"/>
  <c r="A56" i="2" s="1"/>
  <c r="A33" i="2"/>
  <c r="A45" i="2" s="1"/>
  <c r="A57" i="2" s="1"/>
  <c r="A34" i="2"/>
  <c r="A46" i="2" s="1"/>
  <c r="A58" i="2" s="1"/>
  <c r="A35" i="2"/>
  <c r="A47" i="2" s="1"/>
  <c r="A59" i="2" s="1"/>
  <c r="A24" i="2"/>
  <c r="B25" i="2"/>
  <c r="B37" i="2" s="1"/>
  <c r="B49" i="2" s="1"/>
  <c r="B26" i="2"/>
  <c r="B38" i="2" s="1"/>
  <c r="B50" i="2" s="1"/>
  <c r="B27" i="2"/>
  <c r="B39" i="2" s="1"/>
  <c r="B28" i="2"/>
  <c r="B40" i="2" s="1"/>
  <c r="B52" i="2" s="1"/>
  <c r="B29" i="2"/>
  <c r="B41" i="2" s="1"/>
  <c r="B30" i="2"/>
  <c r="B42" i="2" s="1"/>
  <c r="B31" i="2"/>
  <c r="B43" i="2" s="1"/>
  <c r="B32" i="2"/>
  <c r="B44" i="2" s="1"/>
  <c r="B33" i="2"/>
  <c r="B45" i="2" s="1"/>
  <c r="B34" i="2"/>
  <c r="B46" i="2" s="1"/>
  <c r="B35" i="2"/>
  <c r="B47" i="2" s="1"/>
  <c r="B24" i="2"/>
  <c r="B36" i="2" s="1"/>
  <c r="B48" i="2" s="1"/>
  <c r="C23" i="2"/>
  <c r="C22" i="2"/>
  <c r="C21" i="2"/>
  <c r="C20" i="2"/>
  <c r="C19" i="2"/>
  <c r="C18" i="2"/>
  <c r="C17" i="2"/>
  <c r="C16" i="2"/>
  <c r="C15" i="2"/>
  <c r="C14" i="2"/>
  <c r="C13" i="2"/>
  <c r="N12" i="2"/>
  <c r="A36" i="2" l="1"/>
  <c r="C30" i="2"/>
  <c r="C28" i="2"/>
  <c r="C31" i="2"/>
  <c r="C24" i="2"/>
  <c r="C27" i="2"/>
  <c r="C26" i="2"/>
  <c r="C35" i="2"/>
  <c r="A16" i="1"/>
  <c r="C16" i="1" s="1"/>
  <c r="B17" i="1"/>
  <c r="C29" i="2"/>
  <c r="C25" i="2"/>
  <c r="C32" i="2"/>
  <c r="C34" i="2"/>
  <c r="C33" i="2"/>
  <c r="A50" i="2"/>
  <c r="C38" i="2"/>
  <c r="A49" i="2"/>
  <c r="C37" i="2"/>
  <c r="A48" i="2"/>
  <c r="C36" i="2"/>
  <c r="C39" i="2"/>
  <c r="A52" i="2"/>
  <c r="C47" i="2"/>
  <c r="B59" i="2"/>
  <c r="B58" i="2"/>
  <c r="C46" i="2"/>
  <c r="B57" i="2"/>
  <c r="C45" i="2"/>
  <c r="C44" i="2"/>
  <c r="B56" i="2"/>
  <c r="B55" i="2"/>
  <c r="C43" i="2"/>
  <c r="B54" i="2"/>
  <c r="C42" i="2"/>
  <c r="C41" i="2"/>
  <c r="B53" i="2"/>
  <c r="C40" i="2"/>
  <c r="B51" i="2"/>
  <c r="C49" i="2" l="1"/>
  <c r="C50" i="2"/>
  <c r="A17" i="1"/>
  <c r="B18" i="1"/>
  <c r="C48" i="2"/>
  <c r="C52" i="2"/>
  <c r="C55" i="2"/>
  <c r="C56" i="2"/>
  <c r="C57" i="2"/>
  <c r="C58" i="2"/>
  <c r="C51" i="2"/>
  <c r="C59" i="2"/>
  <c r="C53" i="2"/>
  <c r="C54" i="2"/>
  <c r="C17" i="1" l="1"/>
  <c r="A18" i="1"/>
  <c r="B19" i="1"/>
  <c r="C18" i="1" l="1"/>
  <c r="A19" i="1"/>
  <c r="C19" i="1" s="1"/>
  <c r="B20" i="1"/>
  <c r="A20" i="1" l="1"/>
  <c r="B21" i="1"/>
  <c r="N7" i="2" l="1"/>
  <c r="E7" i="2"/>
  <c r="C20" i="1"/>
  <c r="H7" i="2"/>
  <c r="A21" i="1"/>
  <c r="C21" i="1" s="1"/>
  <c r="B22" i="1"/>
  <c r="F7" i="2" l="1"/>
  <c r="I7" i="2"/>
  <c r="G7" i="2"/>
  <c r="M7" i="2"/>
  <c r="A22" i="1"/>
  <c r="C22" i="1" s="1"/>
  <c r="B23" i="1"/>
  <c r="A23" i="1" l="1"/>
  <c r="C23" i="1" s="1"/>
  <c r="B24" i="1"/>
  <c r="A24" i="1" l="1"/>
  <c r="C24" i="1" s="1"/>
  <c r="B25" i="1"/>
  <c r="A25" i="1" l="1"/>
  <c r="C25" i="1" s="1"/>
  <c r="B26" i="1"/>
  <c r="A26" i="1" l="1"/>
  <c r="C26" i="1" s="1"/>
  <c r="B27" i="1"/>
  <c r="B28" i="1" l="1"/>
  <c r="A27" i="1"/>
  <c r="C27" i="1" s="1"/>
  <c r="B29" i="1" l="1"/>
  <c r="A28" i="1"/>
  <c r="C28" i="1" s="1"/>
  <c r="AC10" i="82"/>
  <c r="AC9" i="82"/>
  <c r="AC8" i="82"/>
  <c r="AC7" i="82"/>
  <c r="A29" i="1" l="1"/>
  <c r="C29" i="1" s="1"/>
  <c r="B30" i="1"/>
  <c r="A30" i="1" l="1"/>
  <c r="C30" i="1" s="1"/>
  <c r="B31" i="1"/>
  <c r="A31" i="1" l="1"/>
  <c r="C31" i="1" s="1"/>
  <c r="B32" i="1"/>
  <c r="A32" i="1" l="1"/>
  <c r="C32" i="1" s="1"/>
  <c r="B33" i="1"/>
  <c r="A33" i="1" l="1"/>
  <c r="C33" i="1" s="1"/>
  <c r="B34" i="1"/>
  <c r="A34" i="1" l="1"/>
  <c r="C34" i="1" s="1"/>
  <c r="B35" i="1"/>
  <c r="A35" i="1" l="1"/>
  <c r="C35" i="1" s="1"/>
  <c r="B36" i="1"/>
  <c r="A36" i="1" l="1"/>
  <c r="C36" i="1" s="1"/>
  <c r="B37" i="1"/>
  <c r="A37" i="1" l="1"/>
  <c r="C37" i="1" s="1"/>
  <c r="B38" i="1"/>
  <c r="A38" i="1" l="1"/>
  <c r="C38" i="1" s="1"/>
  <c r="B39" i="1"/>
  <c r="B13" i="82"/>
  <c r="B14" i="82" s="1"/>
  <c r="C12" i="82"/>
  <c r="A8" i="82"/>
  <c r="A39" i="1" l="1"/>
  <c r="C39" i="1" s="1"/>
  <c r="B40" i="1"/>
  <c r="A9" i="82"/>
  <c r="A13" i="82"/>
  <c r="B15" i="82"/>
  <c r="A10" i="82"/>
  <c r="C13" i="82" l="1"/>
  <c r="A40" i="1"/>
  <c r="C40" i="1" s="1"/>
  <c r="B41" i="1"/>
  <c r="A14" i="82"/>
  <c r="A15" i="82"/>
  <c r="C15" i="82" s="1"/>
  <c r="B16" i="82"/>
  <c r="B17" i="82" s="1"/>
  <c r="A41" i="1" l="1"/>
  <c r="C41" i="1" s="1"/>
  <c r="B42" i="1"/>
  <c r="A16" i="82"/>
  <c r="C14" i="82"/>
  <c r="B18" i="82"/>
  <c r="A42" i="1" l="1"/>
  <c r="C42" i="1" s="1"/>
  <c r="B43" i="1"/>
  <c r="A17" i="82"/>
  <c r="C16" i="82"/>
  <c r="B19" i="82"/>
  <c r="A18" i="82" l="1"/>
  <c r="B44" i="1"/>
  <c r="A43" i="1"/>
  <c r="C43" i="1" s="1"/>
  <c r="C17" i="82"/>
  <c r="B20" i="82"/>
  <c r="C18" i="82" l="1"/>
  <c r="A19" i="82"/>
  <c r="C19" i="82" s="1"/>
  <c r="B45" i="1"/>
  <c r="A44" i="1"/>
  <c r="C44" i="1" s="1"/>
  <c r="B21" i="82"/>
  <c r="A20" i="82"/>
  <c r="A45" i="1" l="1"/>
  <c r="C45" i="1" s="1"/>
  <c r="B46" i="1"/>
  <c r="C20" i="82"/>
  <c r="A21" i="82"/>
  <c r="B22" i="82"/>
  <c r="A46" i="1" l="1"/>
  <c r="C46" i="1" s="1"/>
  <c r="B47" i="1"/>
  <c r="A22" i="82"/>
  <c r="B23" i="82"/>
  <c r="C21" i="82"/>
  <c r="A47" i="1" l="1"/>
  <c r="C47" i="1" s="1"/>
  <c r="B48" i="1"/>
  <c r="A23" i="82"/>
  <c r="B24" i="82"/>
  <c r="C22" i="82"/>
  <c r="A48" i="1" l="1"/>
  <c r="C48" i="1" s="1"/>
  <c r="B49" i="1"/>
  <c r="B25" i="82"/>
  <c r="A24" i="82"/>
  <c r="C23" i="82"/>
  <c r="A49" i="1" l="1"/>
  <c r="C49" i="1" s="1"/>
  <c r="B50" i="1"/>
  <c r="A25" i="82"/>
  <c r="B26" i="82"/>
  <c r="C24" i="82"/>
  <c r="A50" i="1" l="1"/>
  <c r="C50" i="1" s="1"/>
  <c r="B51" i="1"/>
  <c r="C25" i="82"/>
  <c r="A26" i="82"/>
  <c r="B27" i="82"/>
  <c r="A51" i="1" l="1"/>
  <c r="C51" i="1" s="1"/>
  <c r="B52" i="1"/>
  <c r="A27" i="82"/>
  <c r="B28" i="82"/>
  <c r="C26" i="82"/>
  <c r="J12" i="2"/>
  <c r="K12" i="3"/>
  <c r="J12" i="1"/>
  <c r="L12" i="2" l="1"/>
  <c r="L7" i="2" s="1"/>
  <c r="J7" i="2"/>
  <c r="A52" i="1"/>
  <c r="C52" i="1" s="1"/>
  <c r="B53" i="1"/>
  <c r="C27" i="82"/>
  <c r="B29" i="82"/>
  <c r="A28" i="82"/>
  <c r="A53" i="1" l="1"/>
  <c r="B54" i="1"/>
  <c r="K12" i="2"/>
  <c r="K7" i="2" s="1"/>
  <c r="A29" i="82"/>
  <c r="B30" i="82"/>
  <c r="C28" i="82"/>
  <c r="O12" i="2"/>
  <c r="O7" i="2" s="1"/>
  <c r="D2" i="80"/>
  <c r="D3" i="80" s="1"/>
  <c r="D4" i="80" s="1"/>
  <c r="D5" i="80" s="1"/>
  <c r="D6" i="80" s="1"/>
  <c r="D7" i="80" s="1"/>
  <c r="D8" i="80" s="1"/>
  <c r="D9" i="80" s="1"/>
  <c r="D10" i="80" s="1"/>
  <c r="D11" i="80" s="1"/>
  <c r="D12" i="80" s="1"/>
  <c r="D13" i="80" s="1"/>
  <c r="D14" i="80" s="1"/>
  <c r="D15" i="80" s="1"/>
  <c r="C53" i="1" l="1"/>
  <c r="A54" i="1"/>
  <c r="C54" i="1" s="1"/>
  <c r="B55" i="1"/>
  <c r="A30" i="82"/>
  <c r="B31" i="82"/>
  <c r="C29" i="82"/>
  <c r="D16" i="80"/>
  <c r="D17" i="80" s="1"/>
  <c r="D18" i="80" s="1"/>
  <c r="D19" i="80" s="1"/>
  <c r="D20" i="80" s="1"/>
  <c r="D21" i="80" s="1"/>
  <c r="D22" i="80" s="1"/>
  <c r="D23" i="80" s="1"/>
  <c r="D24" i="80" s="1"/>
  <c r="D25" i="80" s="1"/>
  <c r="D26" i="80" s="1"/>
  <c r="D27" i="80" s="1"/>
  <c r="D28" i="80" s="1"/>
  <c r="D29" i="80" s="1"/>
  <c r="D30" i="80" s="1"/>
  <c r="D31" i="80" s="1"/>
  <c r="D32" i="80" s="1"/>
  <c r="D33" i="80" s="1"/>
  <c r="D34" i="80" s="1"/>
  <c r="D35" i="80" s="1"/>
  <c r="A55" i="1" l="1"/>
  <c r="B56" i="1"/>
  <c r="A31" i="82"/>
  <c r="B32" i="82"/>
  <c r="C30" i="82"/>
  <c r="C55" i="1" l="1"/>
  <c r="A56" i="1"/>
  <c r="C56" i="1" s="1"/>
  <c r="B57" i="1"/>
  <c r="B33" i="82"/>
  <c r="A32" i="82"/>
  <c r="C31" i="82"/>
  <c r="A57" i="1" l="1"/>
  <c r="B58" i="1"/>
  <c r="C32" i="82"/>
  <c r="A33" i="82"/>
  <c r="B34" i="82"/>
  <c r="C57" i="1" l="1"/>
  <c r="A58" i="1"/>
  <c r="C58" i="1" s="1"/>
  <c r="B59" i="1"/>
  <c r="A34" i="82"/>
  <c r="B35" i="82"/>
  <c r="C33" i="82"/>
  <c r="A59" i="1" l="1"/>
  <c r="C59" i="1" s="1"/>
  <c r="A35" i="82"/>
  <c r="B36" i="82"/>
  <c r="C34" i="82"/>
  <c r="B37" i="82" l="1"/>
  <c r="A36" i="82"/>
  <c r="C35" i="82"/>
  <c r="C36" i="82" l="1"/>
  <c r="A37" i="82"/>
  <c r="B38" i="82"/>
  <c r="A38" i="82" l="1"/>
  <c r="B39" i="82"/>
  <c r="C37" i="82"/>
  <c r="A39" i="82" l="1"/>
  <c r="B40" i="82"/>
  <c r="C38" i="82"/>
  <c r="B41" i="82" l="1"/>
  <c r="A40" i="82"/>
  <c r="C39" i="82"/>
  <c r="C40" i="82" l="1"/>
  <c r="A41" i="82"/>
  <c r="B42" i="82"/>
  <c r="A42" i="82" l="1"/>
  <c r="B43" i="82"/>
  <c r="C41" i="82"/>
  <c r="C42" i="82" l="1"/>
  <c r="B44" i="82"/>
  <c r="A43" i="82"/>
  <c r="C43" i="82" l="1"/>
  <c r="B45" i="82"/>
  <c r="A44" i="82"/>
  <c r="C44" i="82" l="1"/>
  <c r="A45" i="82"/>
  <c r="B46" i="82"/>
  <c r="C45" i="82" l="1"/>
  <c r="B47" i="82"/>
  <c r="A46" i="82"/>
  <c r="C46" i="82" l="1"/>
  <c r="B48" i="82"/>
  <c r="A47" i="82"/>
  <c r="C47" i="82" s="1"/>
  <c r="A1" i="4"/>
  <c r="B49" i="82" l="1"/>
  <c r="A48" i="82"/>
  <c r="C48" i="82" s="1"/>
  <c r="A49" i="82" l="1"/>
  <c r="C49" i="82" s="1"/>
  <c r="B50" i="82"/>
  <c r="A1" i="2"/>
  <c r="B51" i="82" l="1"/>
  <c r="A50" i="82"/>
  <c r="C50" i="82" s="1"/>
  <c r="A1" i="5"/>
  <c r="A1" i="3"/>
  <c r="A51" i="82" l="1"/>
  <c r="C51" i="82" s="1"/>
  <c r="B52" i="82"/>
  <c r="H13" i="4"/>
  <c r="H15" i="4"/>
  <c r="H17" i="4"/>
  <c r="H19" i="4"/>
  <c r="H21" i="4"/>
  <c r="H23" i="4"/>
  <c r="H25" i="4"/>
  <c r="H27" i="4"/>
  <c r="H29" i="4"/>
  <c r="H31" i="4"/>
  <c r="H33" i="4"/>
  <c r="H35" i="4"/>
  <c r="H37" i="4"/>
  <c r="H39" i="4"/>
  <c r="H41" i="4"/>
  <c r="H43" i="4"/>
  <c r="H45" i="4"/>
  <c r="H47" i="4"/>
  <c r="H49" i="4"/>
  <c r="H51" i="4"/>
  <c r="H53" i="4"/>
  <c r="H55" i="4"/>
  <c r="H57" i="4"/>
  <c r="H59" i="4"/>
  <c r="H12" i="4"/>
  <c r="H14" i="4"/>
  <c r="H16" i="4"/>
  <c r="H18" i="4"/>
  <c r="H20" i="4"/>
  <c r="H22" i="4"/>
  <c r="H24" i="4"/>
  <c r="H26" i="4"/>
  <c r="H28" i="4"/>
  <c r="H30" i="4"/>
  <c r="H32" i="4"/>
  <c r="H34" i="4"/>
  <c r="H36" i="4"/>
  <c r="H38" i="4"/>
  <c r="H40" i="4"/>
  <c r="H42" i="4"/>
  <c r="H44" i="4"/>
  <c r="H46" i="4"/>
  <c r="H48" i="4"/>
  <c r="H50" i="4"/>
  <c r="H52" i="4"/>
  <c r="H54" i="4"/>
  <c r="H56" i="4"/>
  <c r="H58" i="4"/>
  <c r="B53" i="82" l="1"/>
  <c r="A52" i="82"/>
  <c r="C52" i="82" s="1"/>
  <c r="A53" i="82" l="1"/>
  <c r="C53" i="82" s="1"/>
  <c r="B54" i="82"/>
  <c r="A54" i="82" l="1"/>
  <c r="C54" i="82" s="1"/>
  <c r="B55" i="82"/>
  <c r="A55" i="82" l="1"/>
  <c r="C55" i="82" s="1"/>
  <c r="B56" i="82"/>
  <c r="B57" i="82" l="1"/>
  <c r="A56" i="82"/>
  <c r="C56" i="82" s="1"/>
  <c r="A57" i="82" l="1"/>
  <c r="C57" i="82" s="1"/>
  <c r="B58" i="82"/>
  <c r="A58" i="82" l="1"/>
  <c r="C58" i="82" s="1"/>
  <c r="B59" i="82"/>
  <c r="A59" i="82" l="1"/>
  <c r="C59" i="82" s="1"/>
  <c r="H7" i="1" l="1"/>
  <c r="F7" i="1"/>
  <c r="I7" i="1"/>
  <c r="E7" i="1"/>
  <c r="G7" i="1"/>
  <c r="J7" i="1"/>
  <c r="A8" i="5"/>
  <c r="A8" i="3"/>
  <c r="A8" i="2"/>
  <c r="E13" i="5"/>
  <c r="H13" i="5"/>
  <c r="J13" i="5"/>
  <c r="F14" i="5"/>
  <c r="I14" i="5"/>
  <c r="E15" i="5"/>
  <c r="H15" i="5"/>
  <c r="J15" i="5"/>
  <c r="F16" i="5"/>
  <c r="I16" i="5"/>
  <c r="E17" i="5"/>
  <c r="H17" i="5"/>
  <c r="J17" i="5"/>
  <c r="F18" i="5"/>
  <c r="I18" i="5"/>
  <c r="E19" i="5"/>
  <c r="H19" i="5"/>
  <c r="J19" i="5"/>
  <c r="F20" i="5"/>
  <c r="I20" i="5"/>
  <c r="E21" i="5"/>
  <c r="H21" i="5"/>
  <c r="J21" i="5"/>
  <c r="F22" i="5"/>
  <c r="I22" i="5"/>
  <c r="E23" i="5"/>
  <c r="H23" i="5"/>
  <c r="J23" i="5"/>
  <c r="F24" i="5"/>
  <c r="I24" i="5"/>
  <c r="E25" i="5"/>
  <c r="H25" i="5"/>
  <c r="J25" i="5"/>
  <c r="F26" i="5"/>
  <c r="I26" i="5"/>
  <c r="E27" i="5"/>
  <c r="H27" i="5"/>
  <c r="J27" i="5"/>
  <c r="F28" i="5"/>
  <c r="I28" i="5"/>
  <c r="E29" i="5"/>
  <c r="H29" i="5"/>
  <c r="J29" i="5"/>
  <c r="F30" i="5"/>
  <c r="I30" i="5"/>
  <c r="E31" i="5"/>
  <c r="H31" i="5"/>
  <c r="J31" i="5"/>
  <c r="F32" i="5"/>
  <c r="I32" i="5"/>
  <c r="E33" i="5"/>
  <c r="H33" i="5"/>
  <c r="J33" i="5"/>
  <c r="F34" i="5"/>
  <c r="I34" i="5"/>
  <c r="E35" i="5"/>
  <c r="H35" i="5"/>
  <c r="J35" i="5"/>
  <c r="F36" i="5"/>
  <c r="I36" i="5"/>
  <c r="E37" i="5"/>
  <c r="H37" i="5"/>
  <c r="J37" i="5"/>
  <c r="F38" i="5"/>
  <c r="I38" i="5"/>
  <c r="E39" i="5"/>
  <c r="H39" i="5"/>
  <c r="J39" i="5"/>
  <c r="F40" i="5"/>
  <c r="I40" i="5"/>
  <c r="E41" i="5"/>
  <c r="H41" i="5"/>
  <c r="J41" i="5"/>
  <c r="F42" i="5"/>
  <c r="I42" i="5"/>
  <c r="E43" i="5"/>
  <c r="H43" i="5"/>
  <c r="J43" i="5"/>
  <c r="F44" i="5"/>
  <c r="I44" i="5"/>
  <c r="E45" i="5"/>
  <c r="H45" i="5"/>
  <c r="J45" i="5"/>
  <c r="F46" i="5"/>
  <c r="I46" i="5"/>
  <c r="E47" i="5"/>
  <c r="H47" i="5"/>
  <c r="J47" i="5"/>
  <c r="F48" i="5"/>
  <c r="I48" i="5"/>
  <c r="E49" i="5"/>
  <c r="H49" i="5"/>
  <c r="J49" i="5"/>
  <c r="F50" i="5"/>
  <c r="I50" i="5"/>
  <c r="E51" i="5"/>
  <c r="H51" i="5"/>
  <c r="J51" i="5"/>
  <c r="F52" i="5"/>
  <c r="I52" i="5"/>
  <c r="E53" i="5"/>
  <c r="H53" i="5"/>
  <c r="J53" i="5"/>
  <c r="F54" i="5"/>
  <c r="I54" i="5"/>
  <c r="E55" i="5"/>
  <c r="H55" i="5"/>
  <c r="J55" i="5"/>
  <c r="F56" i="5"/>
  <c r="I56" i="5"/>
  <c r="E57" i="5"/>
  <c r="H57" i="5"/>
  <c r="J57" i="5"/>
  <c r="F58" i="5"/>
  <c r="I58" i="5"/>
  <c r="E59" i="5"/>
  <c r="H59" i="5"/>
  <c r="J59" i="5"/>
  <c r="F13" i="5"/>
  <c r="I13" i="5"/>
  <c r="E14" i="5"/>
  <c r="H14" i="5"/>
  <c r="J14" i="5"/>
  <c r="F15" i="5"/>
  <c r="I15" i="5"/>
  <c r="E16" i="5"/>
  <c r="H16" i="5"/>
  <c r="J16" i="5"/>
  <c r="F17" i="5"/>
  <c r="I17" i="5"/>
  <c r="E18" i="5"/>
  <c r="H18" i="5"/>
  <c r="J18" i="5"/>
  <c r="F19" i="5"/>
  <c r="I19" i="5"/>
  <c r="E20" i="5"/>
  <c r="H20" i="5"/>
  <c r="J20" i="5"/>
  <c r="F21" i="5"/>
  <c r="I21" i="5"/>
  <c r="E22" i="5"/>
  <c r="H22" i="5"/>
  <c r="J22" i="5"/>
  <c r="F23" i="5"/>
  <c r="I23" i="5"/>
  <c r="E24" i="5"/>
  <c r="H24" i="5"/>
  <c r="J24" i="5"/>
  <c r="F25" i="5"/>
  <c r="I25" i="5"/>
  <c r="E26" i="5"/>
  <c r="H26" i="5"/>
  <c r="J26" i="5"/>
  <c r="F27" i="5"/>
  <c r="I27" i="5"/>
  <c r="E28" i="5"/>
  <c r="H28" i="5"/>
  <c r="J28" i="5"/>
  <c r="F29" i="5"/>
  <c r="I29" i="5"/>
  <c r="E30" i="5"/>
  <c r="H30" i="5"/>
  <c r="J30" i="5"/>
  <c r="F31" i="5"/>
  <c r="I31" i="5"/>
  <c r="E32" i="5"/>
  <c r="H32" i="5"/>
  <c r="J32" i="5"/>
  <c r="F33" i="5"/>
  <c r="I33" i="5"/>
  <c r="E34" i="5"/>
  <c r="H34" i="5"/>
  <c r="J34" i="5"/>
  <c r="F35" i="5"/>
  <c r="I35" i="5"/>
  <c r="E36" i="5"/>
  <c r="H36" i="5"/>
  <c r="J36" i="5"/>
  <c r="F37" i="5"/>
  <c r="I37" i="5"/>
  <c r="E38" i="5"/>
  <c r="H38" i="5"/>
  <c r="J38" i="5"/>
  <c r="F39" i="5"/>
  <c r="I39" i="5"/>
  <c r="E40" i="5"/>
  <c r="H40" i="5"/>
  <c r="J40" i="5"/>
  <c r="F41" i="5"/>
  <c r="I41" i="5"/>
  <c r="E42" i="5"/>
  <c r="H42" i="5"/>
  <c r="J42" i="5"/>
  <c r="F43" i="5"/>
  <c r="I43" i="5"/>
  <c r="E44" i="5"/>
  <c r="H44" i="5"/>
  <c r="J44" i="5"/>
  <c r="F45" i="5"/>
  <c r="I45" i="5"/>
  <c r="E46" i="5"/>
  <c r="H46" i="5"/>
  <c r="J46" i="5"/>
  <c r="F47" i="5"/>
  <c r="I47" i="5"/>
  <c r="E48" i="5"/>
  <c r="H48" i="5"/>
  <c r="J48" i="5"/>
  <c r="F49" i="5"/>
  <c r="I49" i="5"/>
  <c r="E50" i="5"/>
  <c r="H50" i="5"/>
  <c r="J50" i="5"/>
  <c r="F51" i="5"/>
  <c r="I51" i="5"/>
  <c r="E52" i="5"/>
  <c r="H52" i="5"/>
  <c r="J52" i="5"/>
  <c r="F53" i="5"/>
  <c r="I53" i="5"/>
  <c r="E54" i="5"/>
  <c r="H54" i="5"/>
  <c r="J54" i="5"/>
  <c r="F55" i="5"/>
  <c r="I55" i="5"/>
  <c r="E56" i="5"/>
  <c r="H56" i="5"/>
  <c r="J56" i="5"/>
  <c r="F57" i="5"/>
  <c r="I57" i="5"/>
  <c r="E58" i="5"/>
  <c r="H58" i="5"/>
  <c r="J58" i="5"/>
  <c r="F59" i="5"/>
  <c r="I59" i="5"/>
  <c r="A8" i="4"/>
  <c r="A9" i="5" l="1"/>
  <c r="H8" i="2"/>
  <c r="F8" i="2"/>
  <c r="M8" i="2"/>
  <c r="G8" i="2"/>
  <c r="E8" i="2"/>
  <c r="I8" i="2"/>
  <c r="J8" i="2"/>
  <c r="N8" i="2"/>
  <c r="L8" i="2"/>
  <c r="K8" i="2"/>
  <c r="O8" i="2"/>
  <c r="A9" i="3"/>
  <c r="K13" i="5"/>
  <c r="A9" i="2"/>
  <c r="A10" i="2" s="1"/>
  <c r="K53" i="5"/>
  <c r="K14" i="5"/>
  <c r="K19" i="5"/>
  <c r="K18" i="5"/>
  <c r="K37" i="5"/>
  <c r="K29" i="5"/>
  <c r="K26" i="5"/>
  <c r="K21" i="5"/>
  <c r="K47" i="5"/>
  <c r="K39" i="5"/>
  <c r="K23" i="5"/>
  <c r="K15" i="5"/>
  <c r="K58" i="5"/>
  <c r="K42" i="5"/>
  <c r="K34" i="5"/>
  <c r="K31" i="5"/>
  <c r="K17" i="5"/>
  <c r="K59" i="5"/>
  <c r="K56" i="5"/>
  <c r="K55" i="5"/>
  <c r="K51" i="5"/>
  <c r="K50" i="5"/>
  <c r="K48" i="5"/>
  <c r="K45" i="5"/>
  <c r="K43" i="5"/>
  <c r="K40" i="5"/>
  <c r="K35" i="5"/>
  <c r="K32" i="5"/>
  <c r="K27" i="5"/>
  <c r="K24" i="5"/>
  <c r="K16" i="5"/>
  <c r="K57" i="5"/>
  <c r="K52" i="5"/>
  <c r="K49" i="5"/>
  <c r="K44" i="5"/>
  <c r="K41" i="5"/>
  <c r="K36" i="5"/>
  <c r="K33" i="5"/>
  <c r="K28" i="5"/>
  <c r="K25" i="5"/>
  <c r="K20" i="5"/>
  <c r="K54" i="5"/>
  <c r="K46" i="5"/>
  <c r="K38" i="5"/>
  <c r="K30" i="5"/>
  <c r="K22" i="5"/>
  <c r="A10" i="5"/>
  <c r="A9" i="4"/>
  <c r="A10" i="3"/>
  <c r="A8" i="1"/>
  <c r="I9" i="2" l="1"/>
  <c r="G9" i="2"/>
  <c r="F9" i="2"/>
  <c r="H9" i="2"/>
  <c r="M9" i="2"/>
  <c r="E9" i="2"/>
  <c r="N9" i="2"/>
  <c r="J9" i="2"/>
  <c r="L9" i="2"/>
  <c r="K9" i="2"/>
  <c r="O9" i="2"/>
  <c r="F10" i="2"/>
  <c r="I10" i="2"/>
  <c r="E10" i="2"/>
  <c r="G10" i="2"/>
  <c r="M10" i="2"/>
  <c r="H10" i="2"/>
  <c r="J10" i="2"/>
  <c r="N10" i="2"/>
  <c r="L10" i="2"/>
  <c r="O10" i="2"/>
  <c r="K10" i="2"/>
  <c r="H8" i="1"/>
  <c r="I8" i="1"/>
  <c r="E8" i="1"/>
  <c r="F8" i="1"/>
  <c r="G8" i="1"/>
  <c r="J8" i="1"/>
  <c r="A10" i="4"/>
  <c r="A9" i="1"/>
  <c r="F9" i="1" l="1"/>
  <c r="H9" i="1"/>
  <c r="E9" i="1"/>
  <c r="I9" i="1"/>
  <c r="G9" i="1"/>
  <c r="J9" i="1"/>
  <c r="A10" i="1"/>
  <c r="H10" i="1" l="1"/>
  <c r="I10" i="1"/>
  <c r="E10" i="1"/>
  <c r="F10" i="1"/>
  <c r="G10" i="1"/>
  <c r="J10" i="1"/>
  <c r="B13" i="3" l="1"/>
  <c r="B13" i="4" l="1"/>
  <c r="B14" i="3"/>
  <c r="A13" i="3"/>
  <c r="C12" i="3"/>
  <c r="C12" i="1" l="1"/>
  <c r="B13" i="5"/>
  <c r="C12" i="4"/>
  <c r="B14" i="4"/>
  <c r="A13" i="4"/>
  <c r="B15" i="3"/>
  <c r="A14" i="3"/>
  <c r="C13" i="3"/>
  <c r="C12" i="2"/>
  <c r="A13" i="5" l="1"/>
  <c r="B14" i="5"/>
  <c r="C12" i="5"/>
  <c r="C13" i="4"/>
  <c r="B15" i="4"/>
  <c r="A14" i="4"/>
  <c r="B16" i="3"/>
  <c r="A15" i="3"/>
  <c r="C14" i="3"/>
  <c r="C14" i="4" l="1"/>
  <c r="A14" i="5"/>
  <c r="B15" i="5"/>
  <c r="C13" i="5"/>
  <c r="B16" i="4"/>
  <c r="A15" i="4"/>
  <c r="C15" i="3"/>
  <c r="B17" i="3"/>
  <c r="A16" i="3"/>
  <c r="C14" i="5" l="1"/>
  <c r="A15" i="5"/>
  <c r="B16" i="5"/>
  <c r="C15" i="4"/>
  <c r="B17" i="4"/>
  <c r="A16" i="4"/>
  <c r="C16" i="3"/>
  <c r="B18" i="3"/>
  <c r="A17" i="3"/>
  <c r="C17" i="3" l="1"/>
  <c r="A16" i="5"/>
  <c r="B17" i="5"/>
  <c r="C15" i="5"/>
  <c r="B18" i="4"/>
  <c r="A17" i="4"/>
  <c r="C16" i="4"/>
  <c r="B19" i="3"/>
  <c r="A18" i="3"/>
  <c r="C16" i="5" l="1"/>
  <c r="C18" i="3"/>
  <c r="C17" i="4"/>
  <c r="A17" i="5"/>
  <c r="B18" i="5"/>
  <c r="B19" i="4"/>
  <c r="A18" i="4"/>
  <c r="B20" i="3"/>
  <c r="A19" i="3"/>
  <c r="C17" i="5" l="1"/>
  <c r="C19" i="3"/>
  <c r="C18" i="4"/>
  <c r="A18" i="5"/>
  <c r="B19" i="5"/>
  <c r="B20" i="4"/>
  <c r="A19" i="4"/>
  <c r="B21" i="3"/>
  <c r="A20" i="3"/>
  <c r="C20" i="3" l="1"/>
  <c r="C19" i="4"/>
  <c r="C18" i="5"/>
  <c r="A19" i="5"/>
  <c r="B20" i="5"/>
  <c r="B21" i="4"/>
  <c r="A20" i="4"/>
  <c r="C20" i="4" s="1"/>
  <c r="B22" i="3"/>
  <c r="A21" i="3"/>
  <c r="C19" i="5" l="1"/>
  <c r="C21" i="3"/>
  <c r="A20" i="5"/>
  <c r="B21" i="5"/>
  <c r="B22" i="4"/>
  <c r="A21" i="4"/>
  <c r="B23" i="3"/>
  <c r="A22" i="3"/>
  <c r="C20" i="5" l="1"/>
  <c r="C22" i="3"/>
  <c r="C21" i="4"/>
  <c r="A21" i="5"/>
  <c r="C21" i="5" s="1"/>
  <c r="B22" i="5"/>
  <c r="B23" i="4"/>
  <c r="A22" i="4"/>
  <c r="C22" i="4" s="1"/>
  <c r="B24" i="3"/>
  <c r="A23" i="3"/>
  <c r="C23" i="3" l="1"/>
  <c r="A22" i="5"/>
  <c r="C22" i="5" s="1"/>
  <c r="B23" i="5"/>
  <c r="B24" i="4"/>
  <c r="A23" i="4"/>
  <c r="C23" i="4" s="1"/>
  <c r="B25" i="3"/>
  <c r="A24" i="3"/>
  <c r="C24" i="3" s="1"/>
  <c r="A23" i="5" l="1"/>
  <c r="C23" i="5" s="1"/>
  <c r="B24" i="5"/>
  <c r="B25" i="4"/>
  <c r="A24" i="4"/>
  <c r="C24" i="4" s="1"/>
  <c r="B26" i="3"/>
  <c r="A25" i="3"/>
  <c r="C25" i="3" s="1"/>
  <c r="A24" i="5" l="1"/>
  <c r="C24" i="5" s="1"/>
  <c r="B25" i="5"/>
  <c r="B26" i="4"/>
  <c r="A25" i="4"/>
  <c r="C25" i="4" s="1"/>
  <c r="B27" i="3"/>
  <c r="A26" i="3"/>
  <c r="C26" i="3" s="1"/>
  <c r="A25" i="5" l="1"/>
  <c r="C25" i="5" s="1"/>
  <c r="B26" i="5"/>
  <c r="B27" i="4"/>
  <c r="A26" i="4"/>
  <c r="C26" i="4" s="1"/>
  <c r="B28" i="3"/>
  <c r="A27" i="3"/>
  <c r="C27" i="3" s="1"/>
  <c r="A26" i="5" l="1"/>
  <c r="C26" i="5" s="1"/>
  <c r="B27" i="5"/>
  <c r="B28" i="4"/>
  <c r="A27" i="4"/>
  <c r="C27" i="4" s="1"/>
  <c r="B29" i="3"/>
  <c r="A28" i="3"/>
  <c r="C28" i="3" s="1"/>
  <c r="A27" i="5" l="1"/>
  <c r="C27" i="5" s="1"/>
  <c r="B28" i="5"/>
  <c r="B29" i="4"/>
  <c r="A28" i="4"/>
  <c r="C28" i="4" s="1"/>
  <c r="B30" i="3"/>
  <c r="A29" i="3"/>
  <c r="C29" i="3" s="1"/>
  <c r="A28" i="5" l="1"/>
  <c r="C28" i="5" s="1"/>
  <c r="B29" i="5"/>
  <c r="B30" i="4"/>
  <c r="A29" i="4"/>
  <c r="C29" i="4" s="1"/>
  <c r="B31" i="3"/>
  <c r="A30" i="3"/>
  <c r="C30" i="3" s="1"/>
  <c r="A29" i="5" l="1"/>
  <c r="C29" i="5" s="1"/>
  <c r="B30" i="5"/>
  <c r="B31" i="4"/>
  <c r="A30" i="4"/>
  <c r="C30" i="4" s="1"/>
  <c r="B32" i="3"/>
  <c r="A31" i="3"/>
  <c r="C31" i="3" s="1"/>
  <c r="A30" i="5" l="1"/>
  <c r="C30" i="5" s="1"/>
  <c r="B31" i="5"/>
  <c r="B32" i="4"/>
  <c r="A31" i="4"/>
  <c r="C31" i="4" s="1"/>
  <c r="B33" i="3"/>
  <c r="A32" i="3"/>
  <c r="C32" i="3" s="1"/>
  <c r="A31" i="5" l="1"/>
  <c r="C31" i="5" s="1"/>
  <c r="B32" i="5"/>
  <c r="B33" i="4"/>
  <c r="A32" i="4"/>
  <c r="C32" i="4" s="1"/>
  <c r="B34" i="3"/>
  <c r="A33" i="3"/>
  <c r="C33" i="3" s="1"/>
  <c r="A32" i="5" l="1"/>
  <c r="C32" i="5" s="1"/>
  <c r="B33" i="5"/>
  <c r="B34" i="4"/>
  <c r="A33" i="4"/>
  <c r="C33" i="4" s="1"/>
  <c r="B35" i="3"/>
  <c r="A34" i="3"/>
  <c r="C34" i="3" s="1"/>
  <c r="A33" i="5" l="1"/>
  <c r="C33" i="5" s="1"/>
  <c r="B34" i="5"/>
  <c r="B35" i="4"/>
  <c r="A34" i="4"/>
  <c r="C34" i="4" s="1"/>
  <c r="B36" i="3"/>
  <c r="A35" i="3"/>
  <c r="C35" i="3" s="1"/>
  <c r="A34" i="5" l="1"/>
  <c r="C34" i="5" s="1"/>
  <c r="B35" i="5"/>
  <c r="B36" i="4"/>
  <c r="A35" i="4"/>
  <c r="C35" i="4" s="1"/>
  <c r="B37" i="3"/>
  <c r="A36" i="3"/>
  <c r="C36" i="3" s="1"/>
  <c r="A35" i="5" l="1"/>
  <c r="C35" i="5" s="1"/>
  <c r="B36" i="5"/>
  <c r="B37" i="4"/>
  <c r="A36" i="4"/>
  <c r="C36" i="4" s="1"/>
  <c r="B38" i="3"/>
  <c r="A37" i="3"/>
  <c r="C37" i="3" s="1"/>
  <c r="A36" i="5" l="1"/>
  <c r="C36" i="5" s="1"/>
  <c r="B37" i="5"/>
  <c r="B38" i="4"/>
  <c r="A37" i="4"/>
  <c r="C37" i="4" s="1"/>
  <c r="B39" i="3"/>
  <c r="A38" i="3"/>
  <c r="C38" i="3" s="1"/>
  <c r="A37" i="5" l="1"/>
  <c r="C37" i="5" s="1"/>
  <c r="B38" i="5"/>
  <c r="B39" i="4"/>
  <c r="A38" i="4"/>
  <c r="C38" i="4" s="1"/>
  <c r="B40" i="3"/>
  <c r="A39" i="3"/>
  <c r="C39" i="3" s="1"/>
  <c r="A38" i="5" l="1"/>
  <c r="C38" i="5" s="1"/>
  <c r="B39" i="5"/>
  <c r="B40" i="4"/>
  <c r="A39" i="4"/>
  <c r="C39" i="4" s="1"/>
  <c r="B41" i="3"/>
  <c r="A40" i="3"/>
  <c r="C40" i="3" s="1"/>
  <c r="A39" i="5" l="1"/>
  <c r="C39" i="5" s="1"/>
  <c r="B40" i="5"/>
  <c r="B41" i="4"/>
  <c r="A40" i="4"/>
  <c r="C40" i="4" s="1"/>
  <c r="B42" i="3"/>
  <c r="A41" i="3"/>
  <c r="C41" i="3" s="1"/>
  <c r="A40" i="5" l="1"/>
  <c r="C40" i="5" s="1"/>
  <c r="B41" i="5"/>
  <c r="B42" i="4"/>
  <c r="A41" i="4"/>
  <c r="C41" i="4" s="1"/>
  <c r="B43" i="3"/>
  <c r="A42" i="3"/>
  <c r="C42" i="3" s="1"/>
  <c r="A41" i="5" l="1"/>
  <c r="C41" i="5" s="1"/>
  <c r="B42" i="5"/>
  <c r="B43" i="4"/>
  <c r="A42" i="4"/>
  <c r="C42" i="4" s="1"/>
  <c r="B44" i="3"/>
  <c r="A43" i="3"/>
  <c r="C43" i="3" s="1"/>
  <c r="A42" i="5" l="1"/>
  <c r="C42" i="5" s="1"/>
  <c r="B43" i="5"/>
  <c r="B44" i="4"/>
  <c r="A43" i="4"/>
  <c r="C43" i="4" s="1"/>
  <c r="B45" i="3"/>
  <c r="A44" i="3"/>
  <c r="C44" i="3" s="1"/>
  <c r="A43" i="5" l="1"/>
  <c r="C43" i="5" s="1"/>
  <c r="B44" i="5"/>
  <c r="B45" i="4"/>
  <c r="A44" i="4"/>
  <c r="C44" i="4" s="1"/>
  <c r="B46" i="3"/>
  <c r="A45" i="3"/>
  <c r="C45" i="3" s="1"/>
  <c r="A44" i="5" l="1"/>
  <c r="C44" i="5" s="1"/>
  <c r="B45" i="5"/>
  <c r="B46" i="4"/>
  <c r="A45" i="4"/>
  <c r="C45" i="4" s="1"/>
  <c r="B47" i="3"/>
  <c r="A46" i="3"/>
  <c r="C46" i="3" s="1"/>
  <c r="A45" i="5" l="1"/>
  <c r="C45" i="5" s="1"/>
  <c r="B46" i="5"/>
  <c r="B47" i="4"/>
  <c r="A46" i="4"/>
  <c r="C46" i="4" s="1"/>
  <c r="B48" i="3"/>
  <c r="A47" i="3"/>
  <c r="C47" i="3" s="1"/>
  <c r="A46" i="5" l="1"/>
  <c r="C46" i="5" s="1"/>
  <c r="B47" i="5"/>
  <c r="A47" i="4"/>
  <c r="C47" i="4" s="1"/>
  <c r="B48" i="4"/>
  <c r="B49" i="3"/>
  <c r="A48" i="3"/>
  <c r="C48" i="3" s="1"/>
  <c r="A47" i="5" l="1"/>
  <c r="C47" i="5" s="1"/>
  <c r="B48" i="5"/>
  <c r="B49" i="4"/>
  <c r="A48" i="4"/>
  <c r="C48" i="4" s="1"/>
  <c r="B50" i="3"/>
  <c r="A49" i="3"/>
  <c r="C49" i="3" s="1"/>
  <c r="A48" i="5" l="1"/>
  <c r="C48" i="5" s="1"/>
  <c r="B49" i="5"/>
  <c r="B50" i="4"/>
  <c r="A49" i="4"/>
  <c r="C49" i="4" s="1"/>
  <c r="B51" i="3"/>
  <c r="A50" i="3"/>
  <c r="C50" i="3" s="1"/>
  <c r="A49" i="5" l="1"/>
  <c r="C49" i="5" s="1"/>
  <c r="B50" i="5"/>
  <c r="B51" i="4"/>
  <c r="A50" i="4"/>
  <c r="C50" i="4" s="1"/>
  <c r="B52" i="3"/>
  <c r="A51" i="3"/>
  <c r="C51" i="3" s="1"/>
  <c r="A50" i="5" l="1"/>
  <c r="C50" i="5" s="1"/>
  <c r="B51" i="5"/>
  <c r="A51" i="4"/>
  <c r="C51" i="4" s="1"/>
  <c r="B52" i="4"/>
  <c r="B53" i="3"/>
  <c r="A52" i="3"/>
  <c r="C52" i="3" s="1"/>
  <c r="A51" i="5" l="1"/>
  <c r="C51" i="5" s="1"/>
  <c r="B52" i="5"/>
  <c r="B53" i="4"/>
  <c r="A52" i="4"/>
  <c r="C52" i="4" s="1"/>
  <c r="B54" i="3"/>
  <c r="A53" i="3"/>
  <c r="C53" i="3" s="1"/>
  <c r="A52" i="5" l="1"/>
  <c r="C52" i="5" s="1"/>
  <c r="B53" i="5"/>
  <c r="B54" i="4"/>
  <c r="A53" i="4"/>
  <c r="C53" i="4" s="1"/>
  <c r="B55" i="3"/>
  <c r="A54" i="3"/>
  <c r="C54" i="3" s="1"/>
  <c r="A53" i="5" l="1"/>
  <c r="C53" i="5" s="1"/>
  <c r="B54" i="5"/>
  <c r="B55" i="4"/>
  <c r="A54" i="4"/>
  <c r="C54" i="4" s="1"/>
  <c r="B56" i="3"/>
  <c r="A55" i="3"/>
  <c r="C55" i="3" s="1"/>
  <c r="A54" i="5" l="1"/>
  <c r="C54" i="5" s="1"/>
  <c r="B55" i="5"/>
  <c r="A55" i="4"/>
  <c r="C55" i="4" s="1"/>
  <c r="B56" i="4"/>
  <c r="B57" i="3"/>
  <c r="A56" i="3"/>
  <c r="C56" i="3" s="1"/>
  <c r="A55" i="5" l="1"/>
  <c r="C55" i="5" s="1"/>
  <c r="B56" i="5"/>
  <c r="B57" i="4"/>
  <c r="A56" i="4"/>
  <c r="C56" i="4" s="1"/>
  <c r="B58" i="3"/>
  <c r="A57" i="3"/>
  <c r="C57" i="3" s="1"/>
  <c r="A56" i="5" l="1"/>
  <c r="C56" i="5" s="1"/>
  <c r="B57" i="5"/>
  <c r="B58" i="4"/>
  <c r="A57" i="4"/>
  <c r="C57" i="4" s="1"/>
  <c r="B59" i="3"/>
  <c r="A58" i="3"/>
  <c r="C58" i="3" s="1"/>
  <c r="A57" i="5" l="1"/>
  <c r="C57" i="5" s="1"/>
  <c r="B58" i="5"/>
  <c r="B59" i="4"/>
  <c r="A58" i="4"/>
  <c r="C58" i="4" s="1"/>
  <c r="A59" i="3"/>
  <c r="C59" i="3" s="1"/>
  <c r="A58" i="5" l="1"/>
  <c r="C58" i="5" s="1"/>
  <c r="B59" i="5"/>
  <c r="A59" i="4"/>
  <c r="C59" i="4" s="1"/>
  <c r="A59" i="5" l="1"/>
  <c r="C59" i="5" s="1"/>
  <c r="G12" i="4" l="1"/>
  <c r="G16" i="4"/>
  <c r="G20" i="4"/>
  <c r="G25" i="4"/>
  <c r="G32" i="4"/>
  <c r="G37" i="4"/>
  <c r="G41" i="4"/>
  <c r="G46" i="4"/>
  <c r="G53" i="4"/>
  <c r="I16" i="4"/>
  <c r="I24" i="4"/>
  <c r="I31" i="4"/>
  <c r="I35" i="4"/>
  <c r="I39" i="4"/>
  <c r="I45" i="4"/>
  <c r="I53" i="4"/>
  <c r="G15" i="4"/>
  <c r="G19" i="4"/>
  <c r="G24" i="4"/>
  <c r="G30" i="4"/>
  <c r="G36" i="4"/>
  <c r="G40" i="4"/>
  <c r="G45" i="4"/>
  <c r="G51" i="4"/>
  <c r="G59" i="4"/>
  <c r="I13" i="4"/>
  <c r="I17" i="4"/>
  <c r="I21" i="4"/>
  <c r="I25" i="4"/>
  <c r="I29" i="4"/>
  <c r="I42" i="4"/>
  <c r="I48" i="4"/>
  <c r="I52" i="4"/>
  <c r="I56" i="4"/>
  <c r="G14" i="4"/>
  <c r="G18" i="4"/>
  <c r="G22" i="4"/>
  <c r="G28" i="4"/>
  <c r="G34" i="4"/>
  <c r="G39" i="4"/>
  <c r="G43" i="4"/>
  <c r="G49" i="4"/>
  <c r="G57" i="4"/>
  <c r="I12" i="4"/>
  <c r="I20" i="4"/>
  <c r="I28" i="4"/>
  <c r="I33" i="4"/>
  <c r="I37" i="4"/>
  <c r="I43" i="4"/>
  <c r="I49" i="4"/>
  <c r="I57" i="4"/>
  <c r="G13" i="4"/>
  <c r="G17" i="4"/>
  <c r="G21" i="4"/>
  <c r="G26" i="4"/>
  <c r="G33" i="4"/>
  <c r="G38" i="4"/>
  <c r="G42" i="4"/>
  <c r="G47" i="4"/>
  <c r="G55" i="4"/>
  <c r="I15" i="4"/>
  <c r="I19" i="4"/>
  <c r="I23" i="4"/>
  <c r="I27" i="4"/>
  <c r="I40" i="4"/>
  <c r="I46" i="4"/>
  <c r="I50" i="4"/>
  <c r="I54" i="4"/>
  <c r="I58" i="4"/>
  <c r="G23" i="4"/>
  <c r="G35" i="4"/>
  <c r="G52" i="4"/>
  <c r="G27" i="4"/>
  <c r="G31" i="4"/>
  <c r="G44" i="4"/>
  <c r="G50" i="4"/>
  <c r="G54" i="4"/>
  <c r="G58" i="4"/>
  <c r="G29" i="4"/>
  <c r="G48" i="4"/>
  <c r="G56" i="4"/>
  <c r="I55" i="4" l="1"/>
  <c r="I41" i="4"/>
  <c r="I32" i="4"/>
  <c r="I18" i="4"/>
  <c r="I51" i="4"/>
  <c r="I38" i="4"/>
  <c r="I30" i="4"/>
  <c r="I14" i="4"/>
  <c r="I47" i="4"/>
  <c r="I36" i="4"/>
  <c r="I26" i="4"/>
  <c r="I59" i="4"/>
  <c r="I44" i="4"/>
  <c r="I34" i="4"/>
  <c r="I22" i="4"/>
  <c r="E25" i="4" l="1"/>
  <c r="J25" i="4"/>
  <c r="J32" i="4"/>
  <c r="E32" i="4"/>
  <c r="E19" i="4"/>
  <c r="J19" i="4"/>
  <c r="E21" i="4"/>
  <c r="J21" i="4"/>
  <c r="J42" i="4"/>
  <c r="E42" i="4"/>
  <c r="E15" i="4"/>
  <c r="J15" i="4"/>
  <c r="E55" i="4"/>
  <c r="J55" i="4"/>
  <c r="J22" i="4"/>
  <c r="E22" i="4"/>
  <c r="J46" i="4"/>
  <c r="E46" i="4"/>
  <c r="E43" i="4"/>
  <c r="J43" i="4"/>
  <c r="J16" i="4"/>
  <c r="E16" i="4"/>
  <c r="J56" i="4"/>
  <c r="E56" i="4"/>
  <c r="E37" i="4"/>
  <c r="J37" i="4"/>
  <c r="E27" i="4"/>
  <c r="J27" i="4"/>
  <c r="E13" i="4"/>
  <c r="J13" i="4"/>
  <c r="E53" i="4"/>
  <c r="J53" i="4"/>
  <c r="E36" i="4"/>
  <c r="J30" i="4"/>
  <c r="E30" i="4"/>
  <c r="E47" i="4"/>
  <c r="J47" i="4"/>
  <c r="J34" i="4"/>
  <c r="E34" i="4"/>
  <c r="J18" i="4"/>
  <c r="E18" i="4"/>
  <c r="E39" i="4"/>
  <c r="J39" i="4"/>
  <c r="E59" i="4"/>
  <c r="J59" i="4"/>
  <c r="J52" i="4"/>
  <c r="E52" i="4"/>
  <c r="E24" i="4"/>
  <c r="E48" i="4"/>
  <c r="E49" i="4"/>
  <c r="J49" i="4"/>
  <c r="J38" i="4"/>
  <c r="E38" i="4"/>
  <c r="E41" i="4"/>
  <c r="J41" i="4"/>
  <c r="E45" i="4"/>
  <c r="J45" i="4"/>
  <c r="J44" i="4"/>
  <c r="E44" i="4"/>
  <c r="E33" i="4"/>
  <c r="J33" i="4"/>
  <c r="J14" i="4"/>
  <c r="E14" i="4"/>
  <c r="E31" i="4"/>
  <c r="J31" i="4"/>
  <c r="J54" i="4"/>
  <c r="E54" i="4"/>
  <c r="J20" i="4"/>
  <c r="E20" i="4"/>
  <c r="E35" i="4"/>
  <c r="J35" i="4"/>
  <c r="J58" i="4"/>
  <c r="E58" i="4"/>
  <c r="E17" i="4"/>
  <c r="J17" i="4"/>
  <c r="E57" i="4"/>
  <c r="J57" i="4"/>
  <c r="J40" i="4"/>
  <c r="E40" i="4"/>
  <c r="E51" i="4"/>
  <c r="J51" i="4"/>
  <c r="E29" i="4"/>
  <c r="J29" i="4"/>
  <c r="E23" i="4"/>
  <c r="J23" i="4"/>
  <c r="J26" i="4"/>
  <c r="E26" i="4"/>
  <c r="J50" i="4"/>
  <c r="E50" i="4"/>
  <c r="J28" i="4"/>
  <c r="E28" i="4"/>
  <c r="J24" i="4" l="1"/>
  <c r="J12" i="4"/>
  <c r="J48" i="4"/>
  <c r="J36" i="4"/>
  <c r="H8" i="4" l="1"/>
  <c r="H10" i="4"/>
  <c r="H9" i="4"/>
  <c r="H7" i="4"/>
  <c r="J7" i="4"/>
  <c r="G8" i="4"/>
  <c r="I7" i="4"/>
  <c r="G9" i="4"/>
  <c r="I10" i="4"/>
  <c r="J10" i="4"/>
  <c r="J9" i="4"/>
  <c r="F9" i="4"/>
  <c r="F10" i="4"/>
  <c r="I9" i="4"/>
  <c r="E10" i="4"/>
  <c r="F8" i="4"/>
  <c r="J8" i="4"/>
  <c r="I8" i="4"/>
  <c r="E8" i="4"/>
  <c r="E9" i="4"/>
  <c r="E7" i="4"/>
  <c r="G10" i="4"/>
  <c r="G7" i="4"/>
  <c r="F7" i="4"/>
  <c r="G7" i="3" l="1"/>
  <c r="K8" i="3"/>
  <c r="J9" i="3"/>
  <c r="K7" i="3"/>
  <c r="K10" i="3"/>
  <c r="F10" i="3"/>
  <c r="F8" i="3"/>
  <c r="H10" i="3"/>
  <c r="J8" i="3"/>
  <c r="H9" i="3"/>
  <c r="E10" i="3"/>
  <c r="I10" i="3"/>
  <c r="I8" i="3"/>
  <c r="H8" i="3"/>
  <c r="K9" i="3"/>
  <c r="G10" i="3"/>
  <c r="I9" i="3"/>
  <c r="J10" i="3"/>
  <c r="G8" i="3"/>
  <c r="F9" i="3"/>
  <c r="G9" i="3"/>
  <c r="H7" i="3"/>
  <c r="E8" i="3"/>
  <c r="I7" i="3"/>
  <c r="E9" i="3"/>
  <c r="F7" i="3"/>
  <c r="E7" i="3"/>
  <c r="J7" i="3"/>
  <c r="AF7" i="82" l="1"/>
  <c r="AH8" i="82"/>
  <c r="AG7" i="82"/>
  <c r="AE8" i="82"/>
  <c r="AF9" i="82"/>
  <c r="AE7" i="82"/>
  <c r="AH9" i="82"/>
  <c r="AF8" i="82"/>
  <c r="AE9" i="82"/>
  <c r="AH7" i="82"/>
  <c r="AG8" i="82"/>
  <c r="AG9" i="82"/>
  <c r="AK7" i="82" l="1"/>
  <c r="AJ7" i="82"/>
  <c r="AK8" i="82"/>
  <c r="AJ8" i="82"/>
  <c r="AJ9" i="82"/>
  <c r="AK9" i="82"/>
  <c r="AK10" i="82" l="1"/>
  <c r="AJ10" i="82"/>
  <c r="K9" i="82" l="1"/>
  <c r="J8" i="82"/>
  <c r="K8" i="82"/>
  <c r="K7" i="82"/>
  <c r="K10" i="82"/>
  <c r="J7" i="82"/>
  <c r="J10" i="82"/>
  <c r="J9" i="82"/>
  <c r="R8" i="82"/>
  <c r="X8" i="82"/>
  <c r="F8" i="82"/>
  <c r="AA8" i="82"/>
  <c r="E8" i="82"/>
  <c r="V8" i="82"/>
  <c r="O8" i="82"/>
  <c r="M8" i="82"/>
  <c r="S8" i="82"/>
  <c r="O9" i="82"/>
  <c r="P8" i="82"/>
  <c r="F10" i="82"/>
  <c r="Q8" i="82"/>
  <c r="N8" i="82"/>
  <c r="O10" i="82"/>
  <c r="X7" i="82"/>
  <c r="S7" i="82"/>
  <c r="P9" i="82"/>
  <c r="Q10" i="82"/>
  <c r="W10" i="82"/>
  <c r="G7" i="82"/>
  <c r="W8" i="82"/>
  <c r="AH10" i="82"/>
  <c r="M10" i="82"/>
  <c r="N10" i="82"/>
  <c r="U9" i="82"/>
  <c r="L9" i="82"/>
  <c r="AB10" i="82"/>
  <c r="L10" i="82"/>
  <c r="R9" i="82"/>
  <c r="Y9" i="82"/>
  <c r="G8" i="82"/>
  <c r="H10" i="82"/>
  <c r="AG10" i="82"/>
  <c r="AA7" i="82"/>
  <c r="F7" i="82"/>
  <c r="G9" i="82"/>
  <c r="I8" i="82"/>
  <c r="R10" i="82"/>
  <c r="U8" i="82"/>
  <c r="H8" i="82"/>
  <c r="AF10" i="82"/>
  <c r="S10" i="82"/>
  <c r="E7" i="82"/>
  <c r="Y10" i="82"/>
  <c r="I9" i="82"/>
  <c r="L8" i="82"/>
  <c r="I10" i="82"/>
  <c r="P10" i="82"/>
  <c r="M9" i="82"/>
  <c r="U7" i="82"/>
  <c r="Q9" i="82"/>
  <c r="AB8" i="82"/>
  <c r="AA9" i="82"/>
  <c r="AB7" i="82"/>
  <c r="S9" i="82"/>
  <c r="N9" i="82"/>
  <c r="X10" i="82"/>
  <c r="O7" i="82"/>
  <c r="AA10" i="82"/>
  <c r="Y8" i="82"/>
  <c r="P7" i="82"/>
  <c r="R7" i="82"/>
  <c r="H7" i="82"/>
  <c r="U10" i="82"/>
  <c r="G10" i="82"/>
  <c r="E9" i="82"/>
  <c r="V10" i="82"/>
  <c r="H9" i="82"/>
  <c r="F9" i="82"/>
  <c r="L7" i="82"/>
  <c r="I7" i="82"/>
  <c r="Y7" i="82"/>
  <c r="Q7" i="82"/>
  <c r="E10" i="82"/>
  <c r="W7" i="82"/>
  <c r="AE10" i="82"/>
  <c r="V9" i="82"/>
  <c r="V7" i="82"/>
  <c r="AB9" i="82"/>
  <c r="N7" i="82"/>
  <c r="X9" i="82"/>
  <c r="W9" i="82"/>
  <c r="M7" i="82"/>
  <c r="G9" i="5" l="1"/>
  <c r="G10" i="5"/>
  <c r="J10" i="5"/>
  <c r="I10" i="5"/>
  <c r="F10" i="5"/>
  <c r="G8" i="5"/>
  <c r="H9" i="5"/>
  <c r="K7" i="5"/>
  <c r="K9" i="5"/>
  <c r="J8" i="5"/>
  <c r="I7" i="5"/>
  <c r="J9" i="5"/>
  <c r="E9" i="5"/>
  <c r="F8" i="5"/>
  <c r="I9" i="5"/>
  <c r="H10" i="5"/>
  <c r="J7" i="5"/>
  <c r="E10" i="5"/>
  <c r="H7" i="5"/>
  <c r="E7" i="5"/>
  <c r="E8" i="5"/>
  <c r="F9" i="5"/>
  <c r="H8" i="5"/>
  <c r="F7" i="5"/>
  <c r="I8" i="5"/>
  <c r="G7" i="5"/>
  <c r="K8" i="5"/>
  <c r="K10" i="5"/>
</calcChain>
</file>

<file path=xl/comments1.xml><?xml version="1.0" encoding="utf-8"?>
<comments xmlns="http://schemas.openxmlformats.org/spreadsheetml/2006/main">
  <authors>
    <author>Stephanie Price</author>
  </authors>
  <commentList>
    <comment ref="H5" authorId="0" shapeId="0">
      <text>
        <r>
          <rPr>
            <sz val="9"/>
            <color indexed="81"/>
            <rFont val="Tahoma"/>
            <family val="2"/>
          </rPr>
          <t xml:space="preserve">Impact of assumption 100% new electric customers will have electric HVAC and water heating
</t>
        </r>
      </text>
    </comment>
  </commentList>
</comments>
</file>

<file path=xl/sharedStrings.xml><?xml version="1.0" encoding="utf-8"?>
<sst xmlns="http://schemas.openxmlformats.org/spreadsheetml/2006/main" count="170" uniqueCount="125">
  <si>
    <t>Year</t>
  </si>
  <si>
    <t>Month</t>
  </si>
  <si>
    <t>Date</t>
  </si>
  <si>
    <t>Residential</t>
  </si>
  <si>
    <t>Commercial</t>
  </si>
  <si>
    <t>Industrial</t>
  </si>
  <si>
    <t>Streetlight</t>
  </si>
  <si>
    <t>Resale</t>
  </si>
  <si>
    <t>Total</t>
  </si>
  <si>
    <t>Load (MWh)</t>
  </si>
  <si>
    <t>Total Delivered</t>
  </si>
  <si>
    <t>Losses</t>
  </si>
  <si>
    <t>Total Load</t>
  </si>
  <si>
    <t>Station Service</t>
  </si>
  <si>
    <t>Station Service Losses</t>
  </si>
  <si>
    <t>Full Load</t>
  </si>
  <si>
    <t>Customers</t>
  </si>
  <si>
    <t>Customers Additions</t>
  </si>
  <si>
    <t>Billed Sales (MWh)</t>
  </si>
  <si>
    <t>Use Per Customer (MWh/Customer)</t>
  </si>
  <si>
    <t>Average Customers</t>
  </si>
  <si>
    <t>Fields</t>
  </si>
  <si>
    <t>YEAR</t>
  </si>
  <si>
    <t>CUSTCNT_E_SYS</t>
  </si>
  <si>
    <t>CUSTCNT_E_RES</t>
  </si>
  <si>
    <t>CUSTCNT_E_COM</t>
  </si>
  <si>
    <t>CUSTCNT_E_IND</t>
  </si>
  <si>
    <t>CUSTCNT_E_SLTG</t>
  </si>
  <si>
    <t>CUSTCNT_G_SYS</t>
  </si>
  <si>
    <t>CUSTCNT_G_RES</t>
  </si>
  <si>
    <t>CUSTCNT_G_FRMCOM</t>
  </si>
  <si>
    <t>CUSTCNT_G_FRMIND</t>
  </si>
  <si>
    <t>CUSTCNT_G_INT</t>
  </si>
  <si>
    <t>CUSTCNT_G_TRANS</t>
  </si>
  <si>
    <t>CUSTCNT_G_LV</t>
  </si>
  <si>
    <t>CUSTADD_E_SYS</t>
  </si>
  <si>
    <t>CUSTADD_E_RES</t>
  </si>
  <si>
    <t>CUSTADD_E_COM</t>
  </si>
  <si>
    <t>CUSTADD_E_IND</t>
  </si>
  <si>
    <t>CUSTADD_E_SLTG</t>
  </si>
  <si>
    <t>CUSTADD_G_SYS</t>
  </si>
  <si>
    <t>CUSTADD_G_RES</t>
  </si>
  <si>
    <t>CUSTADD_G_FRMCOM</t>
  </si>
  <si>
    <t>CUSTADD_G_FRMIND</t>
  </si>
  <si>
    <t>CUSTADD_G_INT</t>
  </si>
  <si>
    <t>CUSTADD_G_TRANS</t>
  </si>
  <si>
    <t>CUSTADD_G_LV</t>
  </si>
  <si>
    <t>CUSTCNT_E_ACT</t>
  </si>
  <si>
    <t>CUSTCNT_E_WNACT</t>
  </si>
  <si>
    <t>CUSTCNT_G_ACT</t>
  </si>
  <si>
    <t>CUSTCNT_G_WNACT</t>
  </si>
  <si>
    <t>CUSTADD_E_ACT</t>
  </si>
  <si>
    <t>CUSTADD_E_WNACT</t>
  </si>
  <si>
    <t>CUSTADD_G_ACT</t>
  </si>
  <si>
    <t>CUSTADD_G_WNACT</t>
  </si>
  <si>
    <t>UPC_E_ACT</t>
  </si>
  <si>
    <t>UPC_E_WNACT</t>
  </si>
  <si>
    <t>UPC_E_SYS</t>
  </si>
  <si>
    <t>UPC_E_RES</t>
  </si>
  <si>
    <t>UPC_E_COM</t>
  </si>
  <si>
    <t>UPC_E_IND</t>
  </si>
  <si>
    <t>UPC_E_SLTG</t>
  </si>
  <si>
    <t>UPC_G_ACT</t>
  </si>
  <si>
    <t>UPC_G_WNACT</t>
  </si>
  <si>
    <t>UPC_G_SYS</t>
  </si>
  <si>
    <t>UPC_G_RES</t>
  </si>
  <si>
    <t>UPC_G_FRMCOM</t>
  </si>
  <si>
    <t>UPC_G_FRMIND</t>
  </si>
  <si>
    <t>UPC_G_INT</t>
  </si>
  <si>
    <t>UPC_G_TRANS</t>
  </si>
  <si>
    <t>UPC_G_LV</t>
  </si>
  <si>
    <t>Net of Demand Side Resources (DSR)</t>
  </si>
  <si>
    <t>Assumptions (various)</t>
  </si>
  <si>
    <t>Key Model Assumptions</t>
  </si>
  <si>
    <t>HDD45N</t>
  </si>
  <si>
    <t>HDD55N</t>
  </si>
  <si>
    <t>HDD65N</t>
  </si>
  <si>
    <t>Total Employment ('000s)</t>
  </si>
  <si>
    <t>Loss Rate (%)</t>
  </si>
  <si>
    <t>Normal Degree Days</t>
  </si>
  <si>
    <t>Demand Side Resources Total (MWh)</t>
  </si>
  <si>
    <t>Additional EV Commercial Customers - Not associated with an existing customer</t>
  </si>
  <si>
    <t>Electric Peak Temperatures</t>
  </si>
  <si>
    <t>Peak</t>
  </si>
  <si>
    <t>Extreme</t>
  </si>
  <si>
    <t xml:space="preserve">NOTES on the F23 Forecast: </t>
  </si>
  <si>
    <t>Switching of new customers from Gas service to Electric service within the City of Seattle, Shoreline, and Bellingham is included in this forecast.</t>
  </si>
  <si>
    <t>The 2023 WA State Commercial Building code is accounted for in this forecast, not through fewer gas customers, but through tightening codes and standards (as seen in the DSR forecast).</t>
  </si>
  <si>
    <t>Fuel switching for existing gas customers was not determined to be cost effective, therefore existing gas customers do not have any fuel switching in the F23 forecast</t>
  </si>
  <si>
    <t>Losses were assumed at 8.14%</t>
  </si>
  <si>
    <t>Demand Side Resources, Electrification, and Solar</t>
  </si>
  <si>
    <t>Population ('000)</t>
  </si>
  <si>
    <t>CDD60N</t>
  </si>
  <si>
    <t>This forecast includes temperature effects of climate change.</t>
  </si>
  <si>
    <t>New Electric Vehicles and Major Projects</t>
  </si>
  <si>
    <t>There are no new residential gas customers in the F23 forecast, after 2023, due to the 2023 WA State Residential Building code.</t>
  </si>
  <si>
    <t>Commercial - Core</t>
  </si>
  <si>
    <t>Commercial - EV</t>
  </si>
  <si>
    <t>The Electric Vehicle assumptions include the impacts of the zero emission vehicle bill, the low carbon fuel standard, the Infrastructure and Jobs Act,</t>
  </si>
  <si>
    <t xml:space="preserve"> the Inflation Reduction Act, the Advanced Clean Trucks Rule and the Internal Combustion Engine Ban. </t>
  </si>
  <si>
    <t xml:space="preserve">The Advanced Clean Trucks Rule and the Internal Combustion Engine Ban are both WA State laws that require light duty, medium duty, and heavy duty vehicles to be zero emission by 2035. </t>
  </si>
  <si>
    <t>Demand Side Resources Codes &amp; Standards  (MWh)</t>
  </si>
  <si>
    <t>Res C&amp;S (ERP) (MWh)</t>
  </si>
  <si>
    <t>Demand Side Resources 2018 &amp; 2021 Residential WA Code Update (Electrification) (MWh)</t>
  </si>
  <si>
    <t>Commercial C&amp;S (ERP) (MWh)</t>
  </si>
  <si>
    <t>Industrial C&amp;S (ERP) (MWh)</t>
  </si>
  <si>
    <t>Demand Side Resources Energy Efficiency Distribution Efficiency (MWh)</t>
  </si>
  <si>
    <t>Streetlight C&amp;S  (ERP) (MWh)</t>
  </si>
  <si>
    <t>DSR EE &amp; DE Residential  (MWh)</t>
  </si>
  <si>
    <t>DSR EE &amp; DE Commercial  (MWh)</t>
  </si>
  <si>
    <t>DSR EE &amp; DE Industrial  (MWh)</t>
  </si>
  <si>
    <t>DSR EE &amp; DE Streetlight  (MWh)</t>
  </si>
  <si>
    <t>DSR Solar Total  (MWh)</t>
  </si>
  <si>
    <t>DSR Solar Residential  (MWh)</t>
  </si>
  <si>
    <t>DSR Solar Commercial  (MWh)</t>
  </si>
  <si>
    <t>EV Total  (MWh)</t>
  </si>
  <si>
    <t>EV Residential  (MWh)</t>
  </si>
  <si>
    <t>EV Commercial  (MWh)</t>
  </si>
  <si>
    <t>Major Projects  Commercial  (MWh)</t>
  </si>
  <si>
    <t>F23 Final Electric Load Forecast</t>
  </si>
  <si>
    <t>The F23 Forecast was produced with economic inputs as of January 2023.</t>
  </si>
  <si>
    <t>Electric Vehicles:</t>
  </si>
  <si>
    <t>Climate Commitment Act/Gas to Electric Conversions:</t>
  </si>
  <si>
    <t>Climate Change:</t>
  </si>
  <si>
    <t xml:space="preserve">The impacts of the Climate Commitment Act were explored in the 2023 Electric Progress Report (IRP) and 2023 Gas IRP.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</si>
</sst>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_);_(* \(#,##0.0\);_(* &quot;-&quot;??_);_(@_)"/>
    <numFmt numFmtId="165" formatCode="_(* #,##0_);_(* \(#,##0\);_(* &quot;-&quot;??_);_(@_)"/>
    <numFmt numFmtId="166" formatCode="_([$€-2]* #,##0.00_);_([$€-2]* \(#,##0.00\);_([$€-2]* &quot;-&quot;??_)"/>
    <numFmt numFmtId="167" formatCode="0.00_)"/>
    <numFmt numFmtId="168" formatCode="0.0%"/>
  </numFmts>
  <fonts count="16" x14ac:knownFonts="1">
    <font>
      <sz val="10"/>
      <color theme="1"/>
      <name val="Calibri"/>
      <family val="2"/>
    </font>
    <font>
      <sz val="10"/>
      <color theme="1"/>
      <name val="Calibri"/>
      <family val="2"/>
    </font>
    <font>
      <b/>
      <sz val="10"/>
      <color theme="1"/>
      <name val="Calibri"/>
      <family val="2"/>
    </font>
    <font>
      <sz val="24"/>
      <color theme="1"/>
      <name val="Calibri"/>
      <family val="2"/>
    </font>
    <font>
      <sz val="16"/>
      <color theme="1"/>
      <name val="Calibri"/>
      <family val="2"/>
    </font>
    <font>
      <sz val="22"/>
      <color theme="1"/>
      <name val="Calibri"/>
      <family val="2"/>
    </font>
    <font>
      <sz val="10"/>
      <name val="Arial"/>
      <family val="2"/>
    </font>
    <font>
      <sz val="8"/>
      <name val="Arial"/>
      <family val="2"/>
    </font>
    <font>
      <b/>
      <i/>
      <sz val="16"/>
      <name val="Helv"/>
    </font>
    <font>
      <sz val="16"/>
      <name val="Calibri"/>
      <family val="2"/>
    </font>
    <font>
      <sz val="14"/>
      <color theme="1"/>
      <name val="Calibri"/>
      <family val="2"/>
    </font>
    <font>
      <sz val="12"/>
      <color theme="1"/>
      <name val="Calibri"/>
      <family val="2"/>
    </font>
    <font>
      <b/>
      <sz val="16"/>
      <color theme="1"/>
      <name val="Calibri"/>
      <family val="2"/>
    </font>
    <font>
      <sz val="24"/>
      <name val="Calibri"/>
      <family val="2"/>
    </font>
    <font>
      <i/>
      <sz val="10"/>
      <color theme="1"/>
      <name val="Calibri"/>
      <family val="2"/>
    </font>
    <font>
      <sz val="9"/>
      <color indexed="81"/>
      <name val="Tahoma"/>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16">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s>
  <cellStyleXfs count="11">
    <xf numFmtId="0" fontId="0" fillId="0" borderId="0"/>
    <xf numFmtId="43" fontId="1" fillId="0" borderId="0" applyFont="0" applyFill="0" applyBorder="0" applyAlignment="0" applyProtection="0"/>
    <xf numFmtId="0" fontId="6" fillId="0" borderId="0"/>
    <xf numFmtId="43" fontId="6" fillId="0" borderId="0" applyFont="0" applyFill="0" applyBorder="0" applyAlignment="0" applyProtection="0"/>
    <xf numFmtId="166" fontId="6" fillId="0" borderId="0" applyFont="0" applyFill="0" applyBorder="0" applyAlignment="0" applyProtection="0"/>
    <xf numFmtId="38" fontId="7" fillId="2" borderId="0" applyNumberFormat="0" applyBorder="0" applyAlignment="0" applyProtection="0"/>
    <xf numFmtId="10" fontId="7" fillId="3" borderId="13" applyNumberFormat="0" applyBorder="0" applyAlignment="0" applyProtection="0"/>
    <xf numFmtId="167" fontId="8" fillId="0" borderId="0"/>
    <xf numFmtId="10" fontId="6" fillId="0" borderId="0" applyFont="0" applyFill="0" applyBorder="0" applyAlignment="0" applyProtection="0"/>
    <xf numFmtId="0" fontId="1" fillId="0" borderId="0"/>
    <xf numFmtId="43" fontId="1" fillId="0" borderId="0" applyFont="0" applyFill="0" applyBorder="0" applyAlignment="0" applyProtection="0"/>
  </cellStyleXfs>
  <cellXfs count="140">
    <xf numFmtId="0" fontId="0" fillId="0" borderId="0" xfId="0"/>
    <xf numFmtId="165" fontId="0" fillId="0" borderId="0" xfId="0" applyNumberFormat="1"/>
    <xf numFmtId="0" fontId="3" fillId="0" borderId="0" xfId="0" applyFont="1" applyFill="1"/>
    <xf numFmtId="0" fontId="0" fillId="0" borderId="0" xfId="0" applyFill="1"/>
    <xf numFmtId="0" fontId="4" fillId="0" borderId="0" xfId="0" applyFont="1" applyFill="1"/>
    <xf numFmtId="0" fontId="0" fillId="0" borderId="0" xfId="0" applyFill="1" applyAlignment="1">
      <alignment horizontal="center"/>
    </xf>
    <xf numFmtId="14" fontId="0" fillId="0" borderId="0" xfId="0" applyNumberFormat="1" applyFill="1"/>
    <xf numFmtId="165" fontId="0" fillId="0" borderId="0" xfId="1" applyNumberFormat="1" applyFont="1" applyFill="1" applyBorder="1"/>
    <xf numFmtId="0" fontId="0" fillId="0" borderId="0" xfId="0" applyFill="1" applyBorder="1"/>
    <xf numFmtId="165" fontId="0" fillId="0" borderId="0" xfId="1" applyNumberFormat="1" applyFont="1" applyFill="1"/>
    <xf numFmtId="165" fontId="0" fillId="0" borderId="5" xfId="1" applyNumberFormat="1" applyFont="1" applyFill="1" applyBorder="1"/>
    <xf numFmtId="165" fontId="0" fillId="0" borderId="6" xfId="1" applyNumberFormat="1" applyFont="1" applyFill="1" applyBorder="1"/>
    <xf numFmtId="0" fontId="0" fillId="0" borderId="5" xfId="0" applyFill="1" applyBorder="1" applyAlignment="1">
      <alignment horizontal="center"/>
    </xf>
    <xf numFmtId="0" fontId="0" fillId="0" borderId="0" xfId="0" applyFill="1" applyBorder="1" applyAlignment="1">
      <alignment horizontal="center"/>
    </xf>
    <xf numFmtId="0" fontId="0" fillId="0" borderId="6" xfId="0" applyFill="1" applyBorder="1" applyAlignment="1">
      <alignment horizontal="center"/>
    </xf>
    <xf numFmtId="0" fontId="0" fillId="0" borderId="5" xfId="0" applyFill="1" applyBorder="1"/>
    <xf numFmtId="0" fontId="0" fillId="0" borderId="6" xfId="0" applyFill="1" applyBorder="1"/>
    <xf numFmtId="165" fontId="0" fillId="0" borderId="0" xfId="0" applyNumberFormat="1" applyFill="1"/>
    <xf numFmtId="0" fontId="13" fillId="0" borderId="0" xfId="0" applyFont="1" applyFill="1"/>
    <xf numFmtId="0" fontId="0" fillId="0" borderId="0" xfId="0" applyBorder="1"/>
    <xf numFmtId="165" fontId="0" fillId="0" borderId="9" xfId="1" applyNumberFormat="1" applyFont="1" applyFill="1" applyBorder="1"/>
    <xf numFmtId="165" fontId="0" fillId="0" borderId="11" xfId="1" applyNumberFormat="1" applyFont="1" applyFill="1" applyBorder="1"/>
    <xf numFmtId="165" fontId="0" fillId="0" borderId="7" xfId="1" applyNumberFormat="1" applyFont="1" applyFill="1" applyBorder="1"/>
    <xf numFmtId="165" fontId="0" fillId="0" borderId="8" xfId="1" applyNumberFormat="1" applyFont="1" applyFill="1" applyBorder="1"/>
    <xf numFmtId="0" fontId="0" fillId="0" borderId="0" xfId="0" applyFill="1" applyAlignment="1">
      <alignment horizontal="center" vertical="center" wrapText="1"/>
    </xf>
    <xf numFmtId="0" fontId="0" fillId="0" borderId="0" xfId="0" applyFill="1" applyAlignment="1">
      <alignment vertical="center" wrapText="1"/>
    </xf>
    <xf numFmtId="168" fontId="0" fillId="0" borderId="0" xfId="0" applyNumberFormat="1" applyFill="1"/>
    <xf numFmtId="0" fontId="0" fillId="4" borderId="0" xfId="0" applyFill="1" applyAlignment="1">
      <alignment horizontal="center"/>
    </xf>
    <xf numFmtId="165" fontId="0" fillId="0" borderId="10" xfId="1" applyNumberFormat="1" applyFont="1" applyFill="1" applyBorder="1"/>
    <xf numFmtId="165" fontId="0" fillId="0" borderId="1" xfId="1" applyNumberFormat="1" applyFont="1" applyFill="1" applyBorder="1"/>
    <xf numFmtId="0" fontId="0" fillId="0" borderId="12" xfId="0" applyFill="1" applyBorder="1" applyAlignment="1">
      <alignment horizontal="center"/>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7" xfId="0" applyFill="1" applyBorder="1" applyAlignment="1">
      <alignment horizontal="center"/>
    </xf>
    <xf numFmtId="0" fontId="0" fillId="4" borderId="8" xfId="0" applyFill="1" applyBorder="1" applyAlignment="1">
      <alignment horizontal="center"/>
    </xf>
    <xf numFmtId="165" fontId="0" fillId="4" borderId="9" xfId="1" applyNumberFormat="1" applyFont="1" applyFill="1" applyBorder="1" applyAlignment="1">
      <alignment horizontal="center"/>
    </xf>
    <xf numFmtId="165" fontId="0" fillId="4" borderId="11" xfId="1" applyNumberFormat="1" applyFont="1" applyFill="1" applyBorder="1" applyAlignment="1">
      <alignment horizontal="center"/>
    </xf>
    <xf numFmtId="165" fontId="0" fillId="4" borderId="5" xfId="1" applyNumberFormat="1" applyFont="1" applyFill="1" applyBorder="1" applyAlignment="1">
      <alignment horizontal="center"/>
    </xf>
    <xf numFmtId="165" fontId="0" fillId="4" borderId="6" xfId="1" applyNumberFormat="1" applyFont="1" applyFill="1" applyBorder="1" applyAlignment="1">
      <alignment horizontal="center"/>
    </xf>
    <xf numFmtId="0" fontId="12" fillId="0" borderId="0" xfId="0" applyFont="1" applyFill="1"/>
    <xf numFmtId="0" fontId="10" fillId="0" borderId="0" xfId="0" applyFont="1" applyFill="1"/>
    <xf numFmtId="0" fontId="11" fillId="0" borderId="0" xfId="0" applyFont="1" applyFill="1"/>
    <xf numFmtId="0" fontId="9" fillId="0" borderId="0" xfId="0" applyFont="1" applyFill="1"/>
    <xf numFmtId="0" fontId="0" fillId="0" borderId="0" xfId="0" applyFont="1" applyFill="1"/>
    <xf numFmtId="0" fontId="9" fillId="0" borderId="0" xfId="0" applyFont="1" applyFill="1" applyAlignment="1">
      <alignment vertical="center"/>
    </xf>
    <xf numFmtId="165" fontId="14" fillId="4" borderId="10" xfId="1" applyNumberFormat="1" applyFont="1" applyFill="1" applyBorder="1" applyAlignment="1">
      <alignment horizontal="center"/>
    </xf>
    <xf numFmtId="165" fontId="14" fillId="4" borderId="0" xfId="1" applyNumberFormat="1" applyFont="1" applyFill="1" applyBorder="1" applyAlignment="1">
      <alignment horizontal="center"/>
    </xf>
    <xf numFmtId="0" fontId="14" fillId="0" borderId="0" xfId="0" applyFont="1" applyFill="1" applyAlignment="1">
      <alignment horizontal="center"/>
    </xf>
    <xf numFmtId="165" fontId="14" fillId="4" borderId="0" xfId="1" applyNumberFormat="1" applyFont="1" applyFill="1" applyBorder="1" applyAlignment="1"/>
    <xf numFmtId="165" fontId="14" fillId="4" borderId="10" xfId="1" applyNumberFormat="1" applyFont="1" applyFill="1" applyBorder="1" applyAlignment="1"/>
    <xf numFmtId="3" fontId="14" fillId="0" borderId="0" xfId="0" applyNumberFormat="1" applyFont="1" applyFill="1" applyBorder="1" applyAlignment="1">
      <alignment horizontal="center"/>
    </xf>
    <xf numFmtId="164" fontId="0" fillId="0" borderId="5" xfId="1" applyNumberFormat="1" applyFont="1" applyFill="1" applyBorder="1"/>
    <xf numFmtId="164" fontId="0" fillId="0" borderId="9" xfId="1" applyNumberFormat="1" applyFont="1" applyFill="1" applyBorder="1"/>
    <xf numFmtId="164" fontId="0" fillId="0" borderId="10" xfId="1" applyNumberFormat="1" applyFont="1" applyFill="1" applyBorder="1"/>
    <xf numFmtId="164" fontId="0" fillId="0" borderId="0" xfId="1" applyNumberFormat="1" applyFont="1" applyFill="1" applyBorder="1"/>
    <xf numFmtId="164" fontId="0" fillId="0" borderId="7" xfId="1" applyNumberFormat="1" applyFont="1" applyFill="1" applyBorder="1"/>
    <xf numFmtId="164" fontId="0" fillId="0" borderId="1" xfId="1" applyNumberFormat="1" applyFont="1" applyFill="1" applyBorder="1"/>
    <xf numFmtId="0" fontId="11" fillId="0" borderId="0" xfId="0" applyFont="1" applyFill="1" applyAlignment="1"/>
    <xf numFmtId="0" fontId="0" fillId="0" borderId="0" xfId="0" applyFill="1" applyAlignment="1"/>
    <xf numFmtId="3" fontId="0" fillId="0" borderId="0" xfId="0" applyNumberFormat="1" applyFill="1" applyAlignment="1">
      <alignment horizontal="center"/>
    </xf>
    <xf numFmtId="3" fontId="0" fillId="0" borderId="0" xfId="0" applyNumberFormat="1" applyFill="1" applyBorder="1" applyAlignment="1">
      <alignment horizontal="center"/>
    </xf>
    <xf numFmtId="3" fontId="0" fillId="0" borderId="6" xfId="0" applyNumberFormat="1" applyFill="1" applyBorder="1" applyAlignment="1">
      <alignment horizontal="center"/>
    </xf>
    <xf numFmtId="0" fontId="14" fillId="0" borderId="15" xfId="0" applyFont="1" applyFill="1" applyBorder="1" applyAlignment="1">
      <alignment horizontal="center" vertical="center" wrapText="1"/>
    </xf>
    <xf numFmtId="3" fontId="14" fillId="0" borderId="15" xfId="0" applyNumberFormat="1" applyFont="1" applyFill="1" applyBorder="1" applyAlignment="1">
      <alignment horizontal="center" vertical="center" wrapText="1"/>
    </xf>
    <xf numFmtId="3" fontId="14" fillId="0" borderId="6" xfId="0" applyNumberFormat="1" applyFont="1" applyFill="1" applyBorder="1" applyAlignment="1">
      <alignment horizontal="center" vertical="center" wrapText="1"/>
    </xf>
    <xf numFmtId="0" fontId="14" fillId="0" borderId="0" xfId="0" applyFont="1" applyFill="1" applyBorder="1" applyAlignment="1">
      <alignment horizontal="center"/>
    </xf>
    <xf numFmtId="165" fontId="14" fillId="0" borderId="10" xfId="1" applyNumberFormat="1" applyFont="1" applyFill="1" applyBorder="1" applyAlignment="1">
      <alignment horizontal="center"/>
    </xf>
    <xf numFmtId="3" fontId="0" fillId="0" borderId="10" xfId="1" applyNumberFormat="1" applyFont="1" applyFill="1" applyBorder="1" applyAlignment="1">
      <alignment horizontal="center"/>
    </xf>
    <xf numFmtId="3" fontId="0" fillId="0" borderId="11" xfId="1" applyNumberFormat="1" applyFont="1" applyFill="1" applyBorder="1" applyAlignment="1">
      <alignment horizontal="center"/>
    </xf>
    <xf numFmtId="165" fontId="14" fillId="0" borderId="0" xfId="1" applyNumberFormat="1" applyFont="1" applyFill="1" applyBorder="1" applyAlignment="1">
      <alignment horizontal="center"/>
    </xf>
    <xf numFmtId="3" fontId="0" fillId="0" borderId="0" xfId="1" applyNumberFormat="1" applyFont="1" applyFill="1" applyBorder="1" applyAlignment="1">
      <alignment horizontal="center"/>
    </xf>
    <xf numFmtId="3" fontId="0" fillId="0" borderId="6" xfId="1" applyNumberFormat="1" applyFont="1" applyFill="1" applyBorder="1" applyAlignment="1">
      <alignment horizontal="center"/>
    </xf>
    <xf numFmtId="165" fontId="14" fillId="0" borderId="1" xfId="1" applyNumberFormat="1" applyFont="1" applyFill="1" applyBorder="1" applyAlignment="1">
      <alignment horizontal="center"/>
    </xf>
    <xf numFmtId="165" fontId="14" fillId="0" borderId="1" xfId="1" applyNumberFormat="1" applyFont="1" applyFill="1" applyBorder="1" applyAlignment="1"/>
    <xf numFmtId="0" fontId="14" fillId="0" borderId="0" xfId="0" applyFont="1" applyFill="1" applyBorder="1" applyAlignment="1">
      <alignment horizontal="center" vertical="center" wrapText="1"/>
    </xf>
    <xf numFmtId="165" fontId="0" fillId="0" borderId="10" xfId="1" applyNumberFormat="1" applyFont="1" applyFill="1" applyBorder="1" applyAlignment="1">
      <alignment horizontal="center"/>
    </xf>
    <xf numFmtId="165" fontId="0" fillId="0" borderId="0" xfId="1" applyNumberFormat="1" applyFont="1" applyFill="1" applyBorder="1" applyAlignment="1">
      <alignment horizontal="center"/>
    </xf>
    <xf numFmtId="165" fontId="0" fillId="0" borderId="1" xfId="1" applyNumberFormat="1" applyFont="1" applyFill="1" applyBorder="1" applyAlignment="1">
      <alignment horizontal="center"/>
    </xf>
    <xf numFmtId="165" fontId="14" fillId="0" borderId="10" xfId="1" applyNumberFormat="1" applyFont="1" applyFill="1" applyBorder="1" applyAlignment="1"/>
    <xf numFmtId="165" fontId="14" fillId="0" borderId="0" xfId="1" applyNumberFormat="1" applyFont="1" applyFill="1" applyBorder="1" applyAlignment="1"/>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6" xfId="0" applyFill="1" applyBorder="1" applyAlignment="1">
      <alignment horizontal="center" vertical="center" wrapText="1"/>
    </xf>
    <xf numFmtId="165" fontId="0" fillId="0" borderId="9" xfId="1" applyNumberFormat="1" applyFont="1" applyFill="1" applyBorder="1" applyAlignment="1">
      <alignment horizontal="center"/>
    </xf>
    <xf numFmtId="165" fontId="0" fillId="0" borderId="11" xfId="1" applyNumberFormat="1" applyFont="1" applyFill="1" applyBorder="1" applyAlignment="1">
      <alignment horizontal="center"/>
    </xf>
    <xf numFmtId="165" fontId="0" fillId="0" borderId="5" xfId="1" applyNumberFormat="1" applyFont="1" applyFill="1" applyBorder="1" applyAlignment="1">
      <alignment horizontal="center"/>
    </xf>
    <xf numFmtId="165" fontId="0" fillId="0" borderId="6" xfId="1" applyNumberFormat="1" applyFont="1" applyFill="1" applyBorder="1" applyAlignment="1">
      <alignment horizontal="center"/>
    </xf>
    <xf numFmtId="165" fontId="0" fillId="0" borderId="7" xfId="1" applyNumberFormat="1" applyFont="1" applyFill="1" applyBorder="1" applyAlignment="1">
      <alignment horizontal="center"/>
    </xf>
    <xf numFmtId="165" fontId="0" fillId="0" borderId="8" xfId="1" applyNumberFormat="1" applyFont="1" applyFill="1" applyBorder="1" applyAlignment="1">
      <alignment horizontal="center"/>
    </xf>
    <xf numFmtId="3" fontId="14" fillId="0" borderId="0" xfId="1" applyNumberFormat="1" applyFont="1" applyFill="1" applyBorder="1" applyAlignment="1">
      <alignment horizontal="center"/>
    </xf>
    <xf numFmtId="0" fontId="0" fillId="0" borderId="5" xfId="0" applyFill="1" applyBorder="1" applyAlignment="1">
      <alignment horizontal="center" vertical="center" wrapText="1"/>
    </xf>
    <xf numFmtId="10" fontId="0" fillId="0" borderId="11" xfId="1" applyNumberFormat="1" applyFont="1" applyFill="1" applyBorder="1" applyAlignment="1">
      <alignment horizontal="center"/>
    </xf>
    <xf numFmtId="10" fontId="0" fillId="0" borderId="6" xfId="1" applyNumberFormat="1" applyFont="1" applyFill="1" applyBorder="1" applyAlignment="1">
      <alignment horizontal="center"/>
    </xf>
    <xf numFmtId="10" fontId="0" fillId="0" borderId="8" xfId="1" applyNumberFormat="1" applyFont="1" applyFill="1" applyBorder="1" applyAlignment="1">
      <alignment horizontal="center"/>
    </xf>
    <xf numFmtId="10" fontId="0" fillId="0" borderId="0" xfId="0" applyNumberFormat="1" applyFill="1" applyAlignment="1">
      <alignment horizontal="center"/>
    </xf>
    <xf numFmtId="0" fontId="0" fillId="0" borderId="7" xfId="0" applyFill="1" applyBorder="1" applyAlignment="1">
      <alignment horizontal="center"/>
    </xf>
    <xf numFmtId="0" fontId="0" fillId="0" borderId="1" xfId="0" applyFill="1" applyBorder="1" applyAlignment="1">
      <alignment horizontal="center"/>
    </xf>
    <xf numFmtId="0" fontId="0" fillId="0" borderId="8" xfId="0" applyFill="1" applyBorder="1" applyAlignment="1">
      <alignment horizontal="center"/>
    </xf>
    <xf numFmtId="43" fontId="0" fillId="0" borderId="9" xfId="1" applyNumberFormat="1" applyFont="1" applyFill="1" applyBorder="1"/>
    <xf numFmtId="43" fontId="0" fillId="0" borderId="10" xfId="1" applyNumberFormat="1" applyFont="1" applyFill="1" applyBorder="1"/>
    <xf numFmtId="43" fontId="0" fillId="0" borderId="5" xfId="1" applyNumberFormat="1" applyFont="1" applyFill="1" applyBorder="1"/>
    <xf numFmtId="43" fontId="0" fillId="0" borderId="0" xfId="1" applyNumberFormat="1" applyFont="1" applyFill="1" applyBorder="1"/>
    <xf numFmtId="43" fontId="0" fillId="0" borderId="7" xfId="1" applyNumberFormat="1" applyFont="1" applyFill="1" applyBorder="1"/>
    <xf numFmtId="43" fontId="0" fillId="0" borderId="1" xfId="1" applyNumberFormat="1" applyFont="1" applyFill="1" applyBorder="1"/>
    <xf numFmtId="0" fontId="0" fillId="0" borderId="12" xfId="0" applyFill="1" applyBorder="1" applyAlignment="1">
      <alignment horizontal="center" vertical="center" wrapText="1"/>
    </xf>
    <xf numFmtId="37" fontId="14" fillId="0" borderId="10" xfId="1" applyNumberFormat="1" applyFont="1" applyFill="1" applyBorder="1" applyAlignment="1">
      <alignment horizontal="center"/>
    </xf>
    <xf numFmtId="14" fontId="0" fillId="0" borderId="0" xfId="0" applyNumberFormat="1" applyFill="1" applyBorder="1"/>
    <xf numFmtId="165" fontId="0" fillId="0" borderId="9" xfId="1" applyNumberFormat="1" applyFont="1" applyFill="1" applyBorder="1" applyAlignment="1">
      <alignment horizontal="right"/>
    </xf>
    <xf numFmtId="165" fontId="14" fillId="0" borderId="10" xfId="1" applyNumberFormat="1" applyFont="1" applyFill="1" applyBorder="1" applyAlignment="1">
      <alignment horizontal="right"/>
    </xf>
    <xf numFmtId="165" fontId="0" fillId="0" borderId="10" xfId="1" applyNumberFormat="1" applyFont="1" applyFill="1" applyBorder="1" applyAlignment="1">
      <alignment horizontal="right"/>
    </xf>
    <xf numFmtId="165" fontId="0" fillId="0" borderId="11" xfId="1" applyNumberFormat="1" applyFont="1" applyFill="1" applyBorder="1" applyAlignment="1">
      <alignment horizontal="right"/>
    </xf>
    <xf numFmtId="3" fontId="0" fillId="0" borderId="5" xfId="1" applyNumberFormat="1" applyFont="1" applyFill="1" applyBorder="1" applyAlignment="1">
      <alignment horizontal="right"/>
    </xf>
    <xf numFmtId="3" fontId="14" fillId="0" borderId="0" xfId="1" applyNumberFormat="1" applyFont="1" applyFill="1" applyBorder="1" applyAlignment="1">
      <alignment horizontal="right"/>
    </xf>
    <xf numFmtId="3" fontId="0" fillId="0" borderId="0" xfId="1" applyNumberFormat="1" applyFont="1" applyFill="1" applyBorder="1" applyAlignment="1">
      <alignment horizontal="right"/>
    </xf>
    <xf numFmtId="3" fontId="0" fillId="0" borderId="6" xfId="1" applyNumberFormat="1" applyFont="1" applyFill="1" applyBorder="1" applyAlignment="1">
      <alignment horizontal="right"/>
    </xf>
    <xf numFmtId="3" fontId="0" fillId="0" borderId="0" xfId="0" applyNumberFormat="1" applyFill="1" applyBorder="1" applyAlignment="1">
      <alignment horizontal="right"/>
    </xf>
    <xf numFmtId="165" fontId="0" fillId="0" borderId="0" xfId="1" applyNumberFormat="1" applyFont="1" applyFill="1" applyBorder="1" applyAlignment="1">
      <alignment horizontal="right"/>
    </xf>
    <xf numFmtId="0" fontId="0" fillId="0" borderId="0" xfId="0" applyFill="1" applyBorder="1" applyAlignment="1">
      <alignment horizontal="right"/>
    </xf>
    <xf numFmtId="10" fontId="0" fillId="0" borderId="0" xfId="1" applyNumberFormat="1" applyFont="1" applyFill="1" applyBorder="1" applyAlignment="1">
      <alignment horizontal="center"/>
    </xf>
    <xf numFmtId="165" fontId="14" fillId="0" borderId="11" xfId="1" applyNumberFormat="1" applyFont="1" applyFill="1" applyBorder="1" applyAlignment="1">
      <alignment horizontal="center"/>
    </xf>
    <xf numFmtId="165" fontId="14" fillId="0" borderId="6" xfId="1" applyNumberFormat="1" applyFont="1" applyFill="1" applyBorder="1" applyAlignment="1">
      <alignment horizontal="center"/>
    </xf>
    <xf numFmtId="3" fontId="14" fillId="0" borderId="1" xfId="1" applyNumberFormat="1" applyFont="1" applyFill="1" applyBorder="1" applyAlignment="1">
      <alignment horizontal="center"/>
    </xf>
    <xf numFmtId="165" fontId="14" fillId="0" borderId="8" xfId="1" applyNumberFormat="1" applyFont="1" applyFill="1" applyBorder="1" applyAlignment="1">
      <alignment horizontal="center"/>
    </xf>
    <xf numFmtId="3" fontId="0" fillId="0" borderId="7" xfId="1" applyNumberFormat="1" applyFont="1" applyFill="1" applyBorder="1" applyAlignment="1">
      <alignment horizontal="right"/>
    </xf>
    <xf numFmtId="3" fontId="14" fillId="0" borderId="1" xfId="1" applyNumberFormat="1" applyFont="1" applyFill="1" applyBorder="1" applyAlignment="1">
      <alignment horizontal="right"/>
    </xf>
    <xf numFmtId="3" fontId="0" fillId="0" borderId="1" xfId="1" applyNumberFormat="1" applyFont="1" applyFill="1" applyBorder="1" applyAlignment="1">
      <alignment horizontal="right"/>
    </xf>
    <xf numFmtId="3" fontId="0" fillId="0" borderId="8" xfId="1" applyNumberFormat="1" applyFont="1" applyFill="1" applyBorder="1" applyAlignment="1">
      <alignment horizontal="right"/>
    </xf>
    <xf numFmtId="164" fontId="0" fillId="0" borderId="11" xfId="1" applyNumberFormat="1" applyFont="1" applyFill="1" applyBorder="1"/>
    <xf numFmtId="164" fontId="0" fillId="0" borderId="6" xfId="1" applyNumberFormat="1" applyFont="1" applyFill="1" applyBorder="1"/>
    <xf numFmtId="164" fontId="0" fillId="0" borderId="8" xfId="1" applyNumberFormat="1" applyFont="1" applyFill="1" applyBorder="1"/>
    <xf numFmtId="43" fontId="0" fillId="0" borderId="11" xfId="1" applyNumberFormat="1" applyFont="1" applyFill="1" applyBorder="1"/>
    <xf numFmtId="43" fontId="0" fillId="0" borderId="6" xfId="1" applyNumberFormat="1" applyFont="1" applyFill="1" applyBorder="1"/>
    <xf numFmtId="43" fontId="0" fillId="0" borderId="8" xfId="1" applyNumberFormat="1" applyFont="1" applyFill="1" applyBorder="1"/>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9" xfId="0" applyFont="1" applyFill="1" applyBorder="1" applyAlignment="1">
      <alignment horizontal="center"/>
    </xf>
    <xf numFmtId="0" fontId="2" fillId="0" borderId="11" xfId="0" applyFont="1" applyFill="1" applyBorder="1" applyAlignment="1">
      <alignment horizontal="center"/>
    </xf>
    <xf numFmtId="0" fontId="11" fillId="0" borderId="0" xfId="0" applyFont="1" applyFill="1" applyAlignment="1">
      <alignment horizontal="center" textRotation="90"/>
    </xf>
    <xf numFmtId="0" fontId="5" fillId="0" borderId="0" xfId="0" applyFont="1" applyFill="1" applyAlignment="1">
      <alignment horizontal="center" textRotation="90"/>
    </xf>
  </cellXfs>
  <cellStyles count="11">
    <cellStyle name="Comma" xfId="1" builtinId="3"/>
    <cellStyle name="Comma 2" xfId="3"/>
    <cellStyle name="Comma 2 2" xfId="10"/>
    <cellStyle name="Euro" xfId="4"/>
    <cellStyle name="Grey" xfId="5"/>
    <cellStyle name="Input [yellow]" xfId="6"/>
    <cellStyle name="Normal" xfId="0" builtinId="0"/>
    <cellStyle name="Normal - Style1" xfId="7"/>
    <cellStyle name="Normal 2" xfId="2"/>
    <cellStyle name="Normal 2 2" xfId="9"/>
    <cellStyle name="Percent [2]" xfId="8"/>
  </cellStyles>
  <dxfs count="0"/>
  <tableStyles count="0" defaultTableStyle="TableStyleMedium9" defaultPivotStyle="PivotStyleLight16"/>
  <colors>
    <mruColors>
      <color rgb="FFF38B3C"/>
      <color rgb="FFFFD94A"/>
      <color rgb="FF82D8D5"/>
      <color rgb="FFC55265"/>
      <color rgb="FFAEB8C0"/>
      <color rgb="FF6BBDB9"/>
      <color rgb="FF2F6165"/>
      <color rgb="FF818387"/>
      <color rgb="FF70AB37"/>
      <color rgb="FF00A6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bodyPr vertOverflow="clip" wrap="square" lIns="0" tIns="0" rIns="0" bIns="0" rtlCol="0">
        <a:spAutoFit/>
      </a:bodyPr>
      <a:lstStyle>
        <a:defPPr>
          <a:defRPr sz="1200">
            <a:latin typeface="Helvetica LT Pro" panose="020B0504020202020204" pitchFamily="34" charset="0"/>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R20"/>
  <sheetViews>
    <sheetView tabSelected="1" workbookViewId="0">
      <selection activeCell="B19" sqref="B19"/>
    </sheetView>
  </sheetViews>
  <sheetFormatPr defaultRowHeight="12.75" x14ac:dyDescent="0.2"/>
  <cols>
    <col min="3" max="3" width="12.28515625" customWidth="1"/>
  </cols>
  <sheetData>
    <row r="1" spans="1:18" x14ac:dyDescent="0.2">
      <c r="A1" s="3"/>
      <c r="B1" s="3"/>
      <c r="C1" s="3"/>
      <c r="D1" s="3"/>
      <c r="E1" s="3"/>
      <c r="F1" s="3"/>
      <c r="G1" s="3"/>
      <c r="H1" s="3"/>
      <c r="I1" s="3"/>
      <c r="J1" s="3"/>
      <c r="K1" s="3"/>
      <c r="L1" s="3"/>
      <c r="M1" s="3"/>
      <c r="N1" s="3"/>
      <c r="O1" s="3"/>
      <c r="P1" s="3"/>
      <c r="Q1" s="3"/>
      <c r="R1" s="3"/>
    </row>
    <row r="2" spans="1:18" s="3" customFormat="1" ht="21" x14ac:dyDescent="0.35">
      <c r="A2" s="39" t="s">
        <v>85</v>
      </c>
    </row>
    <row r="3" spans="1:18" s="3" customFormat="1" x14ac:dyDescent="0.2"/>
    <row r="4" spans="1:18" s="3" customFormat="1" ht="18.75" x14ac:dyDescent="0.3">
      <c r="A4" s="40" t="s">
        <v>120</v>
      </c>
    </row>
    <row r="5" spans="1:18" s="3" customFormat="1" x14ac:dyDescent="0.2"/>
    <row r="6" spans="1:18" s="3" customFormat="1" ht="21" x14ac:dyDescent="0.2">
      <c r="A6" s="44" t="s">
        <v>121</v>
      </c>
      <c r="B6" s="43"/>
    </row>
    <row r="7" spans="1:18" s="3" customFormat="1" ht="18" customHeight="1" x14ac:dyDescent="0.35">
      <c r="A7" s="42"/>
      <c r="B7" s="41" t="s">
        <v>98</v>
      </c>
    </row>
    <row r="8" spans="1:18" s="3" customFormat="1" ht="18" customHeight="1" x14ac:dyDescent="0.25">
      <c r="A8" s="44"/>
      <c r="C8" s="57" t="s">
        <v>99</v>
      </c>
      <c r="D8" s="58"/>
    </row>
    <row r="9" spans="1:18" s="3" customFormat="1" ht="18" customHeight="1" x14ac:dyDescent="0.35">
      <c r="A9" s="42"/>
      <c r="B9" s="41" t="s">
        <v>100</v>
      </c>
      <c r="C9" s="58"/>
      <c r="D9" s="58"/>
    </row>
    <row r="10" spans="1:18" s="3" customFormat="1" ht="15" customHeight="1" x14ac:dyDescent="0.2">
      <c r="C10" s="58"/>
      <c r="D10" s="58"/>
    </row>
    <row r="11" spans="1:18" s="3" customFormat="1" ht="21" x14ac:dyDescent="0.2">
      <c r="A11" s="44" t="s">
        <v>122</v>
      </c>
    </row>
    <row r="12" spans="1:18" s="3" customFormat="1" ht="15.75" x14ac:dyDescent="0.25">
      <c r="B12" s="41" t="s">
        <v>124</v>
      </c>
    </row>
    <row r="13" spans="1:18" s="3" customFormat="1" ht="15.75" x14ac:dyDescent="0.25">
      <c r="B13" s="41"/>
      <c r="C13" s="3" t="s">
        <v>88</v>
      </c>
    </row>
    <row r="14" spans="1:18" s="3" customFormat="1" ht="15.75" x14ac:dyDescent="0.25">
      <c r="B14" s="41" t="s">
        <v>86</v>
      </c>
    </row>
    <row r="15" spans="1:18" s="3" customFormat="1" ht="15.75" x14ac:dyDescent="0.25">
      <c r="B15" s="41" t="s">
        <v>95</v>
      </c>
    </row>
    <row r="16" spans="1:18" s="3" customFormat="1" ht="15.75" x14ac:dyDescent="0.25">
      <c r="B16" s="41" t="s">
        <v>87</v>
      </c>
    </row>
    <row r="17" spans="1:2" s="3" customFormat="1" x14ac:dyDescent="0.2"/>
    <row r="18" spans="1:2" s="3" customFormat="1" ht="21" x14ac:dyDescent="0.2">
      <c r="A18" s="44" t="s">
        <v>123</v>
      </c>
    </row>
    <row r="19" spans="1:2" s="3" customFormat="1" ht="15.75" x14ac:dyDescent="0.25">
      <c r="B19" s="41" t="s">
        <v>93</v>
      </c>
    </row>
    <row r="20" spans="1:2" s="3" customFormat="1" ht="15.75" x14ac:dyDescent="0.25">
      <c r="B20" s="4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K357"/>
  <sheetViews>
    <sheetView workbookViewId="0">
      <pane xSplit="4" ySplit="6" topLeftCell="E31" activePane="bottomRight" state="frozen"/>
      <selection pane="topRight" activeCell="E1" sqref="E1"/>
      <selection pane="bottomLeft" activeCell="A7" sqref="A7"/>
      <selection pane="bottomRight" activeCell="F29" sqref="F29"/>
    </sheetView>
  </sheetViews>
  <sheetFormatPr defaultColWidth="9.140625" defaultRowHeight="12.75" outlineLevelCol="1" x14ac:dyDescent="0.2"/>
  <cols>
    <col min="1" max="2" width="9.140625" style="3"/>
    <col min="3" max="3" width="9.140625" style="3" hidden="1" customWidth="1" outlineLevel="1"/>
    <col min="4" max="4" width="2.7109375" style="3" customWidth="1" collapsed="1"/>
    <col min="5" max="6" width="12.42578125" style="5" bestFit="1" customWidth="1"/>
    <col min="7" max="7" width="12.42578125" style="47" hidden="1" customWidth="1" outlineLevel="1"/>
    <col min="8" max="8" width="15.140625" style="47" hidden="1" customWidth="1" outlineLevel="1"/>
    <col min="9" max="11" width="12.42578125" style="47" hidden="1" customWidth="1" outlineLevel="1"/>
    <col min="12" max="12" width="15.140625" style="5" customWidth="1" collapsed="1"/>
    <col min="13" max="16" width="15.140625" style="5" hidden="1" customWidth="1" outlineLevel="1"/>
    <col min="17" max="17" width="11" style="47" customWidth="1" collapsed="1"/>
    <col min="18" max="19" width="11" style="59" hidden="1" customWidth="1" outlineLevel="1"/>
    <col min="20" max="20" width="3.28515625" style="5" customWidth="1" collapsed="1"/>
    <col min="21" max="22" width="12.42578125" style="5" bestFit="1" customWidth="1"/>
    <col min="23" max="23" width="12.42578125" style="5" customWidth="1"/>
    <col min="24" max="24" width="14.5703125" style="5" customWidth="1"/>
    <col min="25" max="25" width="14.7109375" style="5" customWidth="1"/>
    <col min="26" max="26" width="3" style="5" customWidth="1"/>
    <col min="27" max="27" width="13.28515625" style="5" customWidth="1"/>
    <col min="28" max="28" width="11" style="5" bestFit="1" customWidth="1"/>
    <col min="29" max="29" width="11" style="5" customWidth="1"/>
    <col min="30" max="30" width="2.7109375" style="5" customWidth="1"/>
    <col min="31" max="32" width="12.42578125" style="5" bestFit="1" customWidth="1"/>
    <col min="33" max="33" width="11" style="5" bestFit="1" customWidth="1"/>
    <col min="34" max="34" width="11" style="5" customWidth="1"/>
    <col min="35" max="35" width="3" style="3" customWidth="1"/>
    <col min="36" max="37" width="11.5703125" style="5" hidden="1" customWidth="1"/>
    <col min="38" max="38" width="0" style="3" hidden="1" customWidth="1"/>
    <col min="39" max="16384" width="9.140625" style="3"/>
  </cols>
  <sheetData>
    <row r="1" spans="1:37" ht="31.5" x14ac:dyDescent="0.5">
      <c r="A1" s="18" t="s">
        <v>119</v>
      </c>
    </row>
    <row r="2" spans="1:37" ht="21" x14ac:dyDescent="0.35">
      <c r="A2" s="4" t="s">
        <v>72</v>
      </c>
    </row>
    <row r="3" spans="1:37" ht="13.5" thickBot="1" x14ac:dyDescent="0.25">
      <c r="A3" s="3" t="s">
        <v>89</v>
      </c>
    </row>
    <row r="4" spans="1:37" ht="13.5" thickBot="1" x14ac:dyDescent="0.25">
      <c r="E4" s="133" t="s">
        <v>90</v>
      </c>
      <c r="F4" s="134"/>
      <c r="G4" s="134"/>
      <c r="H4" s="134"/>
      <c r="I4" s="134"/>
      <c r="J4" s="134"/>
      <c r="K4" s="134"/>
      <c r="L4" s="134"/>
      <c r="M4" s="134"/>
      <c r="N4" s="134"/>
      <c r="O4" s="134"/>
      <c r="P4" s="134"/>
      <c r="Q4" s="134"/>
      <c r="R4" s="134"/>
      <c r="S4" s="135"/>
      <c r="T4" s="30"/>
      <c r="U4" s="133" t="s">
        <v>94</v>
      </c>
      <c r="V4" s="134"/>
      <c r="W4" s="134"/>
      <c r="X4" s="134"/>
      <c r="Y4" s="135"/>
      <c r="AA4" s="133" t="s">
        <v>73</v>
      </c>
      <c r="AB4" s="134"/>
      <c r="AC4" s="135"/>
      <c r="AE4" s="133" t="s">
        <v>79</v>
      </c>
      <c r="AF4" s="134"/>
      <c r="AG4" s="134"/>
      <c r="AH4" s="135"/>
      <c r="AJ4" s="136" t="s">
        <v>82</v>
      </c>
      <c r="AK4" s="137"/>
    </row>
    <row r="5" spans="1:37" s="25" customFormat="1" ht="76.5" x14ac:dyDescent="0.2">
      <c r="A5" s="24" t="s">
        <v>0</v>
      </c>
      <c r="B5" s="24" t="s">
        <v>1</v>
      </c>
      <c r="C5" s="24" t="s">
        <v>2</v>
      </c>
      <c r="E5" s="90" t="s">
        <v>80</v>
      </c>
      <c r="F5" s="74" t="s">
        <v>101</v>
      </c>
      <c r="G5" s="74" t="s">
        <v>102</v>
      </c>
      <c r="H5" s="74" t="s">
        <v>103</v>
      </c>
      <c r="I5" s="74" t="s">
        <v>104</v>
      </c>
      <c r="J5" s="74" t="s">
        <v>105</v>
      </c>
      <c r="K5" s="74" t="s">
        <v>107</v>
      </c>
      <c r="L5" s="74" t="s">
        <v>106</v>
      </c>
      <c r="M5" s="74" t="s">
        <v>108</v>
      </c>
      <c r="N5" s="74" t="s">
        <v>109</v>
      </c>
      <c r="O5" s="74" t="s">
        <v>110</v>
      </c>
      <c r="P5" s="74" t="s">
        <v>111</v>
      </c>
      <c r="Q5" s="62" t="s">
        <v>112</v>
      </c>
      <c r="R5" s="63" t="s">
        <v>113</v>
      </c>
      <c r="S5" s="64" t="s">
        <v>114</v>
      </c>
      <c r="T5" s="104"/>
      <c r="U5" s="80" t="s">
        <v>115</v>
      </c>
      <c r="V5" s="62" t="s">
        <v>116</v>
      </c>
      <c r="W5" s="74" t="s">
        <v>117</v>
      </c>
      <c r="X5" s="81" t="s">
        <v>81</v>
      </c>
      <c r="Y5" s="82" t="s">
        <v>118</v>
      </c>
      <c r="Z5" s="24"/>
      <c r="AA5" s="90" t="s">
        <v>77</v>
      </c>
      <c r="AB5" s="81" t="s">
        <v>91</v>
      </c>
      <c r="AC5" s="82" t="s">
        <v>78</v>
      </c>
      <c r="AD5" s="24"/>
      <c r="AE5" s="90" t="s">
        <v>74</v>
      </c>
      <c r="AF5" s="81" t="s">
        <v>75</v>
      </c>
      <c r="AG5" s="81" t="s">
        <v>76</v>
      </c>
      <c r="AH5" s="82" t="s">
        <v>92</v>
      </c>
      <c r="AJ5" s="31" t="s">
        <v>83</v>
      </c>
      <c r="AK5" s="32" t="s">
        <v>84</v>
      </c>
    </row>
    <row r="6" spans="1:37" ht="4.5" customHeight="1" thickBot="1" x14ac:dyDescent="0.25">
      <c r="E6" s="12"/>
      <c r="F6" s="13"/>
      <c r="G6" s="65"/>
      <c r="H6" s="65"/>
      <c r="I6" s="65"/>
      <c r="J6" s="65"/>
      <c r="K6" s="65"/>
      <c r="L6" s="13"/>
      <c r="M6" s="13"/>
      <c r="N6" s="13"/>
      <c r="O6" s="13"/>
      <c r="P6" s="13"/>
      <c r="Q6" s="65"/>
      <c r="R6" s="60"/>
      <c r="S6" s="61"/>
      <c r="T6" s="30"/>
      <c r="U6" s="12"/>
      <c r="V6" s="65"/>
      <c r="W6" s="65"/>
      <c r="X6" s="13"/>
      <c r="Y6" s="14"/>
      <c r="AA6" s="12"/>
      <c r="AB6" s="13"/>
      <c r="AC6" s="14"/>
      <c r="AE6" s="95"/>
      <c r="AF6" s="96"/>
      <c r="AG6" s="96"/>
      <c r="AH6" s="97"/>
      <c r="AJ6" s="33"/>
      <c r="AK6" s="34"/>
    </row>
    <row r="7" spans="1:37" x14ac:dyDescent="0.2">
      <c r="A7" s="5">
        <v>2023</v>
      </c>
      <c r="B7" s="5"/>
      <c r="C7" s="6"/>
      <c r="E7" s="83">
        <f t="shared" ref="E7:S10" si="0">SUMIF($A$12:$A$347,$A7,E$12:E$347)</f>
        <v>-7717.3237538174435</v>
      </c>
      <c r="F7" s="75">
        <f t="shared" si="0"/>
        <v>-6714.909979907874</v>
      </c>
      <c r="G7" s="75">
        <f t="shared" si="0"/>
        <v>-38554.579967230704</v>
      </c>
      <c r="H7" s="75">
        <f t="shared" si="0"/>
        <v>52144.313071031633</v>
      </c>
      <c r="I7" s="75">
        <f t="shared" si="0"/>
        <v>-20355.512862649608</v>
      </c>
      <c r="J7" s="75">
        <f t="shared" si="0"/>
        <v>0</v>
      </c>
      <c r="K7" s="75">
        <f t="shared" si="0"/>
        <v>0</v>
      </c>
      <c r="L7" s="75">
        <f t="shared" si="0"/>
        <v>-120012.91398192396</v>
      </c>
      <c r="M7" s="75">
        <f t="shared" si="0"/>
        <v>-52321.997851495827</v>
      </c>
      <c r="N7" s="75">
        <f t="shared" si="0"/>
        <v>-60469.524976384586</v>
      </c>
      <c r="O7" s="75">
        <f t="shared" si="0"/>
        <v>-6718.8361084912585</v>
      </c>
      <c r="P7" s="75">
        <f t="shared" si="0"/>
        <v>-502.55504555228754</v>
      </c>
      <c r="Q7" s="119">
        <f t="shared" si="0"/>
        <v>-11523.821707912766</v>
      </c>
      <c r="R7" s="67">
        <f t="shared" si="0"/>
        <v>-5223.3766701361474</v>
      </c>
      <c r="S7" s="68">
        <f t="shared" si="0"/>
        <v>-6300.4450377766188</v>
      </c>
      <c r="T7" s="30"/>
      <c r="U7" s="83">
        <f t="shared" ref="U7:Y10" si="1">SUMIF($A$12:$A$347,$A7,U$12:U$347)</f>
        <v>115548.07051584127</v>
      </c>
      <c r="V7" s="66">
        <f t="shared" si="1"/>
        <v>82573.781074929982</v>
      </c>
      <c r="W7" s="66">
        <f t="shared" si="1"/>
        <v>32974.289440911271</v>
      </c>
      <c r="X7" s="75">
        <f t="shared" si="1"/>
        <v>1239.4243107652517</v>
      </c>
      <c r="Y7" s="84">
        <f t="shared" si="1"/>
        <v>54015.914999999994</v>
      </c>
      <c r="AA7" s="83">
        <f t="shared" ref="AA7:AB10" si="2">SUMIF($A$12:$A$347,$A7,AA$12:AA$347)/12</f>
        <v>2247.7725076388442</v>
      </c>
      <c r="AB7" s="75">
        <f t="shared" si="2"/>
        <v>4396.5584842626167</v>
      </c>
      <c r="AC7" s="91">
        <f>$AC$12</f>
        <v>8.14E-2</v>
      </c>
      <c r="AE7" s="83">
        <f t="shared" ref="AE7:AH9" si="3">SUMIF($A$12:$A$275,$A7,AE$12:AE$275)</f>
        <v>392.3</v>
      </c>
      <c r="AF7" s="75">
        <f t="shared" si="3"/>
        <v>1831.3999999999999</v>
      </c>
      <c r="AG7" s="75">
        <f t="shared" si="3"/>
        <v>4362.4000000000005</v>
      </c>
      <c r="AH7" s="84">
        <f t="shared" si="3"/>
        <v>735</v>
      </c>
      <c r="AJ7" s="35">
        <f>VLOOKUP(DATE(A7,12,1),C$12:AK$275,22,FALSE)</f>
        <v>190.68066319465399</v>
      </c>
      <c r="AK7" s="36">
        <f>VLOOKUP(DATE(A7,12,1),C$12:AK$275,23,FALSE)</f>
        <v>10057.02</v>
      </c>
    </row>
    <row r="8" spans="1:37" x14ac:dyDescent="0.2">
      <c r="A8" s="5">
        <f t="shared" ref="A8:A10" si="4">A7+1</f>
        <v>2024</v>
      </c>
      <c r="B8" s="5"/>
      <c r="C8" s="6"/>
      <c r="E8" s="85">
        <f t="shared" si="0"/>
        <v>-259945.88929493428</v>
      </c>
      <c r="F8" s="76">
        <f t="shared" si="0"/>
        <v>-35233.849052410857</v>
      </c>
      <c r="G8" s="76">
        <f t="shared" si="0"/>
        <v>-78173.515863089182</v>
      </c>
      <c r="H8" s="76">
        <f t="shared" si="0"/>
        <v>93061.277310986552</v>
      </c>
      <c r="I8" s="76">
        <f t="shared" si="0"/>
        <v>-50121.610500308212</v>
      </c>
      <c r="J8" s="76">
        <f t="shared" si="0"/>
        <v>0</v>
      </c>
      <c r="K8" s="76">
        <f t="shared" si="0"/>
        <v>0</v>
      </c>
      <c r="L8" s="76">
        <f t="shared" si="0"/>
        <v>-315512.93835928611</v>
      </c>
      <c r="M8" s="76">
        <f t="shared" si="0"/>
        <v>-121268.48398667728</v>
      </c>
      <c r="N8" s="76">
        <f t="shared" si="0"/>
        <v>-171223.54252232867</v>
      </c>
      <c r="O8" s="76">
        <f t="shared" si="0"/>
        <v>-20927.372512201739</v>
      </c>
      <c r="P8" s="76">
        <f t="shared" si="0"/>
        <v>-2093.5393380784139</v>
      </c>
      <c r="Q8" s="120">
        <f t="shared" si="0"/>
        <v>-39784.293578105367</v>
      </c>
      <c r="R8" s="70">
        <f t="shared" si="0"/>
        <v>-18032.937004833431</v>
      </c>
      <c r="S8" s="71">
        <f t="shared" si="0"/>
        <v>-21751.356573271936</v>
      </c>
      <c r="T8" s="30"/>
      <c r="U8" s="85">
        <f t="shared" si="1"/>
        <v>233590.04989290581</v>
      </c>
      <c r="V8" s="69">
        <f t="shared" si="1"/>
        <v>150900.34325850999</v>
      </c>
      <c r="W8" s="69">
        <f t="shared" si="1"/>
        <v>82689.706634395799</v>
      </c>
      <c r="X8" s="76">
        <f t="shared" si="1"/>
        <v>3876.7676482320812</v>
      </c>
      <c r="Y8" s="86">
        <f t="shared" si="1"/>
        <v>169924.36500000002</v>
      </c>
      <c r="AA8" s="85">
        <f t="shared" si="2"/>
        <v>2259.1931868002371</v>
      </c>
      <c r="AB8" s="76">
        <f t="shared" si="2"/>
        <v>4445.9634525625561</v>
      </c>
      <c r="AC8" s="92">
        <f>$AC$12</f>
        <v>8.14E-2</v>
      </c>
      <c r="AE8" s="85">
        <f t="shared" si="3"/>
        <v>379.9</v>
      </c>
      <c r="AF8" s="76">
        <f t="shared" si="3"/>
        <v>1807.1000000000001</v>
      </c>
      <c r="AG8" s="76">
        <f t="shared" si="3"/>
        <v>4335.8999999999996</v>
      </c>
      <c r="AH8" s="86">
        <f t="shared" si="3"/>
        <v>748</v>
      </c>
      <c r="AJ8" s="37">
        <f>VLOOKUP(DATE(A8,12,1),C$12:AK$275,22,FALSE)</f>
        <v>435.08061548638199</v>
      </c>
      <c r="AK8" s="38">
        <f>VLOOKUP(DATE(A8,12,1),C$12:AK$275,23,FALSE)</f>
        <v>17510.04</v>
      </c>
    </row>
    <row r="9" spans="1:37" ht="13.5" thickBot="1" x14ac:dyDescent="0.25">
      <c r="A9" s="5">
        <f t="shared" si="4"/>
        <v>2025</v>
      </c>
      <c r="B9" s="5"/>
      <c r="C9" s="6"/>
      <c r="E9" s="85">
        <f t="shared" si="0"/>
        <v>-453922.08085197816</v>
      </c>
      <c r="F9" s="76">
        <f t="shared" si="0"/>
        <v>-65899.930561861955</v>
      </c>
      <c r="G9" s="76">
        <f t="shared" si="0"/>
        <v>-124246.94583121096</v>
      </c>
      <c r="H9" s="76">
        <f t="shared" si="0"/>
        <v>133499.07294076026</v>
      </c>
      <c r="I9" s="76">
        <f t="shared" si="0"/>
        <v>-75152.057671411269</v>
      </c>
      <c r="J9" s="76">
        <f t="shared" si="0"/>
        <v>0</v>
      </c>
      <c r="K9" s="76">
        <f t="shared" si="0"/>
        <v>0</v>
      </c>
      <c r="L9" s="76">
        <f t="shared" si="0"/>
        <v>-454937.05621585145</v>
      </c>
      <c r="M9" s="76">
        <f t="shared" si="0"/>
        <v>-160401.91662550732</v>
      </c>
      <c r="N9" s="76">
        <f t="shared" si="0"/>
        <v>-255796.24793280731</v>
      </c>
      <c r="O9" s="76">
        <f t="shared" si="0"/>
        <v>-34465.129976158751</v>
      </c>
      <c r="P9" s="76">
        <f t="shared" si="0"/>
        <v>-4273.7616813781151</v>
      </c>
      <c r="Q9" s="120">
        <f t="shared" si="0"/>
        <v>-63670.285769132846</v>
      </c>
      <c r="R9" s="70">
        <f t="shared" si="0"/>
        <v>-28859.686803296328</v>
      </c>
      <c r="S9" s="71">
        <f t="shared" si="0"/>
        <v>-34810.598965836507</v>
      </c>
      <c r="T9" s="30"/>
      <c r="U9" s="85">
        <f t="shared" si="1"/>
        <v>389994.01128555561</v>
      </c>
      <c r="V9" s="69">
        <f t="shared" si="1"/>
        <v>233784.27996594005</v>
      </c>
      <c r="W9" s="69">
        <f t="shared" si="1"/>
        <v>156209.73131961559</v>
      </c>
      <c r="X9" s="76">
        <f t="shared" si="1"/>
        <v>7188.5628077574565</v>
      </c>
      <c r="Y9" s="86">
        <f t="shared" si="1"/>
        <v>247430.17500000002</v>
      </c>
      <c r="AA9" s="85">
        <f t="shared" si="2"/>
        <v>2275.7677773536643</v>
      </c>
      <c r="AB9" s="76">
        <f t="shared" si="2"/>
        <v>4493.572270541853</v>
      </c>
      <c r="AC9" s="92">
        <f>$AC$12</f>
        <v>8.14E-2</v>
      </c>
      <c r="AE9" s="85">
        <f t="shared" si="3"/>
        <v>359.59999999999997</v>
      </c>
      <c r="AF9" s="76">
        <f t="shared" si="3"/>
        <v>1756.1000000000001</v>
      </c>
      <c r="AG9" s="76">
        <f t="shared" si="3"/>
        <v>4262.3</v>
      </c>
      <c r="AH9" s="86">
        <f t="shared" si="3"/>
        <v>757</v>
      </c>
      <c r="AJ9" s="37">
        <f>VLOOKUP(DATE(A9,12,1),C$12:AK$275,22,FALSE)</f>
        <v>737.78760347420803</v>
      </c>
      <c r="AK9" s="38">
        <f>VLOOKUP(DATE(A9,12,1),C$12:AK$275,23,FALSE)</f>
        <v>24033.06</v>
      </c>
    </row>
    <row r="10" spans="1:37" ht="13.5" thickBot="1" x14ac:dyDescent="0.25">
      <c r="A10" s="5">
        <f t="shared" si="4"/>
        <v>2026</v>
      </c>
      <c r="B10" s="5"/>
      <c r="C10" s="6"/>
      <c r="E10" s="87">
        <f t="shared" si="0"/>
        <v>-669765.0000523614</v>
      </c>
      <c r="F10" s="77">
        <f t="shared" si="0"/>
        <v>-128072.59938311134</v>
      </c>
      <c r="G10" s="77">
        <f t="shared" si="0"/>
        <v>-184494.38668604547</v>
      </c>
      <c r="H10" s="77">
        <f t="shared" si="0"/>
        <v>172727.91049316153</v>
      </c>
      <c r="I10" s="77">
        <f t="shared" si="0"/>
        <v>-116306.12319022739</v>
      </c>
      <c r="J10" s="77">
        <f t="shared" si="0"/>
        <v>0</v>
      </c>
      <c r="K10" s="77">
        <f t="shared" si="0"/>
        <v>0</v>
      </c>
      <c r="L10" s="77">
        <f t="shared" si="0"/>
        <v>-599113.53020772454</v>
      </c>
      <c r="M10" s="77">
        <f t="shared" si="0"/>
        <v>-202815.6683192841</v>
      </c>
      <c r="N10" s="77">
        <f t="shared" si="0"/>
        <v>-341840.13030846586</v>
      </c>
      <c r="O10" s="77">
        <f t="shared" si="0"/>
        <v>-48003.747555296839</v>
      </c>
      <c r="P10" s="77">
        <f t="shared" si="0"/>
        <v>-6453.9840246778149</v>
      </c>
      <c r="Q10" s="122">
        <f t="shared" si="0"/>
        <v>-73164.062156393295</v>
      </c>
      <c r="R10" s="70">
        <f t="shared" si="0"/>
        <v>-33162.90941031179</v>
      </c>
      <c r="S10" s="71">
        <f t="shared" si="0"/>
        <v>-40001.152746081512</v>
      </c>
      <c r="T10" s="30"/>
      <c r="U10" s="87">
        <f t="shared" si="1"/>
        <v>594195.15739512804</v>
      </c>
      <c r="V10" s="72">
        <f t="shared" si="1"/>
        <v>334736.73133976001</v>
      </c>
      <c r="W10" s="72">
        <f t="shared" si="1"/>
        <v>259458.42605536809</v>
      </c>
      <c r="X10" s="77">
        <f t="shared" si="1"/>
        <v>11518.119215478046</v>
      </c>
      <c r="Y10" s="88">
        <f t="shared" si="1"/>
        <v>282482.64</v>
      </c>
      <c r="AA10" s="87">
        <f t="shared" si="2"/>
        <v>2285.7433467677774</v>
      </c>
      <c r="AB10" s="77">
        <f t="shared" si="2"/>
        <v>4540.1878834720801</v>
      </c>
      <c r="AC10" s="93">
        <f>$AC$12</f>
        <v>8.14E-2</v>
      </c>
      <c r="AE10" s="87">
        <f>SUMIF($A$12:$A$347,$A10,AE$12:AE$347)</f>
        <v>359.89999999999992</v>
      </c>
      <c r="AF10" s="77">
        <f>SUMIF($A$12:$A$347,$A10,AF$12:AF$347)</f>
        <v>1750.7999999999997</v>
      </c>
      <c r="AG10" s="77">
        <f>SUMIF($A$12:$A$347,$A10,AG$12:AG$347)</f>
        <v>4244.4000000000005</v>
      </c>
      <c r="AH10" s="88">
        <f>SUMIF($A$12:$A$347,$A10,AH$12:AH$347)</f>
        <v>771</v>
      </c>
      <c r="AJ10" s="35">
        <f>VLOOKUP(DATE(A10,12,1),C$12:AK$347,22,FALSE)</f>
        <v>1147.7365225184501</v>
      </c>
      <c r="AK10" s="36">
        <f>VLOOKUP(DATE(A10,12,1),C$12:AK$347,23,FALSE)</f>
        <v>24033.06</v>
      </c>
    </row>
    <row r="11" spans="1:37" ht="4.5" customHeight="1" thickBot="1" x14ac:dyDescent="0.25">
      <c r="Q11" s="65"/>
      <c r="R11" s="60"/>
      <c r="V11" s="65"/>
      <c r="W11" s="47"/>
      <c r="AC11" s="94"/>
      <c r="AJ11" s="27"/>
      <c r="AK11" s="27"/>
    </row>
    <row r="12" spans="1:37" x14ac:dyDescent="0.2">
      <c r="A12" s="5">
        <v>2023</v>
      </c>
      <c r="B12" s="5">
        <v>1</v>
      </c>
      <c r="C12" s="6">
        <f t="shared" ref="C12:C59" si="5">DATE(A12,B12,1)</f>
        <v>44927</v>
      </c>
      <c r="E12" s="83">
        <v>26535.712229097684</v>
      </c>
      <c r="F12" s="75">
        <v>7954.175003896069</v>
      </c>
      <c r="G12" s="105">
        <v>-823.84506603614898</v>
      </c>
      <c r="H12" s="45">
        <v>8951.6627230834492</v>
      </c>
      <c r="I12" s="49">
        <v>-224.512432092041</v>
      </c>
      <c r="J12" s="66">
        <v>0</v>
      </c>
      <c r="K12" s="66">
        <v>0</v>
      </c>
      <c r="L12" s="78">
        <v>-1329.9791055822482</v>
      </c>
      <c r="M12" s="75">
        <v>-784.75607263614495</v>
      </c>
      <c r="N12" s="75">
        <v>-486.50475124206298</v>
      </c>
      <c r="O12" s="75">
        <v>-54.056083471499299</v>
      </c>
      <c r="P12" s="75">
        <v>-4.6621982325410096</v>
      </c>
      <c r="Q12" s="119">
        <v>-50.869778940809901</v>
      </c>
      <c r="R12" s="67">
        <v>-23.057629948575102</v>
      </c>
      <c r="S12" s="68">
        <v>-27.8121489922348</v>
      </c>
      <c r="T12" s="30"/>
      <c r="U12" s="107">
        <f>SUM(V12:W12)</f>
        <v>6298.3843258428597</v>
      </c>
      <c r="V12" s="108">
        <v>4708.4083611699998</v>
      </c>
      <c r="W12" s="108">
        <v>1589.9759646728601</v>
      </c>
      <c r="X12" s="109">
        <v>15.8900552662212</v>
      </c>
      <c r="Y12" s="110">
        <v>0</v>
      </c>
      <c r="AA12" s="83">
        <v>2242.2051198099898</v>
      </c>
      <c r="AB12" s="75">
        <v>4373.9150448001901</v>
      </c>
      <c r="AC12" s="91">
        <v>8.14E-2</v>
      </c>
      <c r="AE12" s="83">
        <v>99.6</v>
      </c>
      <c r="AF12" s="75">
        <v>359.9</v>
      </c>
      <c r="AG12" s="75">
        <v>667.3</v>
      </c>
      <c r="AH12" s="84">
        <v>0</v>
      </c>
      <c r="AJ12" s="35">
        <v>-18517.793238241782</v>
      </c>
      <c r="AK12" s="36">
        <v>23.057629948575102</v>
      </c>
    </row>
    <row r="13" spans="1:37" x14ac:dyDescent="0.2">
      <c r="A13" s="5">
        <f t="shared" ref="A13:A59" si="6">IF(B13=1,A12+1,A12)</f>
        <v>2023</v>
      </c>
      <c r="B13" s="5">
        <f t="shared" ref="B13:B59" si="7">IF(B12=12,1,B12+1)</f>
        <v>2</v>
      </c>
      <c r="C13" s="6">
        <f t="shared" si="5"/>
        <v>44958</v>
      </c>
      <c r="E13" s="85">
        <v>18233.23682060546</v>
      </c>
      <c r="F13" s="76">
        <v>4244.3748982533189</v>
      </c>
      <c r="G13" s="69">
        <v>-1307.8115726226199</v>
      </c>
      <c r="H13" s="46">
        <v>5929.10641185244</v>
      </c>
      <c r="I13" s="48">
        <v>-376.91994097650092</v>
      </c>
      <c r="J13" s="89">
        <v>0</v>
      </c>
      <c r="K13" s="89">
        <v>0</v>
      </c>
      <c r="L13" s="79">
        <v>-2407.6665742181863</v>
      </c>
      <c r="M13" s="76">
        <v>-1339.5263093690201</v>
      </c>
      <c r="N13" s="76">
        <v>-954.217644254211</v>
      </c>
      <c r="O13" s="76">
        <v>-106.024182695173</v>
      </c>
      <c r="P13" s="76">
        <v>-7.8984378997824898</v>
      </c>
      <c r="Q13" s="120">
        <v>-174.4106706542056</v>
      </c>
      <c r="R13" s="70">
        <v>-79.054731252257596</v>
      </c>
      <c r="S13" s="71">
        <v>-95.355939401948007</v>
      </c>
      <c r="T13" s="30"/>
      <c r="U13" s="111">
        <f t="shared" ref="U13:U59" si="8">SUM(V13:W13)</f>
        <v>5362.4271858593002</v>
      </c>
      <c r="V13" s="112">
        <v>3916.5097832900001</v>
      </c>
      <c r="W13" s="112">
        <v>1445.9174025693001</v>
      </c>
      <c r="X13" s="113">
        <v>31.780110532442301</v>
      </c>
      <c r="Y13" s="114">
        <v>0</v>
      </c>
      <c r="AA13" s="85">
        <v>2243.81630538422</v>
      </c>
      <c r="AB13" s="76">
        <v>4378.0086906326296</v>
      </c>
      <c r="AC13" s="92">
        <v>8.14E-2</v>
      </c>
      <c r="AE13" s="85">
        <v>78.900000000000006</v>
      </c>
      <c r="AF13" s="76">
        <v>311.89999999999998</v>
      </c>
      <c r="AG13" s="76">
        <v>590.70000000000005</v>
      </c>
      <c r="AH13" s="86">
        <v>0</v>
      </c>
      <c r="AJ13" s="37">
        <v>-15290.83026373153</v>
      </c>
      <c r="AK13" s="38">
        <v>0</v>
      </c>
    </row>
    <row r="14" spans="1:37" x14ac:dyDescent="0.2">
      <c r="A14" s="5">
        <f t="shared" si="6"/>
        <v>2023</v>
      </c>
      <c r="B14" s="5">
        <f t="shared" si="7"/>
        <v>3</v>
      </c>
      <c r="C14" s="6">
        <f t="shared" si="5"/>
        <v>44986</v>
      </c>
      <c r="E14" s="85">
        <v>15527.931487609341</v>
      </c>
      <c r="F14" s="76">
        <v>2388.3616084496125</v>
      </c>
      <c r="G14" s="79">
        <v>-1995.4813421319197</v>
      </c>
      <c r="H14" s="46">
        <v>5092.4868741642504</v>
      </c>
      <c r="I14" s="48">
        <v>-708.643923582718</v>
      </c>
      <c r="J14" s="89">
        <v>0</v>
      </c>
      <c r="K14" s="89">
        <v>0</v>
      </c>
      <c r="L14" s="79">
        <v>-3755.1260386966806</v>
      </c>
      <c r="M14" s="76">
        <v>-1863.36204374873</v>
      </c>
      <c r="N14" s="76">
        <v>-1690.5508999578301</v>
      </c>
      <c r="O14" s="76">
        <v>-187.83898888458901</v>
      </c>
      <c r="P14" s="76">
        <v>-13.3741061055313</v>
      </c>
      <c r="Q14" s="120">
        <v>-419.67567626168199</v>
      </c>
      <c r="R14" s="70">
        <v>-190.225447075745</v>
      </c>
      <c r="S14" s="71">
        <v>-229.45022918593699</v>
      </c>
      <c r="T14" s="30"/>
      <c r="U14" s="111">
        <f t="shared" si="8"/>
        <v>8398.1732723039604</v>
      </c>
      <c r="V14" s="112">
        <v>6246.6926140200003</v>
      </c>
      <c r="W14" s="112">
        <v>2151.4806582839601</v>
      </c>
      <c r="X14" s="113">
        <v>47.670165798663497</v>
      </c>
      <c r="Y14" s="114">
        <v>0</v>
      </c>
      <c r="AA14" s="85">
        <v>2246.11791992188</v>
      </c>
      <c r="AB14" s="76">
        <v>4382.0943164134796</v>
      </c>
      <c r="AC14" s="92">
        <v>8.14E-2</v>
      </c>
      <c r="AE14" s="85">
        <v>36.799999999999997</v>
      </c>
      <c r="AF14" s="76">
        <v>257.10000000000002</v>
      </c>
      <c r="AG14" s="76">
        <v>563</v>
      </c>
      <c r="AH14" s="86">
        <v>1</v>
      </c>
      <c r="AJ14" s="37">
        <v>-16001.926105688932</v>
      </c>
      <c r="AK14" s="38">
        <v>0</v>
      </c>
    </row>
    <row r="15" spans="1:37" x14ac:dyDescent="0.2">
      <c r="A15" s="5">
        <f t="shared" si="6"/>
        <v>2023</v>
      </c>
      <c r="B15" s="5">
        <f t="shared" si="7"/>
        <v>4</v>
      </c>
      <c r="C15" s="6">
        <f t="shared" si="5"/>
        <v>45017</v>
      </c>
      <c r="E15" s="85">
        <v>10016.593782541899</v>
      </c>
      <c r="F15" s="76">
        <v>321.22107917179301</v>
      </c>
      <c r="G15" s="69">
        <v>-2146.1379991679</v>
      </c>
      <c r="H15" s="46">
        <v>3373.8869683387902</v>
      </c>
      <c r="I15" s="48">
        <v>-906.52788999909717</v>
      </c>
      <c r="J15" s="89">
        <v>0</v>
      </c>
      <c r="K15" s="89">
        <v>0</v>
      </c>
      <c r="L15" s="79">
        <v>-4586.3011363147825</v>
      </c>
      <c r="M15" s="76">
        <v>-2029.62495527753</v>
      </c>
      <c r="N15" s="76">
        <v>-2286.0266849918698</v>
      </c>
      <c r="O15" s="76">
        <v>-254.00296499952901</v>
      </c>
      <c r="P15" s="76">
        <v>-16.646531045854399</v>
      </c>
      <c r="Q15" s="120">
        <v>-719.44401644859795</v>
      </c>
      <c r="R15" s="70">
        <v>-326.10076641556299</v>
      </c>
      <c r="S15" s="71">
        <v>-393.34325003303502</v>
      </c>
      <c r="T15" s="30"/>
      <c r="U15" s="111">
        <f t="shared" si="8"/>
        <v>8391.697088903109</v>
      </c>
      <c r="V15" s="112">
        <v>6191.2478890499997</v>
      </c>
      <c r="W15" s="112">
        <v>2200.4491998531098</v>
      </c>
      <c r="X15" s="113">
        <v>63.560221064884701</v>
      </c>
      <c r="Y15" s="114">
        <v>0</v>
      </c>
      <c r="AA15" s="85">
        <v>2248.1038737242502</v>
      </c>
      <c r="AB15" s="76">
        <v>4386.1865233707604</v>
      </c>
      <c r="AC15" s="92">
        <v>8.14E-2</v>
      </c>
      <c r="AE15" s="85">
        <v>7.4</v>
      </c>
      <c r="AF15" s="76">
        <v>140.6</v>
      </c>
      <c r="AG15" s="76">
        <v>416.9</v>
      </c>
      <c r="AH15" s="86">
        <v>6</v>
      </c>
      <c r="AJ15" s="37">
        <v>-13855.25957284779</v>
      </c>
      <c r="AK15" s="38">
        <v>0</v>
      </c>
    </row>
    <row r="16" spans="1:37" x14ac:dyDescent="0.2">
      <c r="A16" s="5">
        <f t="shared" si="6"/>
        <v>2023</v>
      </c>
      <c r="B16" s="5">
        <f t="shared" si="7"/>
        <v>5</v>
      </c>
      <c r="C16" s="6">
        <f t="shared" si="5"/>
        <v>45047</v>
      </c>
      <c r="E16" s="85">
        <v>5926.8123252068508</v>
      </c>
      <c r="F16" s="76">
        <v>-1221.3990659892102</v>
      </c>
      <c r="G16" s="69">
        <v>-2664.8757866975002</v>
      </c>
      <c r="H16" s="46">
        <v>2637.0815945010099</v>
      </c>
      <c r="I16" s="48">
        <v>-1193.6048737927199</v>
      </c>
      <c r="J16" s="89">
        <v>0</v>
      </c>
      <c r="K16" s="89">
        <v>0</v>
      </c>
      <c r="L16" s="79">
        <v>-6071.6089489373289</v>
      </c>
      <c r="M16" s="76">
        <v>-2427.9131121747</v>
      </c>
      <c r="N16" s="76">
        <v>-3260.5021717519198</v>
      </c>
      <c r="O16" s="76">
        <v>-362.278019084052</v>
      </c>
      <c r="P16" s="76">
        <v>-20.915645926657</v>
      </c>
      <c r="Q16" s="120">
        <v>-1162.737804361371</v>
      </c>
      <c r="R16" s="70">
        <v>-527.03154168171795</v>
      </c>
      <c r="S16" s="71">
        <v>-635.70626267965304</v>
      </c>
      <c r="T16" s="30"/>
      <c r="U16" s="111">
        <f t="shared" si="8"/>
        <v>8506.9915582060203</v>
      </c>
      <c r="V16" s="112">
        <v>6188.0706560899998</v>
      </c>
      <c r="W16" s="112">
        <v>2318.92090211602</v>
      </c>
      <c r="X16" s="113">
        <v>79.450276331105798</v>
      </c>
      <c r="Y16" s="114">
        <v>3647.9249999999993</v>
      </c>
      <c r="AA16" s="85">
        <v>2249.4255420951299</v>
      </c>
      <c r="AB16" s="76">
        <v>4390.2968258309302</v>
      </c>
      <c r="AC16" s="92">
        <v>8.14E-2</v>
      </c>
      <c r="AE16" s="85">
        <v>0</v>
      </c>
      <c r="AF16" s="76">
        <v>34.5</v>
      </c>
      <c r="AG16" s="76">
        <v>246.8</v>
      </c>
      <c r="AH16" s="86">
        <v>37</v>
      </c>
      <c r="AJ16" s="37">
        <v>-13270.806794030352</v>
      </c>
      <c r="AK16" s="38">
        <v>0</v>
      </c>
    </row>
    <row r="17" spans="1:37" x14ac:dyDescent="0.2">
      <c r="A17" s="5">
        <f t="shared" si="6"/>
        <v>2023</v>
      </c>
      <c r="B17" s="5">
        <f t="shared" si="7"/>
        <v>6</v>
      </c>
      <c r="C17" s="6">
        <f t="shared" si="5"/>
        <v>45078</v>
      </c>
      <c r="E17" s="85">
        <v>2016.5019158659707</v>
      </c>
      <c r="F17" s="76">
        <v>-1461.5900899329904</v>
      </c>
      <c r="G17" s="69">
        <v>-2554.9316323766602</v>
      </c>
      <c r="H17" s="69">
        <v>2474.4935280457898</v>
      </c>
      <c r="I17" s="79">
        <v>-1381.15198560212</v>
      </c>
      <c r="J17" s="89">
        <v>0</v>
      </c>
      <c r="K17" s="89">
        <v>0</v>
      </c>
      <c r="L17" s="79">
        <v>-7566.3840777769019</v>
      </c>
      <c r="M17" s="76">
        <v>-2937.8870913536698</v>
      </c>
      <c r="N17" s="76">
        <v>-4144.7412851201498</v>
      </c>
      <c r="O17" s="76">
        <v>-460.52680945831202</v>
      </c>
      <c r="P17" s="76">
        <v>-23.2288918447707</v>
      </c>
      <c r="Q17" s="120">
        <v>-1504.292034392525</v>
      </c>
      <c r="R17" s="70">
        <v>-681.84705705072304</v>
      </c>
      <c r="S17" s="71">
        <v>-822.44497734180197</v>
      </c>
      <c r="T17" s="30"/>
      <c r="U17" s="111">
        <f t="shared" si="8"/>
        <v>8438.5395089066005</v>
      </c>
      <c r="V17" s="112">
        <v>6094.44766119</v>
      </c>
      <c r="W17" s="112">
        <v>2344.0918477166001</v>
      </c>
      <c r="X17" s="113">
        <v>95.340331597326994</v>
      </c>
      <c r="Y17" s="114">
        <v>4205.8799999999992</v>
      </c>
      <c r="AA17" s="85">
        <v>2249.89892578125</v>
      </c>
      <c r="AB17" s="76">
        <v>4394.4247641112697</v>
      </c>
      <c r="AC17" s="92">
        <v>8.14E-2</v>
      </c>
      <c r="AE17" s="85">
        <v>0</v>
      </c>
      <c r="AF17" s="76">
        <v>3.6</v>
      </c>
      <c r="AG17" s="76">
        <v>114.5</v>
      </c>
      <c r="AH17" s="86">
        <v>105</v>
      </c>
      <c r="AJ17" s="37">
        <v>-11565.064118635904</v>
      </c>
      <c r="AK17" s="38">
        <v>0</v>
      </c>
    </row>
    <row r="18" spans="1:37" x14ac:dyDescent="0.2">
      <c r="A18" s="5">
        <f t="shared" si="6"/>
        <v>2023</v>
      </c>
      <c r="B18" s="5">
        <f t="shared" si="7"/>
        <v>7</v>
      </c>
      <c r="C18" s="6">
        <f t="shared" si="5"/>
        <v>45108</v>
      </c>
      <c r="E18" s="85">
        <v>-2197.7086595062865</v>
      </c>
      <c r="F18" s="76">
        <v>-1901.5074161164493</v>
      </c>
      <c r="G18" s="69">
        <v>-3110.4632331277598</v>
      </c>
      <c r="H18" s="69">
        <v>2942.57946589525</v>
      </c>
      <c r="I18" s="79">
        <v>-1733.6236488839399</v>
      </c>
      <c r="J18" s="89">
        <v>0</v>
      </c>
      <c r="K18" s="89">
        <v>0</v>
      </c>
      <c r="L18" s="79">
        <v>-9723.4852534051133</v>
      </c>
      <c r="M18" s="76">
        <v>-3774.8115492327802</v>
      </c>
      <c r="N18" s="76">
        <v>-5323.0464028142596</v>
      </c>
      <c r="O18" s="76">
        <v>-591.44960031321898</v>
      </c>
      <c r="P18" s="76">
        <v>-34.177701044854203</v>
      </c>
      <c r="Q18" s="120">
        <v>-1831.3120418691542</v>
      </c>
      <c r="R18" s="70">
        <v>-830.07467814870404</v>
      </c>
      <c r="S18" s="71">
        <v>-1001.23736372045</v>
      </c>
      <c r="T18" s="30"/>
      <c r="U18" s="111">
        <f t="shared" si="8"/>
        <v>9213.0992459380595</v>
      </c>
      <c r="V18" s="112">
        <v>6592.0062977799998</v>
      </c>
      <c r="W18" s="112">
        <v>2621.0929481580602</v>
      </c>
      <c r="X18" s="113">
        <v>111.23038686354801</v>
      </c>
      <c r="Y18" s="114">
        <v>5479.0949999999993</v>
      </c>
      <c r="AA18" s="85">
        <v>2249.47724940537</v>
      </c>
      <c r="AB18" s="76">
        <v>4398.5670286999803</v>
      </c>
      <c r="AC18" s="92">
        <v>8.14E-2</v>
      </c>
      <c r="AE18" s="85">
        <v>0</v>
      </c>
      <c r="AF18" s="76">
        <v>0</v>
      </c>
      <c r="AG18" s="76">
        <v>31.2</v>
      </c>
      <c r="AH18" s="86">
        <v>238</v>
      </c>
      <c r="AJ18" s="37">
        <v>-10377.296754381019</v>
      </c>
      <c r="AK18" s="38">
        <v>0</v>
      </c>
    </row>
    <row r="19" spans="1:37" x14ac:dyDescent="0.2">
      <c r="A19" s="5">
        <f t="shared" si="6"/>
        <v>2023</v>
      </c>
      <c r="B19" s="5">
        <f t="shared" si="7"/>
        <v>8</v>
      </c>
      <c r="C19" s="6">
        <f t="shared" si="5"/>
        <v>45139</v>
      </c>
      <c r="E19" s="85">
        <v>-6149.2119180511891</v>
      </c>
      <c r="F19" s="76">
        <v>-2112.8263956164901</v>
      </c>
      <c r="G19" s="69">
        <v>-3251.7797296785802</v>
      </c>
      <c r="H19" s="69">
        <v>3187.55909008042</v>
      </c>
      <c r="I19" s="79">
        <v>-2048.6057560183299</v>
      </c>
      <c r="J19" s="89">
        <v>0</v>
      </c>
      <c r="K19" s="89">
        <v>0</v>
      </c>
      <c r="L19" s="79">
        <v>-11744.752246568312</v>
      </c>
      <c r="M19" s="76">
        <v>-4450.4849778211101</v>
      </c>
      <c r="N19" s="76">
        <v>-6523.9825193322104</v>
      </c>
      <c r="O19" s="76">
        <v>-724.886946592953</v>
      </c>
      <c r="P19" s="76">
        <v>-45.397802822039601</v>
      </c>
      <c r="Q19" s="120">
        <v>-1744.106706542055</v>
      </c>
      <c r="R19" s="70">
        <v>-790.54731252257602</v>
      </c>
      <c r="S19" s="71">
        <v>-953.55939401947899</v>
      </c>
      <c r="T19" s="30"/>
      <c r="U19" s="111">
        <f t="shared" si="8"/>
        <v>9831.5615107133308</v>
      </c>
      <c r="V19" s="112">
        <v>6982.6477010899998</v>
      </c>
      <c r="W19" s="112">
        <v>2848.9138096233301</v>
      </c>
      <c r="X19" s="113">
        <v>127.120442129769</v>
      </c>
      <c r="Y19" s="114">
        <v>6394.68</v>
      </c>
      <c r="AA19" s="85">
        <v>2248.6627553354501</v>
      </c>
      <c r="AB19" s="76">
        <v>4402.7193100751301</v>
      </c>
      <c r="AC19" s="92">
        <v>8.14E-2</v>
      </c>
      <c r="AE19" s="85">
        <v>0</v>
      </c>
      <c r="AF19" s="76">
        <v>0</v>
      </c>
      <c r="AG19" s="76">
        <v>24.2</v>
      </c>
      <c r="AH19" s="86">
        <v>247</v>
      </c>
      <c r="AJ19" s="37">
        <v>-8712.6855014236316</v>
      </c>
      <c r="AK19" s="38">
        <v>0</v>
      </c>
    </row>
    <row r="20" spans="1:37" x14ac:dyDescent="0.2">
      <c r="A20" s="5">
        <f t="shared" si="6"/>
        <v>2023</v>
      </c>
      <c r="B20" s="5">
        <f t="shared" si="7"/>
        <v>9</v>
      </c>
      <c r="C20" s="6">
        <f t="shared" si="5"/>
        <v>45170</v>
      </c>
      <c r="E20" s="85">
        <v>-10896.054478181211</v>
      </c>
      <c r="F20" s="76">
        <v>-3190.5010275909108</v>
      </c>
      <c r="G20" s="69">
        <v>-3294.8313615602801</v>
      </c>
      <c r="H20" s="69">
        <v>2290.7110969169998</v>
      </c>
      <c r="I20" s="79">
        <v>-2186.38076294763</v>
      </c>
      <c r="J20" s="89">
        <v>0</v>
      </c>
      <c r="K20" s="89">
        <v>0</v>
      </c>
      <c r="L20" s="79">
        <v>-12914.075165853423</v>
      </c>
      <c r="M20" s="76">
        <v>-4773.2773701507804</v>
      </c>
      <c r="N20" s="76">
        <v>-7277.9288605744896</v>
      </c>
      <c r="O20" s="76">
        <v>-808.65876228644004</v>
      </c>
      <c r="P20" s="76">
        <v>-54.210172841710602</v>
      </c>
      <c r="Q20" s="120">
        <v>-1684.153038504671</v>
      </c>
      <c r="R20" s="70">
        <v>-763.37224865461201</v>
      </c>
      <c r="S20" s="71">
        <v>-920.78078985005902</v>
      </c>
      <c r="T20" s="30"/>
      <c r="U20" s="111">
        <f t="shared" si="8"/>
        <v>9335.8029763411905</v>
      </c>
      <c r="V20" s="112">
        <v>6458.2765138499999</v>
      </c>
      <c r="W20" s="112">
        <v>2877.5264624911902</v>
      </c>
      <c r="X20" s="113">
        <v>143.010497395991</v>
      </c>
      <c r="Y20" s="114">
        <v>6864.0299999999988</v>
      </c>
      <c r="AA20" s="85">
        <v>2248.09497070313</v>
      </c>
      <c r="AB20" s="76">
        <v>4406.8790487515898</v>
      </c>
      <c r="AC20" s="92">
        <v>8.14E-2</v>
      </c>
      <c r="AE20" s="85">
        <v>0</v>
      </c>
      <c r="AF20" s="76">
        <v>3.5</v>
      </c>
      <c r="AG20" s="76">
        <v>111.7</v>
      </c>
      <c r="AH20" s="86">
        <v>95</v>
      </c>
      <c r="AJ20" s="37">
        <v>-6353.5862984649666</v>
      </c>
      <c r="AK20" s="38">
        <v>0</v>
      </c>
    </row>
    <row r="21" spans="1:37" x14ac:dyDescent="0.2">
      <c r="A21" s="5">
        <f t="shared" si="6"/>
        <v>2023</v>
      </c>
      <c r="B21" s="5">
        <f t="shared" si="7"/>
        <v>10</v>
      </c>
      <c r="C21" s="6">
        <f t="shared" si="5"/>
        <v>45200</v>
      </c>
      <c r="E21" s="85">
        <v>-15701.579534829176</v>
      </c>
      <c r="F21" s="76">
        <v>-3872.2999363069803</v>
      </c>
      <c r="G21" s="69">
        <v>-4368.7681488347898</v>
      </c>
      <c r="H21" s="69">
        <v>3170.8421688122899</v>
      </c>
      <c r="I21" s="79">
        <v>-2674.3739562844794</v>
      </c>
      <c r="J21" s="89">
        <v>0</v>
      </c>
      <c r="K21" s="89">
        <v>0</v>
      </c>
      <c r="L21" s="79">
        <v>-15537.169753137583</v>
      </c>
      <c r="M21" s="76">
        <v>-6152.2186103139002</v>
      </c>
      <c r="N21" s="76">
        <v>-8380.8923409732706</v>
      </c>
      <c r="O21" s="76">
        <v>-931.21026010842297</v>
      </c>
      <c r="P21" s="76">
        <v>-72.848541741991198</v>
      </c>
      <c r="Q21" s="120">
        <v>-1071.8989133956379</v>
      </c>
      <c r="R21" s="70">
        <v>-485.85720248783298</v>
      </c>
      <c r="S21" s="71">
        <v>-586.04171090780505</v>
      </c>
      <c r="T21" s="30"/>
      <c r="U21" s="111">
        <f t="shared" si="8"/>
        <v>12611.304594327528</v>
      </c>
      <c r="V21" s="112">
        <v>8891.5266554499995</v>
      </c>
      <c r="W21" s="112">
        <v>3719.7779388775298</v>
      </c>
      <c r="X21" s="113">
        <v>158.90055266221199</v>
      </c>
      <c r="Y21" s="114">
        <v>8225.85</v>
      </c>
      <c r="AA21" s="85">
        <v>2248.2614567037299</v>
      </c>
      <c r="AB21" s="76">
        <v>4411.0419351967003</v>
      </c>
      <c r="AC21" s="92">
        <v>8.14E-2</v>
      </c>
      <c r="AE21" s="85">
        <v>1.5</v>
      </c>
      <c r="AF21" s="76">
        <v>79.2</v>
      </c>
      <c r="AG21" s="76">
        <v>350.8</v>
      </c>
      <c r="AH21" s="86">
        <v>6</v>
      </c>
      <c r="AJ21" s="37">
        <v>-4414.0678253698761</v>
      </c>
      <c r="AK21" s="38">
        <v>0</v>
      </c>
    </row>
    <row r="22" spans="1:37" x14ac:dyDescent="0.2">
      <c r="A22" s="5">
        <f t="shared" si="6"/>
        <v>2023</v>
      </c>
      <c r="B22" s="5">
        <f t="shared" si="7"/>
        <v>11</v>
      </c>
      <c r="C22" s="6">
        <f t="shared" si="5"/>
        <v>45231</v>
      </c>
      <c r="E22" s="85">
        <v>-21987.64502405746</v>
      </c>
      <c r="F22" s="76">
        <v>-3734.2732888378596</v>
      </c>
      <c r="G22" s="69">
        <v>-5615.2771586987201</v>
      </c>
      <c r="H22" s="69">
        <v>4791.22544641694</v>
      </c>
      <c r="I22" s="79">
        <v>-2910.22157655608</v>
      </c>
      <c r="J22" s="89">
        <v>0</v>
      </c>
      <c r="K22" s="89">
        <v>0</v>
      </c>
      <c r="L22" s="79">
        <v>-19964.529008732716</v>
      </c>
      <c r="M22" s="76">
        <v>-9588.2521960095601</v>
      </c>
      <c r="N22" s="76">
        <v>-9253.1845967578101</v>
      </c>
      <c r="O22" s="76">
        <v>-1028.13162186213</v>
      </c>
      <c r="P22" s="76">
        <v>-94.960594103217005</v>
      </c>
      <c r="Q22" s="120">
        <v>-659.490348411215</v>
      </c>
      <c r="R22" s="70">
        <v>-298.92570254759897</v>
      </c>
      <c r="S22" s="71">
        <v>-360.56464586361602</v>
      </c>
      <c r="T22" s="30"/>
      <c r="U22" s="111">
        <f t="shared" si="8"/>
        <v>13389.533404265159</v>
      </c>
      <c r="V22" s="112">
        <v>9323.4905516500003</v>
      </c>
      <c r="W22" s="112">
        <v>4066.04285261516</v>
      </c>
      <c r="X22" s="113">
        <v>174.79060792843299</v>
      </c>
      <c r="Y22" s="114">
        <v>9141.4349999999995</v>
      </c>
      <c r="AA22" s="85">
        <v>2249.0419103017298</v>
      </c>
      <c r="AB22" s="76">
        <v>4415.2046599059204</v>
      </c>
      <c r="AC22" s="92">
        <v>8.14E-2</v>
      </c>
      <c r="AE22" s="85">
        <v>41.6</v>
      </c>
      <c r="AF22" s="76">
        <v>243.3</v>
      </c>
      <c r="AG22" s="76">
        <v>538.20000000000005</v>
      </c>
      <c r="AH22" s="86">
        <v>0</v>
      </c>
      <c r="AJ22" s="37">
        <v>-2190.203604570966</v>
      </c>
      <c r="AK22" s="38">
        <v>0</v>
      </c>
    </row>
    <row r="23" spans="1:37" x14ac:dyDescent="0.2">
      <c r="A23" s="5">
        <f t="shared" si="6"/>
        <v>2023</v>
      </c>
      <c r="B23" s="5">
        <f t="shared" si="7"/>
        <v>12</v>
      </c>
      <c r="C23" s="6">
        <f t="shared" si="5"/>
        <v>45261</v>
      </c>
      <c r="E23" s="85">
        <v>-29041.912700119316</v>
      </c>
      <c r="F23" s="76">
        <v>-4128.6453492877808</v>
      </c>
      <c r="G23" s="69">
        <v>-7420.3769362978301</v>
      </c>
      <c r="H23" s="69">
        <v>7302.6777029240002</v>
      </c>
      <c r="I23" s="79">
        <v>-4010.9461159139505</v>
      </c>
      <c r="J23" s="89">
        <v>0</v>
      </c>
      <c r="K23" s="89">
        <v>0</v>
      </c>
      <c r="L23" s="79">
        <v>-24411.83667270068</v>
      </c>
      <c r="M23" s="76">
        <v>-12199.883563407901</v>
      </c>
      <c r="N23" s="76">
        <v>-10887.9468186145</v>
      </c>
      <c r="O23" s="76">
        <v>-1209.77186873494</v>
      </c>
      <c r="P23" s="76">
        <v>-114.23442194333801</v>
      </c>
      <c r="Q23" s="120">
        <v>-501.43067813084099</v>
      </c>
      <c r="R23" s="70">
        <v>-227.28235235024101</v>
      </c>
      <c r="S23" s="71">
        <v>-274.14832578059998</v>
      </c>
      <c r="T23" s="30"/>
      <c r="U23" s="111">
        <f t="shared" si="8"/>
        <v>15770.55584423415</v>
      </c>
      <c r="V23" s="112">
        <v>10980.4563903</v>
      </c>
      <c r="W23" s="112">
        <v>4790.09945393415</v>
      </c>
      <c r="X23" s="113">
        <v>190.68066319465399</v>
      </c>
      <c r="Y23" s="114">
        <v>10057.02</v>
      </c>
      <c r="AA23" s="85">
        <v>2250.1640625</v>
      </c>
      <c r="AB23" s="76">
        <v>4419.3636633628203</v>
      </c>
      <c r="AC23" s="92">
        <v>8.14E-2</v>
      </c>
      <c r="AE23" s="85">
        <v>126.5</v>
      </c>
      <c r="AF23" s="76">
        <v>397.8</v>
      </c>
      <c r="AG23" s="76">
        <v>707.1</v>
      </c>
      <c r="AH23" s="86">
        <v>0</v>
      </c>
      <c r="AJ23" s="37">
        <v>0</v>
      </c>
      <c r="AK23" s="38">
        <v>0</v>
      </c>
    </row>
    <row r="24" spans="1:37" x14ac:dyDescent="0.2">
      <c r="A24" s="5">
        <f t="shared" si="6"/>
        <v>2024</v>
      </c>
      <c r="B24" s="5">
        <f t="shared" si="7"/>
        <v>1</v>
      </c>
      <c r="C24" s="6">
        <f t="shared" si="5"/>
        <v>45292</v>
      </c>
      <c r="E24" s="85">
        <v>-327.08298155918601</v>
      </c>
      <c r="F24" s="76">
        <v>5606.4008257432397</v>
      </c>
      <c r="G24" s="69">
        <v>-6555.8379531076398</v>
      </c>
      <c r="H24" s="69">
        <v>15975.916030047099</v>
      </c>
      <c r="I24" s="79">
        <v>-3813.6772511962195</v>
      </c>
      <c r="J24" s="89">
        <v>0</v>
      </c>
      <c r="K24" s="89">
        <v>0</v>
      </c>
      <c r="L24" s="79">
        <v>-25250.234798357196</v>
      </c>
      <c r="M24" s="76">
        <v>-12230.508193923708</v>
      </c>
      <c r="N24" s="76">
        <v>-11595.433557963977</v>
      </c>
      <c r="O24" s="76">
        <v>-1306.3125504422701</v>
      </c>
      <c r="P24" s="76">
        <v>-117.980496027236</v>
      </c>
      <c r="Q24" s="120">
        <v>-696.50489761075698</v>
      </c>
      <c r="R24" s="70">
        <v>-315.70320376594401</v>
      </c>
      <c r="S24" s="71">
        <v>-380.80169384481297</v>
      </c>
      <c r="T24" s="30"/>
      <c r="U24" s="111">
        <f t="shared" si="8"/>
        <v>15085.164593553391</v>
      </c>
      <c r="V24" s="112">
        <v>9863.8515569600004</v>
      </c>
      <c r="W24" s="112">
        <v>5221.3130365933903</v>
      </c>
      <c r="X24" s="113">
        <v>211.04732588563101</v>
      </c>
      <c r="Y24" s="114">
        <v>10972.605</v>
      </c>
      <c r="AA24" s="85">
        <v>2251.3948292437999</v>
      </c>
      <c r="AB24" s="76">
        <v>4423.5153860537102</v>
      </c>
      <c r="AC24" s="92">
        <v>8.14E-2</v>
      </c>
      <c r="AE24" s="85">
        <v>96.2</v>
      </c>
      <c r="AF24" s="76">
        <v>353.9</v>
      </c>
      <c r="AG24" s="76">
        <v>661.2</v>
      </c>
      <c r="AH24" s="86">
        <v>0</v>
      </c>
      <c r="AJ24" s="37">
        <v>-18517.793238241782</v>
      </c>
      <c r="AK24" s="38">
        <v>23.057629948575102</v>
      </c>
    </row>
    <row r="25" spans="1:37" x14ac:dyDescent="0.2">
      <c r="A25" s="5">
        <f t="shared" si="6"/>
        <v>2024</v>
      </c>
      <c r="B25" s="5">
        <f t="shared" si="7"/>
        <v>2</v>
      </c>
      <c r="C25" s="6">
        <f t="shared" si="5"/>
        <v>45323</v>
      </c>
      <c r="E25" s="85">
        <v>-5298.4868705212357</v>
      </c>
      <c r="F25" s="76">
        <v>2018.69584496877</v>
      </c>
      <c r="G25" s="69">
        <v>-5516.3771223550102</v>
      </c>
      <c r="H25" s="69">
        <v>10581.5990949602</v>
      </c>
      <c r="I25" s="79">
        <v>-3046.5261276364199</v>
      </c>
      <c r="J25" s="89">
        <v>0</v>
      </c>
      <c r="K25" s="89">
        <v>0</v>
      </c>
      <c r="L25" s="79">
        <v>-22580.604519667242</v>
      </c>
      <c r="M25" s="76">
        <v>-10439.295079321546</v>
      </c>
      <c r="N25" s="76">
        <v>-10806.506005801211</v>
      </c>
      <c r="O25" s="76">
        <v>-1233.8908629724301</v>
      </c>
      <c r="P25" s="76">
        <v>-100.91257157205099</v>
      </c>
      <c r="Q25" s="120">
        <v>-1307.5173630473919</v>
      </c>
      <c r="R25" s="70">
        <v>-592.65544565394805</v>
      </c>
      <c r="S25" s="71">
        <v>-714.86191739344395</v>
      </c>
      <c r="T25" s="30"/>
      <c r="U25" s="111">
        <f t="shared" si="8"/>
        <v>14408.74825733698</v>
      </c>
      <c r="V25" s="112">
        <v>9362.6459136199901</v>
      </c>
      <c r="W25" s="112">
        <v>5046.1023437169897</v>
      </c>
      <c r="X25" s="113">
        <v>231.413988576609</v>
      </c>
      <c r="Y25" s="114">
        <v>10526.369999999999</v>
      </c>
      <c r="AA25" s="85">
        <v>2252.6578665934899</v>
      </c>
      <c r="AB25" s="76">
        <v>4427.6563934579399</v>
      </c>
      <c r="AC25" s="92">
        <v>8.14E-2</v>
      </c>
      <c r="AE25" s="85">
        <v>79.7</v>
      </c>
      <c r="AF25" s="76">
        <v>317.8</v>
      </c>
      <c r="AG25" s="76">
        <v>606.29999999999995</v>
      </c>
      <c r="AH25" s="86">
        <v>0</v>
      </c>
      <c r="AJ25" s="37">
        <v>-15290.83026373153</v>
      </c>
      <c r="AK25" s="38">
        <v>79.054731252257596</v>
      </c>
    </row>
    <row r="26" spans="1:37" x14ac:dyDescent="0.2">
      <c r="A26" s="5">
        <f t="shared" si="6"/>
        <v>2024</v>
      </c>
      <c r="B26" s="5">
        <f t="shared" si="7"/>
        <v>3</v>
      </c>
      <c r="C26" s="6">
        <f t="shared" si="5"/>
        <v>45352</v>
      </c>
      <c r="E26" s="85">
        <v>-8564.5463831740853</v>
      </c>
      <c r="F26" s="76">
        <v>-159.84549569890078</v>
      </c>
      <c r="G26" s="69">
        <v>-5640.7161340113598</v>
      </c>
      <c r="H26" s="69">
        <v>9088.4950877306001</v>
      </c>
      <c r="I26" s="79">
        <v>-3607.6244494181396</v>
      </c>
      <c r="J26" s="89">
        <v>0</v>
      </c>
      <c r="K26" s="89">
        <v>0</v>
      </c>
      <c r="L26" s="79">
        <v>-23475.511868494497</v>
      </c>
      <c r="M26" s="76">
        <v>-9704.5021076468547</v>
      </c>
      <c r="N26" s="76">
        <v>-12231.64868730339</v>
      </c>
      <c r="O26" s="76">
        <v>-1423.1646681574</v>
      </c>
      <c r="P26" s="76">
        <v>-116.19640538685501</v>
      </c>
      <c r="Q26" s="120">
        <v>-2243.5606130988099</v>
      </c>
      <c r="R26" s="70">
        <v>-1016.93365808063</v>
      </c>
      <c r="S26" s="71">
        <v>-1226.6269550181801</v>
      </c>
      <c r="T26" s="30"/>
      <c r="U26" s="111">
        <f t="shared" si="8"/>
        <v>17848.291060864471</v>
      </c>
      <c r="V26" s="112">
        <v>11849.85408225</v>
      </c>
      <c r="W26" s="112">
        <v>5998.4369786144698</v>
      </c>
      <c r="X26" s="113">
        <v>251.78065126758599</v>
      </c>
      <c r="Y26" s="114">
        <v>12431.774999999998</v>
      </c>
      <c r="AA26" s="85">
        <v>2253.916015625</v>
      </c>
      <c r="AB26" s="76">
        <v>4431.7829385647701</v>
      </c>
      <c r="AC26" s="92">
        <v>8.14E-2</v>
      </c>
      <c r="AE26" s="85">
        <v>34.4</v>
      </c>
      <c r="AF26" s="76">
        <v>251.6</v>
      </c>
      <c r="AG26" s="76">
        <v>557.29999999999995</v>
      </c>
      <c r="AH26" s="86">
        <v>1</v>
      </c>
      <c r="AJ26" s="37">
        <v>-16001.926105688932</v>
      </c>
      <c r="AK26" s="38">
        <v>190.225447075745</v>
      </c>
    </row>
    <row r="27" spans="1:37" x14ac:dyDescent="0.2">
      <c r="A27" s="5">
        <f t="shared" si="6"/>
        <v>2024</v>
      </c>
      <c r="B27" s="5">
        <f t="shared" si="7"/>
        <v>4</v>
      </c>
      <c r="C27" s="6">
        <f t="shared" si="5"/>
        <v>45383</v>
      </c>
      <c r="E27" s="85">
        <v>-11971.573104017061</v>
      </c>
      <c r="F27" s="76">
        <v>-2313.2903257385206</v>
      </c>
      <c r="G27" s="69">
        <v>-4819.3947041778401</v>
      </c>
      <c r="H27" s="69">
        <v>6021.3321891649903</v>
      </c>
      <c r="I27" s="79">
        <v>-3515.2278107256698</v>
      </c>
      <c r="J27" s="89">
        <v>0</v>
      </c>
      <c r="K27" s="89">
        <v>0</v>
      </c>
      <c r="L27" s="79">
        <v>-21430.673971056302</v>
      </c>
      <c r="M27" s="76">
        <v>-7883.5929124195118</v>
      </c>
      <c r="N27" s="76">
        <v>-12016.461575216297</v>
      </c>
      <c r="O27" s="76">
        <v>-1419.13904830971</v>
      </c>
      <c r="P27" s="76">
        <v>-111.48043511077999</v>
      </c>
      <c r="Q27" s="120">
        <v>-3228.7266633556501</v>
      </c>
      <c r="R27" s="70">
        <v>-1463.4776513453201</v>
      </c>
      <c r="S27" s="71">
        <v>-1765.24901201033</v>
      </c>
      <c r="T27" s="30"/>
      <c r="U27" s="111">
        <f t="shared" si="8"/>
        <v>17692.120191128579</v>
      </c>
      <c r="V27" s="112">
        <v>11718.03577545</v>
      </c>
      <c r="W27" s="112">
        <v>5974.0844156785797</v>
      </c>
      <c r="X27" s="113">
        <v>272.14731395856302</v>
      </c>
      <c r="Y27" s="114">
        <v>12526.380000000001</v>
      </c>
      <c r="AA27" s="85">
        <v>2255.1536969987701</v>
      </c>
      <c r="AB27" s="76">
        <v>4435.8915019034002</v>
      </c>
      <c r="AC27" s="92">
        <v>8.14E-2</v>
      </c>
      <c r="AE27" s="85">
        <v>6.1</v>
      </c>
      <c r="AF27" s="76">
        <v>134.4</v>
      </c>
      <c r="AG27" s="76">
        <v>409.8</v>
      </c>
      <c r="AH27" s="86">
        <v>7</v>
      </c>
      <c r="AJ27" s="37">
        <v>-13855.25957284779</v>
      </c>
      <c r="AK27" s="38">
        <v>326.10076641556299</v>
      </c>
    </row>
    <row r="28" spans="1:37" x14ac:dyDescent="0.2">
      <c r="A28" s="5">
        <f t="shared" si="6"/>
        <v>2024</v>
      </c>
      <c r="B28" s="5">
        <f t="shared" si="7"/>
        <v>5</v>
      </c>
      <c r="C28" s="6">
        <f t="shared" si="5"/>
        <v>45413</v>
      </c>
      <c r="E28" s="85">
        <v>-16199.345002000227</v>
      </c>
      <c r="F28" s="76">
        <v>-3774.3261830179299</v>
      </c>
      <c r="G28" s="69">
        <v>-4677.6161963759496</v>
      </c>
      <c r="H28" s="69">
        <v>4706.3652219036003</v>
      </c>
      <c r="I28" s="79">
        <v>-3803.0752085455802</v>
      </c>
      <c r="J28" s="89">
        <v>0</v>
      </c>
      <c r="K28" s="89">
        <v>0</v>
      </c>
      <c r="L28" s="79">
        <v>-22520.970510848019</v>
      </c>
      <c r="M28" s="76">
        <v>-7466.0983210278191</v>
      </c>
      <c r="N28" s="76">
        <v>-13348.33083880921</v>
      </c>
      <c r="O28" s="76">
        <v>-1590.74463816666</v>
      </c>
      <c r="P28" s="76">
        <v>-115.796712844331</v>
      </c>
      <c r="Q28" s="120">
        <v>-4286.6064526290802</v>
      </c>
      <c r="R28" s="70">
        <v>-1942.98043706659</v>
      </c>
      <c r="S28" s="71">
        <v>-2343.62601556249</v>
      </c>
      <c r="T28" s="30"/>
      <c r="U28" s="111">
        <f t="shared" si="8"/>
        <v>17794.66089936706</v>
      </c>
      <c r="V28" s="112">
        <v>11660.710245800001</v>
      </c>
      <c r="W28" s="112">
        <v>6133.9506535670598</v>
      </c>
      <c r="X28" s="113">
        <v>292.51397664954101</v>
      </c>
      <c r="Y28" s="114">
        <v>13704.945</v>
      </c>
      <c r="AA28" s="85">
        <v>2256.4413445477899</v>
      </c>
      <c r="AB28" s="76">
        <v>4439.9791139891304</v>
      </c>
      <c r="AC28" s="92">
        <v>8.14E-2</v>
      </c>
      <c r="AE28" s="85">
        <v>0</v>
      </c>
      <c r="AF28" s="76">
        <v>33.200000000000003</v>
      </c>
      <c r="AG28" s="76">
        <v>244.7</v>
      </c>
      <c r="AH28" s="86">
        <v>37</v>
      </c>
      <c r="AJ28" s="37">
        <v>-13270.806794030352</v>
      </c>
      <c r="AK28" s="38">
        <v>527.03154168171795</v>
      </c>
    </row>
    <row r="29" spans="1:37" x14ac:dyDescent="0.2">
      <c r="A29" s="5">
        <f t="shared" si="6"/>
        <v>2024</v>
      </c>
      <c r="B29" s="5">
        <f t="shared" si="7"/>
        <v>6</v>
      </c>
      <c r="C29" s="6">
        <f t="shared" si="5"/>
        <v>45444</v>
      </c>
      <c r="E29" s="85">
        <v>-19240.450360689705</v>
      </c>
      <c r="F29" s="76">
        <v>-3709.5134799682401</v>
      </c>
      <c r="G29" s="69">
        <v>-4087.48309150877</v>
      </c>
      <c r="H29" s="69">
        <v>4416.1964144396998</v>
      </c>
      <c r="I29" s="79">
        <v>-4038.2268028991703</v>
      </c>
      <c r="J29" s="89">
        <v>0</v>
      </c>
      <c r="K29" s="89">
        <v>0</v>
      </c>
      <c r="L29" s="79">
        <v>-23114.889484043943</v>
      </c>
      <c r="M29" s="76">
        <v>-7425.0598387928248</v>
      </c>
      <c r="N29" s="76">
        <v>-13915.36801358075</v>
      </c>
      <c r="O29" s="76">
        <v>-1663.2867045017199</v>
      </c>
      <c r="P29" s="76">
        <v>-111.17492716864901</v>
      </c>
      <c r="Q29" s="120">
        <v>-4964.8155146459194</v>
      </c>
      <c r="R29" s="70">
        <v>-2250.3907287045799</v>
      </c>
      <c r="S29" s="71">
        <v>-2714.4247859413399</v>
      </c>
      <c r="T29" s="30"/>
      <c r="U29" s="111">
        <f t="shared" si="8"/>
        <v>17573.338828151482</v>
      </c>
      <c r="V29" s="112">
        <v>11483.962746650001</v>
      </c>
      <c r="W29" s="112">
        <v>6089.3760815014803</v>
      </c>
      <c r="X29" s="113">
        <v>312.88063934051797</v>
      </c>
      <c r="Y29" s="114">
        <v>13578.48</v>
      </c>
      <c r="AA29" s="85">
        <v>2257.87109375</v>
      </c>
      <c r="AB29" s="76">
        <v>4444.04679811607</v>
      </c>
      <c r="AC29" s="92">
        <v>8.14E-2</v>
      </c>
      <c r="AE29" s="85">
        <v>0</v>
      </c>
      <c r="AF29" s="76">
        <v>2.2000000000000002</v>
      </c>
      <c r="AG29" s="76">
        <v>108.9</v>
      </c>
      <c r="AH29" s="86">
        <v>108</v>
      </c>
      <c r="AJ29" s="37">
        <v>-11565.064118635904</v>
      </c>
      <c r="AK29" s="38">
        <v>681.84705705072304</v>
      </c>
    </row>
    <row r="30" spans="1:37" x14ac:dyDescent="0.2">
      <c r="A30" s="5">
        <f t="shared" si="6"/>
        <v>2024</v>
      </c>
      <c r="B30" s="5">
        <f t="shared" si="7"/>
        <v>7</v>
      </c>
      <c r="C30" s="6">
        <f t="shared" si="5"/>
        <v>45474</v>
      </c>
      <c r="E30" s="85">
        <v>-24368.999556941071</v>
      </c>
      <c r="F30" s="76">
        <v>-4664.2500760100202</v>
      </c>
      <c r="G30" s="69">
        <v>-5584.5626109511104</v>
      </c>
      <c r="H30" s="69">
        <v>5251.5832994532602</v>
      </c>
      <c r="I30" s="79">
        <v>-4331.27076451217</v>
      </c>
      <c r="J30" s="89">
        <v>0</v>
      </c>
      <c r="K30" s="89">
        <v>0</v>
      </c>
      <c r="L30" s="79">
        <v>-25298.00087758802</v>
      </c>
      <c r="M30" s="76">
        <v>-8197.5724305498934</v>
      </c>
      <c r="N30" s="76">
        <v>-15140.685532702943</v>
      </c>
      <c r="O30" s="76">
        <v>-1813.9137653816999</v>
      </c>
      <c r="P30" s="76">
        <v>-145.82914895348199</v>
      </c>
      <c r="Q30" s="120">
        <v>-5665.34465522747</v>
      </c>
      <c r="R30" s="70">
        <v>-2567.9179920040201</v>
      </c>
      <c r="S30" s="71">
        <v>-3097.4266632234499</v>
      </c>
      <c r="T30" s="30"/>
      <c r="U30" s="111">
        <f t="shared" si="8"/>
        <v>18665.356834148381</v>
      </c>
      <c r="V30" s="112">
        <v>12108.593443</v>
      </c>
      <c r="W30" s="112">
        <v>6556.7633911483799</v>
      </c>
      <c r="X30" s="113">
        <v>333.247302031495</v>
      </c>
      <c r="Y30" s="114">
        <v>14792.114999999998</v>
      </c>
      <c r="AA30" s="85">
        <v>2259.5021240992501</v>
      </c>
      <c r="AB30" s="76">
        <v>4448.0948974121502</v>
      </c>
      <c r="AC30" s="92">
        <v>8.14E-2</v>
      </c>
      <c r="AE30" s="85">
        <v>0</v>
      </c>
      <c r="AF30" s="76">
        <v>0</v>
      </c>
      <c r="AG30" s="76">
        <v>29.2</v>
      </c>
      <c r="AH30" s="86">
        <v>243</v>
      </c>
      <c r="AJ30" s="37">
        <v>-10377.296754381019</v>
      </c>
      <c r="AK30" s="38">
        <v>830.07467814870404</v>
      </c>
    </row>
    <row r="31" spans="1:37" x14ac:dyDescent="0.2">
      <c r="A31" s="5">
        <f t="shared" si="6"/>
        <v>2024</v>
      </c>
      <c r="B31" s="5">
        <f t="shared" si="7"/>
        <v>8</v>
      </c>
      <c r="C31" s="6">
        <f t="shared" si="5"/>
        <v>45505</v>
      </c>
      <c r="E31" s="85">
        <v>-27422.331926291525</v>
      </c>
      <c r="F31" s="76">
        <v>-4752.1834079034106</v>
      </c>
      <c r="G31" s="69">
        <v>-5682.6579215596103</v>
      </c>
      <c r="H31" s="69">
        <v>5688.7952483532699</v>
      </c>
      <c r="I31" s="79">
        <v>-4758.3207346970703</v>
      </c>
      <c r="J31" s="89">
        <v>0</v>
      </c>
      <c r="K31" s="89">
        <v>0</v>
      </c>
      <c r="L31" s="79">
        <v>-26735.361562650112</v>
      </c>
      <c r="M31" s="76">
        <v>-8424.4321373937619</v>
      </c>
      <c r="N31" s="76">
        <v>-16170.086724020965</v>
      </c>
      <c r="O31" s="76">
        <v>-1964.26404070943</v>
      </c>
      <c r="P31" s="76">
        <v>-176.57866052595699</v>
      </c>
      <c r="Q31" s="120">
        <v>-5387.2603864136699</v>
      </c>
      <c r="R31" s="70">
        <v>-2441.8713627806201</v>
      </c>
      <c r="S31" s="71">
        <v>-2945.3890236330499</v>
      </c>
      <c r="T31" s="30"/>
      <c r="U31" s="111">
        <f t="shared" si="8"/>
        <v>19512.175183612482</v>
      </c>
      <c r="V31" s="112">
        <v>12588.76089039</v>
      </c>
      <c r="W31" s="112">
        <v>6923.4142932224804</v>
      </c>
      <c r="X31" s="113">
        <v>353.61396472247299</v>
      </c>
      <c r="Y31" s="114">
        <v>15335.7</v>
      </c>
      <c r="AA31" s="85">
        <v>2261.2616080824</v>
      </c>
      <c r="AB31" s="76">
        <v>4452.1245050155703</v>
      </c>
      <c r="AC31" s="92">
        <v>8.14E-2</v>
      </c>
      <c r="AE31" s="85">
        <v>0</v>
      </c>
      <c r="AF31" s="76">
        <v>0</v>
      </c>
      <c r="AG31" s="76">
        <v>22.1</v>
      </c>
      <c r="AH31" s="86">
        <v>250</v>
      </c>
      <c r="AJ31" s="37">
        <v>-8712.6855014236316</v>
      </c>
      <c r="AK31" s="38">
        <v>790.54731252257602</v>
      </c>
    </row>
    <row r="32" spans="1:37" x14ac:dyDescent="0.2">
      <c r="A32" s="5">
        <f t="shared" si="6"/>
        <v>2024</v>
      </c>
      <c r="B32" s="5">
        <f t="shared" si="7"/>
        <v>9</v>
      </c>
      <c r="C32" s="6">
        <f t="shared" si="5"/>
        <v>45536</v>
      </c>
      <c r="E32" s="85">
        <v>-28992.776137916138</v>
      </c>
      <c r="F32" s="76">
        <v>-5007.3302888863</v>
      </c>
      <c r="G32" s="69">
        <v>-4682.8061099946299</v>
      </c>
      <c r="H32" s="69">
        <v>4088.2023000121899</v>
      </c>
      <c r="I32" s="79">
        <v>-4412.72647890386</v>
      </c>
      <c r="J32" s="89">
        <v>0</v>
      </c>
      <c r="K32" s="89">
        <v>0</v>
      </c>
      <c r="L32" s="79">
        <v>-26057.497520193981</v>
      </c>
      <c r="M32" s="76">
        <v>-8076.6260369807878</v>
      </c>
      <c r="N32" s="76">
        <v>-15834.066008719956</v>
      </c>
      <c r="O32" s="76">
        <v>-1951.3541914419</v>
      </c>
      <c r="P32" s="76">
        <v>-195.45128305133801</v>
      </c>
      <c r="Q32" s="120">
        <v>-4820.6230826036608</v>
      </c>
      <c r="R32" s="70">
        <v>-2185.0329503017301</v>
      </c>
      <c r="S32" s="71">
        <v>-2635.5901323019302</v>
      </c>
      <c r="T32" s="30"/>
      <c r="U32" s="111">
        <f t="shared" si="8"/>
        <v>18816.141676235969</v>
      </c>
      <c r="V32" s="112">
        <v>11839.05708115</v>
      </c>
      <c r="W32" s="112">
        <v>6977.0845950859702</v>
      </c>
      <c r="X32" s="113">
        <v>373.98062741345001</v>
      </c>
      <c r="Y32" s="114">
        <v>15156.630000000001</v>
      </c>
      <c r="AA32" s="85">
        <v>2263.0439453125</v>
      </c>
      <c r="AB32" s="76">
        <v>4456.1372140210697</v>
      </c>
      <c r="AC32" s="92">
        <v>8.14E-2</v>
      </c>
      <c r="AE32" s="85">
        <v>0</v>
      </c>
      <c r="AF32" s="76">
        <v>3.5</v>
      </c>
      <c r="AG32" s="76">
        <v>110.5</v>
      </c>
      <c r="AH32" s="86">
        <v>96</v>
      </c>
      <c r="AJ32" s="37">
        <v>-6353.5862984649666</v>
      </c>
      <c r="AK32" s="38">
        <v>763.37224865461201</v>
      </c>
    </row>
    <row r="33" spans="1:37" x14ac:dyDescent="0.2">
      <c r="A33" s="5">
        <f t="shared" si="6"/>
        <v>2024</v>
      </c>
      <c r="B33" s="5">
        <f t="shared" si="7"/>
        <v>10</v>
      </c>
      <c r="C33" s="6">
        <f t="shared" si="5"/>
        <v>45566</v>
      </c>
      <c r="E33" s="85">
        <v>-33644.017474821259</v>
      </c>
      <c r="F33" s="76">
        <v>-6060.1901565316784</v>
      </c>
      <c r="G33" s="69">
        <v>-6849.8402699101607</v>
      </c>
      <c r="H33" s="69">
        <v>5658.9607763984804</v>
      </c>
      <c r="I33" s="79">
        <v>-4869.31066302</v>
      </c>
      <c r="J33" s="89">
        <v>0</v>
      </c>
      <c r="K33" s="89">
        <v>0</v>
      </c>
      <c r="L33" s="79">
        <v>-29146.944659115779</v>
      </c>
      <c r="M33" s="76">
        <v>-10021.452271025293</v>
      </c>
      <c r="N33" s="76">
        <v>-16762.282413224257</v>
      </c>
      <c r="O33" s="76">
        <v>-2116.60144889706</v>
      </c>
      <c r="P33" s="76">
        <v>-246.60852596916899</v>
      </c>
      <c r="Q33" s="120">
        <v>-3216.6717271848001</v>
      </c>
      <c r="R33" s="70">
        <v>-1458.0135376206599</v>
      </c>
      <c r="S33" s="71">
        <v>-1758.65818956414</v>
      </c>
      <c r="T33" s="30"/>
      <c r="U33" s="111">
        <f t="shared" si="8"/>
        <v>23485.241826403071</v>
      </c>
      <c r="V33" s="112">
        <v>15062.52788879</v>
      </c>
      <c r="W33" s="112">
        <v>8422.7139376130708</v>
      </c>
      <c r="X33" s="113">
        <v>394.347290104428</v>
      </c>
      <c r="Y33" s="114">
        <v>16422.87</v>
      </c>
      <c r="AA33" s="85">
        <v>2264.7604094875801</v>
      </c>
      <c r="AB33" s="76">
        <v>4460.1338675777597</v>
      </c>
      <c r="AC33" s="92">
        <v>8.14E-2</v>
      </c>
      <c r="AE33" s="85">
        <v>1.5</v>
      </c>
      <c r="AF33" s="76">
        <v>76.900000000000006</v>
      </c>
      <c r="AG33" s="76">
        <v>347.8</v>
      </c>
      <c r="AH33" s="86">
        <v>6</v>
      </c>
      <c r="AJ33" s="37">
        <v>-4414.0678253698761</v>
      </c>
      <c r="AK33" s="38">
        <v>485.85720248783298</v>
      </c>
    </row>
    <row r="34" spans="1:37" x14ac:dyDescent="0.2">
      <c r="A34" s="5">
        <f t="shared" si="6"/>
        <v>2024</v>
      </c>
      <c r="B34" s="5">
        <f t="shared" si="7"/>
        <v>11</v>
      </c>
      <c r="C34" s="6">
        <f t="shared" si="5"/>
        <v>45597</v>
      </c>
      <c r="E34" s="85">
        <v>-39152.444960896537</v>
      </c>
      <c r="F34" s="76">
        <v>-6007.5383155294003</v>
      </c>
      <c r="G34" s="69">
        <v>-10020.590280001001</v>
      </c>
      <c r="H34" s="69">
        <v>8550.8377360553495</v>
      </c>
      <c r="I34" s="79">
        <v>-4537.7857715837499</v>
      </c>
      <c r="J34" s="89">
        <v>0</v>
      </c>
      <c r="K34" s="89">
        <v>0</v>
      </c>
      <c r="L34" s="79">
        <v>-33325.949254172701</v>
      </c>
      <c r="M34" s="76">
        <v>-14289.75729464394</v>
      </c>
      <c r="N34" s="76">
        <v>-16604.637737941961</v>
      </c>
      <c r="O34" s="76">
        <v>-2126.67200138526</v>
      </c>
      <c r="P34" s="76">
        <v>-304.88222020154097</v>
      </c>
      <c r="Q34" s="120">
        <v>-2189.605013118744</v>
      </c>
      <c r="R34" s="70">
        <v>-992.47732499057395</v>
      </c>
      <c r="S34" s="71">
        <v>-1197.1276881281699</v>
      </c>
      <c r="T34" s="30"/>
      <c r="U34" s="111">
        <f t="shared" si="8"/>
        <v>24634.967958811132</v>
      </c>
      <c r="V34" s="112">
        <v>15595.739732640001</v>
      </c>
      <c r="W34" s="112">
        <v>9039.2282261711298</v>
      </c>
      <c r="X34" s="113">
        <v>414.71395279540502</v>
      </c>
      <c r="Y34" s="114">
        <v>16966.454999999998</v>
      </c>
      <c r="AA34" s="85">
        <v>2266.3892824716399</v>
      </c>
      <c r="AB34" s="76">
        <v>4464.1155588062002</v>
      </c>
      <c r="AC34" s="92">
        <v>8.14E-2</v>
      </c>
      <c r="AE34" s="85">
        <v>42.5</v>
      </c>
      <c r="AF34" s="76">
        <v>244.8</v>
      </c>
      <c r="AG34" s="76">
        <v>539.9</v>
      </c>
      <c r="AH34" s="86">
        <v>0</v>
      </c>
      <c r="AJ34" s="37">
        <v>-2190.203604570966</v>
      </c>
      <c r="AK34" s="38">
        <v>298.92570254759897</v>
      </c>
    </row>
    <row r="35" spans="1:37" x14ac:dyDescent="0.2">
      <c r="A35" s="5">
        <f t="shared" si="6"/>
        <v>2024</v>
      </c>
      <c r="B35" s="5">
        <f t="shared" si="7"/>
        <v>12</v>
      </c>
      <c r="C35" s="6">
        <f t="shared" si="5"/>
        <v>45627</v>
      </c>
      <c r="E35" s="85">
        <v>-44763.834536106238</v>
      </c>
      <c r="F35" s="76">
        <v>-6410.4779938384618</v>
      </c>
      <c r="G35" s="69">
        <v>-14055.633469136101</v>
      </c>
      <c r="H35" s="69">
        <v>13032.9939124678</v>
      </c>
      <c r="I35" s="79">
        <v>-5387.8384371701604</v>
      </c>
      <c r="J35" s="89">
        <v>0</v>
      </c>
      <c r="K35" s="89">
        <v>0</v>
      </c>
      <c r="L35" s="79">
        <v>-36576.299333098337</v>
      </c>
      <c r="M35" s="76">
        <v>-17109.58736295133</v>
      </c>
      <c r="N35" s="76">
        <v>-16798.035427043782</v>
      </c>
      <c r="O35" s="76">
        <v>-2318.0285918362001</v>
      </c>
      <c r="P35" s="76">
        <v>-350.64795126702501</v>
      </c>
      <c r="Q35" s="120">
        <v>-1777.05720916941</v>
      </c>
      <c r="R35" s="70">
        <v>-805.48271251881204</v>
      </c>
      <c r="S35" s="71">
        <v>-971.57449665059801</v>
      </c>
      <c r="T35" s="30"/>
      <c r="U35" s="111">
        <f t="shared" si="8"/>
        <v>28073.842583292797</v>
      </c>
      <c r="V35" s="112">
        <v>17766.603901809998</v>
      </c>
      <c r="W35" s="112">
        <v>10307.238681482801</v>
      </c>
      <c r="X35" s="113">
        <v>435.08061548638199</v>
      </c>
      <c r="Y35" s="114">
        <v>17510.04</v>
      </c>
      <c r="AA35" s="85">
        <v>2267.92602539063</v>
      </c>
      <c r="AB35" s="76">
        <v>4468.0832558328902</v>
      </c>
      <c r="AC35" s="92">
        <v>8.14E-2</v>
      </c>
      <c r="AE35" s="85">
        <v>119.5</v>
      </c>
      <c r="AF35" s="76">
        <v>388.8</v>
      </c>
      <c r="AG35" s="76">
        <v>698.2</v>
      </c>
      <c r="AH35" s="86">
        <v>0</v>
      </c>
      <c r="AJ35" s="37">
        <v>0</v>
      </c>
      <c r="AK35" s="38">
        <v>227.28235235024101</v>
      </c>
    </row>
    <row r="36" spans="1:37" x14ac:dyDescent="0.2">
      <c r="A36" s="5">
        <f t="shared" si="6"/>
        <v>2025</v>
      </c>
      <c r="B36" s="5">
        <f t="shared" si="7"/>
        <v>1</v>
      </c>
      <c r="C36" s="6">
        <f t="shared" si="5"/>
        <v>45658</v>
      </c>
      <c r="E36" s="85">
        <v>-17308.304738737439</v>
      </c>
      <c r="F36" s="76">
        <v>3394.4879966381377</v>
      </c>
      <c r="G36" s="69">
        <v>-14100.057192935101</v>
      </c>
      <c r="H36" s="69">
        <v>22917.910016037698</v>
      </c>
      <c r="I36" s="79">
        <v>-5423.3648264644598</v>
      </c>
      <c r="J36" s="89">
        <v>0</v>
      </c>
      <c r="K36" s="89">
        <v>0</v>
      </c>
      <c r="L36" s="79">
        <v>-38707.391082740702</v>
      </c>
      <c r="M36" s="76">
        <v>-17525.975040533907</v>
      </c>
      <c r="N36" s="76">
        <v>-18365.185207508177</v>
      </c>
      <c r="O36" s="76">
        <v>-2474.0524468291501</v>
      </c>
      <c r="P36" s="76">
        <v>-342.17838786946697</v>
      </c>
      <c r="Q36" s="120">
        <v>-2008.6575413003991</v>
      </c>
      <c r="R36" s="70">
        <v>-910.45967262034901</v>
      </c>
      <c r="S36" s="71">
        <v>-1098.1978686800501</v>
      </c>
      <c r="T36" s="30"/>
      <c r="U36" s="111">
        <f t="shared" si="8"/>
        <v>27176.1699071441</v>
      </c>
      <c r="V36" s="112">
        <v>16229.805250879999</v>
      </c>
      <c r="W36" s="112">
        <v>10946.364656264101</v>
      </c>
      <c r="X36" s="113">
        <v>460.30619781870098</v>
      </c>
      <c r="Y36" s="114">
        <v>18053.625</v>
      </c>
      <c r="AA36" s="85">
        <v>2269.3706847449598</v>
      </c>
      <c r="AB36" s="76">
        <v>4472.0383017876802</v>
      </c>
      <c r="AC36" s="92">
        <v>8.14E-2</v>
      </c>
      <c r="AE36" s="85">
        <v>90.8</v>
      </c>
      <c r="AF36" s="76">
        <v>345.9</v>
      </c>
      <c r="AG36" s="76">
        <v>653.1</v>
      </c>
      <c r="AH36" s="86">
        <v>0</v>
      </c>
      <c r="AJ36" s="37">
        <v>-18517.793238241782</v>
      </c>
      <c r="AK36" s="38">
        <v>315.70320376594401</v>
      </c>
    </row>
    <row r="37" spans="1:37" x14ac:dyDescent="0.2">
      <c r="A37" s="5">
        <f t="shared" si="6"/>
        <v>2025</v>
      </c>
      <c r="B37" s="5">
        <f t="shared" si="7"/>
        <v>2</v>
      </c>
      <c r="C37" s="6">
        <f t="shared" si="5"/>
        <v>45689</v>
      </c>
      <c r="E37" s="85">
        <v>-20247.40312660169</v>
      </c>
      <c r="F37" s="76">
        <v>89.318257680059105</v>
      </c>
      <c r="G37" s="69">
        <v>-10473.672839016401</v>
      </c>
      <c r="H37" s="69">
        <v>15179.6075685413</v>
      </c>
      <c r="I37" s="79">
        <v>-4616.6164718448399</v>
      </c>
      <c r="J37" s="89">
        <v>0</v>
      </c>
      <c r="K37" s="89">
        <v>0</v>
      </c>
      <c r="L37" s="79">
        <v>-33772.143897310794</v>
      </c>
      <c r="M37" s="76">
        <v>-14365.089905086326</v>
      </c>
      <c r="N37" s="76">
        <v>-16886.707215948809</v>
      </c>
      <c r="O37" s="76">
        <v>-2244.4200858447098</v>
      </c>
      <c r="P37" s="76">
        <v>-275.92669043094998</v>
      </c>
      <c r="Q37" s="120">
        <v>-3135.5166541953699</v>
      </c>
      <c r="R37" s="70">
        <v>-1421.2285607561601</v>
      </c>
      <c r="S37" s="71">
        <v>-1714.2880934392099</v>
      </c>
      <c r="T37" s="30"/>
      <c r="U37" s="111">
        <f t="shared" si="8"/>
        <v>24666.0901111356</v>
      </c>
      <c r="V37" s="112">
        <v>14658.62816222</v>
      </c>
      <c r="W37" s="112">
        <v>10007.461948915599</v>
      </c>
      <c r="X37" s="113">
        <v>485.53178015101997</v>
      </c>
      <c r="Y37" s="114">
        <v>16166.220000000001</v>
      </c>
      <c r="AA37" s="85">
        <v>2270.74189256094</v>
      </c>
      <c r="AB37" s="76">
        <v>4475.98160230749</v>
      </c>
      <c r="AC37" s="92">
        <v>8.14E-2</v>
      </c>
      <c r="AE37" s="85">
        <v>74.400000000000006</v>
      </c>
      <c r="AF37" s="76">
        <v>300.8</v>
      </c>
      <c r="AG37" s="76">
        <v>579.4</v>
      </c>
      <c r="AH37" s="86">
        <v>0</v>
      </c>
      <c r="AJ37" s="37">
        <v>-15290.83026373153</v>
      </c>
      <c r="AK37" s="38">
        <v>592.65544565394805</v>
      </c>
    </row>
    <row r="38" spans="1:37" x14ac:dyDescent="0.2">
      <c r="A38" s="5">
        <f t="shared" si="6"/>
        <v>2025</v>
      </c>
      <c r="B38" s="5">
        <f t="shared" si="7"/>
        <v>3</v>
      </c>
      <c r="C38" s="6">
        <f t="shared" si="5"/>
        <v>45717</v>
      </c>
      <c r="E38" s="85">
        <v>-24926.343463572906</v>
      </c>
      <c r="F38" s="76">
        <v>-2129.7589108037009</v>
      </c>
      <c r="G38" s="69">
        <v>-9912.9874457065907</v>
      </c>
      <c r="H38" s="69">
        <v>13037.707021623401</v>
      </c>
      <c r="I38" s="79">
        <v>-5254.4784867205108</v>
      </c>
      <c r="J38" s="89">
        <v>0</v>
      </c>
      <c r="K38" s="89">
        <v>0</v>
      </c>
      <c r="L38" s="79">
        <v>-35457.900245457691</v>
      </c>
      <c r="M38" s="76">
        <v>-13400.258542949037</v>
      </c>
      <c r="N38" s="76">
        <v>-19144.670121542582</v>
      </c>
      <c r="O38" s="76">
        <v>-2613.5828684978701</v>
      </c>
      <c r="P38" s="76">
        <v>-299.38871246820401</v>
      </c>
      <c r="Q38" s="120">
        <v>-4653.0559014296196</v>
      </c>
      <c r="R38" s="70">
        <v>-2109.0801520886198</v>
      </c>
      <c r="S38" s="71">
        <v>-2543.9757493410002</v>
      </c>
      <c r="T38" s="30"/>
      <c r="U38" s="111">
        <f t="shared" si="8"/>
        <v>30673.481731993001</v>
      </c>
      <c r="V38" s="112">
        <v>18766.802367609998</v>
      </c>
      <c r="W38" s="112">
        <v>11906.679364383001</v>
      </c>
      <c r="X38" s="113">
        <v>510.75736248333902</v>
      </c>
      <c r="Y38" s="114">
        <v>19140.794999999998</v>
      </c>
      <c r="AA38" s="85">
        <v>2272.06298828125</v>
      </c>
      <c r="AB38" s="76">
        <v>4479.9143442630402</v>
      </c>
      <c r="AC38" s="92">
        <v>8.14E-2</v>
      </c>
      <c r="AE38" s="85">
        <v>30.9</v>
      </c>
      <c r="AF38" s="76">
        <v>244.7</v>
      </c>
      <c r="AG38" s="76">
        <v>550.4</v>
      </c>
      <c r="AH38" s="86">
        <v>1</v>
      </c>
      <c r="AJ38" s="37">
        <v>-16001.926105688932</v>
      </c>
      <c r="AK38" s="38">
        <v>1016.93365808063</v>
      </c>
    </row>
    <row r="39" spans="1:37" x14ac:dyDescent="0.2">
      <c r="A39" s="5">
        <f t="shared" si="6"/>
        <v>2025</v>
      </c>
      <c r="B39" s="5">
        <f t="shared" si="7"/>
        <v>4</v>
      </c>
      <c r="C39" s="6">
        <f t="shared" si="5"/>
        <v>45748</v>
      </c>
      <c r="E39" s="85">
        <v>-27954.82582773214</v>
      </c>
      <c r="F39" s="76">
        <v>-4469.12381352792</v>
      </c>
      <c r="G39" s="69">
        <v>-7535.6467411558597</v>
      </c>
      <c r="H39" s="69">
        <v>8637.7738233234595</v>
      </c>
      <c r="I39" s="79">
        <v>-5571.2508956955207</v>
      </c>
      <c r="J39" s="89">
        <v>0</v>
      </c>
      <c r="K39" s="89">
        <v>0</v>
      </c>
      <c r="L39" s="79">
        <v>-32148.741433501538</v>
      </c>
      <c r="M39" s="76">
        <v>-10615.136924010747</v>
      </c>
      <c r="N39" s="76">
        <v>-18715.48951851829</v>
      </c>
      <c r="O39" s="76">
        <v>-2547.2180518959999</v>
      </c>
      <c r="P39" s="76">
        <v>-270.89693907650297</v>
      </c>
      <c r="Q39" s="120">
        <v>-6338.0784368360901</v>
      </c>
      <c r="R39" s="70">
        <v>-2872.8465156425</v>
      </c>
      <c r="S39" s="71">
        <v>-3465.2319211935901</v>
      </c>
      <c r="T39" s="30"/>
      <c r="U39" s="111">
        <f t="shared" si="8"/>
        <v>30247.163640298902</v>
      </c>
      <c r="V39" s="112">
        <v>18539.843562850001</v>
      </c>
      <c r="W39" s="112">
        <v>11707.3200774489</v>
      </c>
      <c r="X39" s="113">
        <v>535.98294481565802</v>
      </c>
      <c r="Y39" s="114">
        <v>18838.98</v>
      </c>
      <c r="AA39" s="85">
        <v>2273.3478707735198</v>
      </c>
      <c r="AB39" s="76">
        <v>4483.8376386189602</v>
      </c>
      <c r="AC39" s="92">
        <v>8.14E-2</v>
      </c>
      <c r="AE39" s="85">
        <v>5.5</v>
      </c>
      <c r="AF39" s="76">
        <v>130.5</v>
      </c>
      <c r="AG39" s="76">
        <v>405.1</v>
      </c>
      <c r="AH39" s="86">
        <v>7</v>
      </c>
      <c r="AJ39" s="37">
        <v>-13855.25957284779</v>
      </c>
      <c r="AK39" s="38">
        <v>1463.4776513453201</v>
      </c>
    </row>
    <row r="40" spans="1:37" x14ac:dyDescent="0.2">
      <c r="A40" s="5">
        <f t="shared" si="6"/>
        <v>2025</v>
      </c>
      <c r="B40" s="5">
        <f t="shared" si="7"/>
        <v>5</v>
      </c>
      <c r="C40" s="6">
        <f t="shared" si="5"/>
        <v>45778</v>
      </c>
      <c r="E40" s="85">
        <v>-32537.295173674625</v>
      </c>
      <c r="F40" s="76">
        <v>-6276.7054152816409</v>
      </c>
      <c r="G40" s="69">
        <v>-6725.9517103570506</v>
      </c>
      <c r="H40" s="69">
        <v>6751.4159723508501</v>
      </c>
      <c r="I40" s="79">
        <v>-6302.1696772754412</v>
      </c>
      <c r="J40" s="89">
        <v>0</v>
      </c>
      <c r="K40" s="89">
        <v>0</v>
      </c>
      <c r="L40" s="79">
        <v>-33223.928025195411</v>
      </c>
      <c r="M40" s="76">
        <v>-9750.0491162206108</v>
      </c>
      <c r="N40" s="76">
        <v>-20458.346695624616</v>
      </c>
      <c r="O40" s="76">
        <v>-2749.67098456747</v>
      </c>
      <c r="P40" s="76">
        <v>-265.86122878270999</v>
      </c>
      <c r="Q40" s="120">
        <v>-7419.2198776923306</v>
      </c>
      <c r="R40" s="70">
        <v>-3362.8930577031301</v>
      </c>
      <c r="S40" s="71">
        <v>-4056.3268199892</v>
      </c>
      <c r="T40" s="30"/>
      <c r="U40" s="111">
        <f t="shared" si="8"/>
        <v>30297.138276585501</v>
      </c>
      <c r="V40" s="112">
        <v>18414.86304892</v>
      </c>
      <c r="W40" s="112">
        <v>11882.275227665499</v>
      </c>
      <c r="X40" s="113">
        <v>561.20852714797604</v>
      </c>
      <c r="Y40" s="114">
        <v>20227.965</v>
      </c>
      <c r="AA40" s="85">
        <v>2274.5720662079498</v>
      </c>
      <c r="AB40" s="76">
        <v>4487.7522130485104</v>
      </c>
      <c r="AC40" s="92">
        <v>8.14E-2</v>
      </c>
      <c r="AE40" s="85">
        <v>0</v>
      </c>
      <c r="AF40" s="76">
        <v>31.6</v>
      </c>
      <c r="AG40" s="76">
        <v>239.1</v>
      </c>
      <c r="AH40" s="86">
        <v>39</v>
      </c>
      <c r="AJ40" s="37">
        <v>-13270.806794030352</v>
      </c>
      <c r="AK40" s="38">
        <v>1942.98043706659</v>
      </c>
    </row>
    <row r="41" spans="1:37" x14ac:dyDescent="0.2">
      <c r="A41" s="5">
        <f t="shared" si="6"/>
        <v>2025</v>
      </c>
      <c r="B41" s="5">
        <f t="shared" si="7"/>
        <v>6</v>
      </c>
      <c r="C41" s="6">
        <f t="shared" si="5"/>
        <v>45809</v>
      </c>
      <c r="E41" s="85">
        <v>-36229.469147439522</v>
      </c>
      <c r="F41" s="76">
        <v>-7071.5327299411492</v>
      </c>
      <c r="G41" s="69">
        <v>-6299.1241721218503</v>
      </c>
      <c r="H41" s="69">
        <v>6335.1604908866702</v>
      </c>
      <c r="I41" s="79">
        <v>-7107.5690487059701</v>
      </c>
      <c r="J41" s="89">
        <v>0</v>
      </c>
      <c r="K41" s="89">
        <v>0</v>
      </c>
      <c r="L41" s="79">
        <v>-33694.87598480704</v>
      </c>
      <c r="M41" s="76">
        <v>-9425.8583025412754</v>
      </c>
      <c r="N41" s="76">
        <v>-21242.808177347288</v>
      </c>
      <c r="O41" s="76">
        <v>-2784.4427570870698</v>
      </c>
      <c r="P41" s="76">
        <v>-241.766747831407</v>
      </c>
      <c r="Q41" s="120">
        <v>-8011.8285506597003</v>
      </c>
      <c r="R41" s="70">
        <v>-3631.50345409382</v>
      </c>
      <c r="S41" s="71">
        <v>-4380.3250965658799</v>
      </c>
      <c r="T41" s="30"/>
      <c r="U41" s="111">
        <f t="shared" si="8"/>
        <v>29816.642128963598</v>
      </c>
      <c r="V41" s="112">
        <v>18134.751008039999</v>
      </c>
      <c r="W41" s="112">
        <v>11681.891120923599</v>
      </c>
      <c r="X41" s="113">
        <v>586.43410948029498</v>
      </c>
      <c r="Y41" s="114">
        <v>19891.079999999998</v>
      </c>
      <c r="AA41" s="85">
        <v>2275.70190429688</v>
      </c>
      <c r="AB41" s="76">
        <v>4491.6594356504202</v>
      </c>
      <c r="AC41" s="92">
        <v>8.14E-2</v>
      </c>
      <c r="AE41" s="85">
        <v>0</v>
      </c>
      <c r="AF41" s="76">
        <v>2.2000000000000002</v>
      </c>
      <c r="AG41" s="76">
        <v>107.1</v>
      </c>
      <c r="AH41" s="86">
        <v>111</v>
      </c>
      <c r="AJ41" s="37">
        <v>-11565.064118635904</v>
      </c>
      <c r="AK41" s="38">
        <v>2250.3907287045799</v>
      </c>
    </row>
    <row r="42" spans="1:37" x14ac:dyDescent="0.2">
      <c r="A42" s="5">
        <f t="shared" si="6"/>
        <v>2025</v>
      </c>
      <c r="B42" s="5">
        <f t="shared" si="7"/>
        <v>7</v>
      </c>
      <c r="C42" s="6">
        <f t="shared" si="5"/>
        <v>45839</v>
      </c>
      <c r="E42" s="85">
        <v>-43078.530889458736</v>
      </c>
      <c r="F42" s="76">
        <v>-9227.4109577414274</v>
      </c>
      <c r="G42" s="69">
        <v>-9688.94257077779</v>
      </c>
      <c r="H42" s="69">
        <v>7533.54695106278</v>
      </c>
      <c r="I42" s="79">
        <v>-7072.0153380264201</v>
      </c>
      <c r="J42" s="89">
        <v>0</v>
      </c>
      <c r="K42" s="89">
        <v>0</v>
      </c>
      <c r="L42" s="79">
        <v>-36469.153193785489</v>
      </c>
      <c r="M42" s="76">
        <v>-10402.937252314081</v>
      </c>
      <c r="N42" s="76">
        <v>-22820.407962799902</v>
      </c>
      <c r="O42" s="76">
        <v>-2944.5624917448299</v>
      </c>
      <c r="P42" s="76">
        <v>-301.24548692667702</v>
      </c>
      <c r="Q42" s="120">
        <v>-8640.5627898162402</v>
      </c>
      <c r="R42" s="70">
        <v>-3916.4884043791099</v>
      </c>
      <c r="S42" s="71">
        <v>-4724.0743854371303</v>
      </c>
      <c r="T42" s="30"/>
      <c r="U42" s="111">
        <f t="shared" si="8"/>
        <v>31309.307117728204</v>
      </c>
      <c r="V42" s="112">
        <v>18915.426287440001</v>
      </c>
      <c r="W42" s="112">
        <v>12393.880830288201</v>
      </c>
      <c r="X42" s="113">
        <v>611.65969181261403</v>
      </c>
      <c r="Y42" s="114">
        <v>21315.134999999998</v>
      </c>
      <c r="AA42" s="85">
        <v>2276.7159906050501</v>
      </c>
      <c r="AB42" s="76">
        <v>4495.5601080097504</v>
      </c>
      <c r="AC42" s="92">
        <v>8.14E-2</v>
      </c>
      <c r="AE42" s="85">
        <v>0</v>
      </c>
      <c r="AF42" s="76">
        <v>0</v>
      </c>
      <c r="AG42" s="76">
        <v>27.9</v>
      </c>
      <c r="AH42" s="86">
        <v>243</v>
      </c>
      <c r="AJ42" s="37">
        <v>-10377.296754381019</v>
      </c>
      <c r="AK42" s="38">
        <v>2567.9179920040201</v>
      </c>
    </row>
    <row r="43" spans="1:37" x14ac:dyDescent="0.2">
      <c r="A43" s="5">
        <f t="shared" si="6"/>
        <v>2025</v>
      </c>
      <c r="B43" s="5">
        <f t="shared" si="7"/>
        <v>8</v>
      </c>
      <c r="C43" s="6">
        <f t="shared" si="5"/>
        <v>45870</v>
      </c>
      <c r="E43" s="85">
        <v>-45288.538360953651</v>
      </c>
      <c r="F43" s="76">
        <v>-8775.4582128501388</v>
      </c>
      <c r="G43" s="69">
        <v>-9364.88612458227</v>
      </c>
      <c r="H43" s="69">
        <v>8160.7400387068001</v>
      </c>
      <c r="I43" s="79">
        <v>-7571.3121269746689</v>
      </c>
      <c r="J43" s="89">
        <v>0</v>
      </c>
      <c r="K43" s="89">
        <v>0</v>
      </c>
      <c r="L43" s="79">
        <v>-38095.97144325485</v>
      </c>
      <c r="M43" s="76">
        <v>-10602.377504934262</v>
      </c>
      <c r="N43" s="76">
        <v>-24010.032161993084</v>
      </c>
      <c r="O43" s="76">
        <v>-3135.9851957159599</v>
      </c>
      <c r="P43" s="76">
        <v>-347.57658061154802</v>
      </c>
      <c r="Q43" s="120">
        <v>-7869.5821355244098</v>
      </c>
      <c r="R43" s="70">
        <v>-3567.02774238457</v>
      </c>
      <c r="S43" s="71">
        <v>-4302.5543931398397</v>
      </c>
      <c r="T43" s="30"/>
      <c r="U43" s="111">
        <f t="shared" si="8"/>
        <v>32431.171497986797</v>
      </c>
      <c r="V43" s="112">
        <v>19505.31115179</v>
      </c>
      <c r="W43" s="112">
        <v>12925.8603461968</v>
      </c>
      <c r="X43" s="113">
        <v>636.88527414493296</v>
      </c>
      <c r="Y43" s="114">
        <v>21858.720000000001</v>
      </c>
      <c r="AA43" s="85">
        <v>2277.64197305382</v>
      </c>
      <c r="AB43" s="76">
        <v>4499.4542817156098</v>
      </c>
      <c r="AC43" s="92">
        <v>8.14E-2</v>
      </c>
      <c r="AE43" s="85">
        <v>0</v>
      </c>
      <c r="AF43" s="76">
        <v>0</v>
      </c>
      <c r="AG43" s="76">
        <v>21</v>
      </c>
      <c r="AH43" s="86">
        <v>253</v>
      </c>
      <c r="AJ43" s="37">
        <v>-8712.6855014236316</v>
      </c>
      <c r="AK43" s="38">
        <v>2441.8713627806201</v>
      </c>
    </row>
    <row r="44" spans="1:37" x14ac:dyDescent="0.2">
      <c r="A44" s="5">
        <f t="shared" si="6"/>
        <v>2025</v>
      </c>
      <c r="B44" s="5">
        <f t="shared" si="7"/>
        <v>9</v>
      </c>
      <c r="C44" s="6">
        <f t="shared" si="5"/>
        <v>45901</v>
      </c>
      <c r="E44" s="85">
        <v>-43807.394819977577</v>
      </c>
      <c r="F44" s="76">
        <v>-7357.2470383310701</v>
      </c>
      <c r="G44" s="69">
        <v>-6568.0386275130713</v>
      </c>
      <c r="H44" s="69">
        <v>5864.6435210865002</v>
      </c>
      <c r="I44" s="79">
        <v>-6653.8519319045008</v>
      </c>
      <c r="J44" s="89">
        <v>0</v>
      </c>
      <c r="K44" s="89">
        <v>0</v>
      </c>
      <c r="L44" s="79">
        <v>-36774.620429469374</v>
      </c>
      <c r="M44" s="76">
        <v>-10165.875256056215</v>
      </c>
      <c r="N44" s="76">
        <v>-23199.003463946683</v>
      </c>
      <c r="O44" s="76">
        <v>-3041.97832992341</v>
      </c>
      <c r="P44" s="76">
        <v>-367.76337954307002</v>
      </c>
      <c r="Q44" s="120">
        <v>-6568.2021059448698</v>
      </c>
      <c r="R44" s="70">
        <v>-2977.1541520270098</v>
      </c>
      <c r="S44" s="71">
        <v>-3591.04795391786</v>
      </c>
      <c r="T44" s="30"/>
      <c r="U44" s="111">
        <f t="shared" si="8"/>
        <v>31462.642736674199</v>
      </c>
      <c r="V44" s="112">
        <v>18476.907545999999</v>
      </c>
      <c r="W44" s="112">
        <v>12985.735190674201</v>
      </c>
      <c r="X44" s="113">
        <v>662.11085647725201</v>
      </c>
      <c r="Y44" s="114">
        <v>21469.23</v>
      </c>
      <c r="AA44" s="85">
        <v>2278.52001953125</v>
      </c>
      <c r="AB44" s="76">
        <v>4503.3435083382101</v>
      </c>
      <c r="AC44" s="92">
        <v>8.14E-2</v>
      </c>
      <c r="AE44" s="85">
        <v>0</v>
      </c>
      <c r="AF44" s="76">
        <v>3.2</v>
      </c>
      <c r="AG44" s="76">
        <v>109.3</v>
      </c>
      <c r="AH44" s="86">
        <v>97</v>
      </c>
      <c r="AJ44" s="37">
        <v>-6353.5862984649666</v>
      </c>
      <c r="AK44" s="38">
        <v>2185.0329503017301</v>
      </c>
    </row>
    <row r="45" spans="1:37" x14ac:dyDescent="0.2">
      <c r="A45" s="5">
        <f t="shared" si="6"/>
        <v>2025</v>
      </c>
      <c r="B45" s="5">
        <f t="shared" si="7"/>
        <v>10</v>
      </c>
      <c r="C45" s="6">
        <f t="shared" si="5"/>
        <v>45931</v>
      </c>
      <c r="E45" s="85">
        <v>-49323.307370988128</v>
      </c>
      <c r="F45" s="76">
        <v>-8500.6897729426018</v>
      </c>
      <c r="G45" s="69">
        <v>-9678.9103961898709</v>
      </c>
      <c r="H45" s="69">
        <v>8117.9416325089996</v>
      </c>
      <c r="I45" s="79">
        <v>-6939.7210092617297</v>
      </c>
      <c r="J45" s="89">
        <v>0</v>
      </c>
      <c r="K45" s="89">
        <v>0</v>
      </c>
      <c r="L45" s="79">
        <v>-41407.383328829797</v>
      </c>
      <c r="M45" s="76">
        <v>-13202.09183869536</v>
      </c>
      <c r="N45" s="76">
        <v>-24471.15588283394</v>
      </c>
      <c r="O45" s="76">
        <v>-3289.1712676679899</v>
      </c>
      <c r="P45" s="76">
        <v>-444.96433963250502</v>
      </c>
      <c r="Q45" s="120">
        <v>-4195.0233372267303</v>
      </c>
      <c r="R45" s="70">
        <v>-1901.4687649411401</v>
      </c>
      <c r="S45" s="71">
        <v>-2293.55457228559</v>
      </c>
      <c r="T45" s="30"/>
      <c r="U45" s="111">
        <f t="shared" si="8"/>
        <v>37943.812075607602</v>
      </c>
      <c r="V45" s="112">
        <v>22674.446148020001</v>
      </c>
      <c r="W45" s="112">
        <v>15269.3659275876</v>
      </c>
      <c r="X45" s="113">
        <v>687.33643880957095</v>
      </c>
      <c r="Y45" s="114">
        <v>22945.89</v>
      </c>
      <c r="AA45" s="85">
        <v>2279.3788695541998</v>
      </c>
      <c r="AB45" s="76">
        <v>4507.2283394709002</v>
      </c>
      <c r="AC45" s="92">
        <v>8.14E-2</v>
      </c>
      <c r="AE45" s="85">
        <v>1.6</v>
      </c>
      <c r="AF45" s="76">
        <v>75.400000000000006</v>
      </c>
      <c r="AG45" s="76">
        <v>344.1</v>
      </c>
      <c r="AH45" s="86">
        <v>6</v>
      </c>
      <c r="AJ45" s="37">
        <v>-4414.0678253698761</v>
      </c>
      <c r="AK45" s="38">
        <v>1458.0135376206599</v>
      </c>
    </row>
    <row r="46" spans="1:37" x14ac:dyDescent="0.2">
      <c r="A46" s="5">
        <f t="shared" si="6"/>
        <v>2025</v>
      </c>
      <c r="B46" s="5">
        <f t="shared" si="7"/>
        <v>11</v>
      </c>
      <c r="C46" s="6">
        <f t="shared" si="5"/>
        <v>45962</v>
      </c>
      <c r="E46" s="85">
        <v>-54238.928160226154</v>
      </c>
      <c r="F46" s="76">
        <v>-7944.9677897766214</v>
      </c>
      <c r="G46" s="69">
        <v>-14232.7803313976</v>
      </c>
      <c r="H46" s="69">
        <v>12266.4221211532</v>
      </c>
      <c r="I46" s="79">
        <v>-5978.6095795322199</v>
      </c>
      <c r="J46" s="89">
        <v>0</v>
      </c>
      <c r="K46" s="89">
        <v>0</v>
      </c>
      <c r="L46" s="79">
        <v>-45934.261675510134</v>
      </c>
      <c r="M46" s="76">
        <v>-18603.36524998934</v>
      </c>
      <c r="N46" s="76">
        <v>-23587.363819161459</v>
      </c>
      <c r="O46" s="76">
        <v>-3214.4008987449802</v>
      </c>
      <c r="P46" s="76">
        <v>-529.13170761436299</v>
      </c>
      <c r="Q46" s="120">
        <v>-2730.34631686387</v>
      </c>
      <c r="R46" s="70">
        <v>-1237.57791593619</v>
      </c>
      <c r="S46" s="71">
        <v>-1492.76840092768</v>
      </c>
      <c r="T46" s="30"/>
      <c r="U46" s="111">
        <f t="shared" si="8"/>
        <v>39575.8399312166</v>
      </c>
      <c r="V46" s="112">
        <v>23331.79232733</v>
      </c>
      <c r="W46" s="112">
        <v>16244.0476038866</v>
      </c>
      <c r="X46" s="113">
        <v>712.56202114189</v>
      </c>
      <c r="Y46" s="114">
        <v>23489.474999999999</v>
      </c>
      <c r="AA46" s="85">
        <v>2280.2010608216501</v>
      </c>
      <c r="AB46" s="76">
        <v>4511.1095766958897</v>
      </c>
      <c r="AC46" s="92">
        <v>8.14E-2</v>
      </c>
      <c r="AE46" s="85">
        <v>42.2</v>
      </c>
      <c r="AF46" s="76">
        <v>240.5</v>
      </c>
      <c r="AG46" s="76">
        <v>535.29999999999995</v>
      </c>
      <c r="AH46" s="86">
        <v>0</v>
      </c>
      <c r="AJ46" s="37">
        <v>-2190.203604570966</v>
      </c>
      <c r="AK46" s="38">
        <v>992.47732499057395</v>
      </c>
    </row>
    <row r="47" spans="1:37" x14ac:dyDescent="0.2">
      <c r="A47" s="5">
        <f t="shared" si="6"/>
        <v>2025</v>
      </c>
      <c r="B47" s="5">
        <f t="shared" si="7"/>
        <v>12</v>
      </c>
      <c r="C47" s="6">
        <f t="shared" si="5"/>
        <v>45992</v>
      </c>
      <c r="E47" s="85">
        <v>-58981.739772615627</v>
      </c>
      <c r="F47" s="76">
        <v>-7630.8421749838708</v>
      </c>
      <c r="G47" s="69">
        <v>-19665.947679457498</v>
      </c>
      <c r="H47" s="69">
        <v>18696.203783478599</v>
      </c>
      <c r="I47" s="79">
        <v>-6661.0982790049702</v>
      </c>
      <c r="J47" s="89">
        <v>0</v>
      </c>
      <c r="K47" s="89">
        <v>0</v>
      </c>
      <c r="L47" s="79">
        <v>-49250.685475988612</v>
      </c>
      <c r="M47" s="76">
        <v>-22342.901692176139</v>
      </c>
      <c r="N47" s="76">
        <v>-22895.077705582458</v>
      </c>
      <c r="O47" s="76">
        <v>-3425.6445976393102</v>
      </c>
      <c r="P47" s="76">
        <v>-587.06148059071097</v>
      </c>
      <c r="Q47" s="120">
        <v>-2100.2121216432151</v>
      </c>
      <c r="R47" s="70">
        <v>-951.95841072373503</v>
      </c>
      <c r="S47" s="71">
        <v>-1148.25371091948</v>
      </c>
      <c r="T47" s="30"/>
      <c r="U47" s="111">
        <f t="shared" si="8"/>
        <v>44394.552130221498</v>
      </c>
      <c r="V47" s="112">
        <v>26135.703104839999</v>
      </c>
      <c r="W47" s="112">
        <v>18258.8490253815</v>
      </c>
      <c r="X47" s="113">
        <v>737.78760347420803</v>
      </c>
      <c r="Y47" s="114">
        <v>24033.06</v>
      </c>
      <c r="AA47" s="85">
        <v>2280.9580078125</v>
      </c>
      <c r="AB47" s="76">
        <v>4514.9878965957796</v>
      </c>
      <c r="AC47" s="92">
        <v>8.14E-2</v>
      </c>
      <c r="AE47" s="85">
        <v>114.2</v>
      </c>
      <c r="AF47" s="76">
        <v>381.3</v>
      </c>
      <c r="AG47" s="76">
        <v>690.5</v>
      </c>
      <c r="AH47" s="86">
        <v>0</v>
      </c>
      <c r="AJ47" s="37">
        <v>0</v>
      </c>
      <c r="AK47" s="38">
        <v>805.48271251881204</v>
      </c>
    </row>
    <row r="48" spans="1:37" x14ac:dyDescent="0.2">
      <c r="A48" s="5">
        <f t="shared" si="6"/>
        <v>2026</v>
      </c>
      <c r="B48" s="5">
        <f t="shared" si="7"/>
        <v>1</v>
      </c>
      <c r="C48" s="6">
        <f t="shared" si="5"/>
        <v>46023</v>
      </c>
      <c r="E48" s="85">
        <v>-33278.744382805031</v>
      </c>
      <c r="F48" s="76">
        <v>1700.0717483803382</v>
      </c>
      <c r="G48" s="69">
        <v>-20925.407944659401</v>
      </c>
      <c r="H48" s="69">
        <v>29652.361044462799</v>
      </c>
      <c r="I48" s="79">
        <v>-7026.8813514230606</v>
      </c>
      <c r="J48" s="89">
        <v>0</v>
      </c>
      <c r="K48" s="89">
        <v>0</v>
      </c>
      <c r="L48" s="79">
        <v>-52634.134092103486</v>
      </c>
      <c r="M48" s="76">
        <v>-23174.131087483911</v>
      </c>
      <c r="N48" s="76">
        <v>-25251.644475886926</v>
      </c>
      <c r="O48" s="76">
        <v>-3641.9822490209499</v>
      </c>
      <c r="P48" s="76">
        <v>-566.376279711699</v>
      </c>
      <c r="Q48" s="120">
        <v>-2357.9379277473599</v>
      </c>
      <c r="R48" s="70">
        <v>-1068.7772054792999</v>
      </c>
      <c r="S48" s="71">
        <v>-1289.16072226806</v>
      </c>
      <c r="T48" s="30"/>
      <c r="U48" s="111">
        <f t="shared" si="8"/>
        <v>43212.144306921196</v>
      </c>
      <c r="V48" s="112">
        <v>24013.20979126</v>
      </c>
      <c r="W48" s="112">
        <v>19198.9345156612</v>
      </c>
      <c r="X48" s="113">
        <v>771.95001339456201</v>
      </c>
      <c r="Y48" s="114">
        <v>24033.06</v>
      </c>
      <c r="AA48" s="85">
        <v>2281.6333993200801</v>
      </c>
      <c r="AB48" s="76">
        <v>4518.8642257564097</v>
      </c>
      <c r="AC48" s="92">
        <v>8.14E-2</v>
      </c>
      <c r="AE48" s="85">
        <v>94.3</v>
      </c>
      <c r="AF48" s="76">
        <v>351.4</v>
      </c>
      <c r="AG48" s="76">
        <v>658.7</v>
      </c>
      <c r="AH48" s="86">
        <v>0</v>
      </c>
      <c r="AJ48" s="37">
        <v>-18517.793238241782</v>
      </c>
      <c r="AK48" s="38">
        <v>910.45967262034901</v>
      </c>
    </row>
    <row r="49" spans="1:37" x14ac:dyDescent="0.2">
      <c r="A49" s="5">
        <f t="shared" si="6"/>
        <v>2026</v>
      </c>
      <c r="B49" s="5">
        <f t="shared" si="7"/>
        <v>2</v>
      </c>
      <c r="C49" s="6">
        <f t="shared" si="5"/>
        <v>46054</v>
      </c>
      <c r="E49" s="85">
        <v>-34459.088772096104</v>
      </c>
      <c r="F49" s="76">
        <v>-1951.45534213063</v>
      </c>
      <c r="G49" s="69">
        <v>-15248.743323435801</v>
      </c>
      <c r="H49" s="69">
        <v>19640.1505992764</v>
      </c>
      <c r="I49" s="79">
        <v>-6342.8626179712301</v>
      </c>
      <c r="J49" s="89">
        <v>0</v>
      </c>
      <c r="K49" s="89">
        <v>0</v>
      </c>
      <c r="L49" s="79">
        <v>-45429.004079374477</v>
      </c>
      <c r="M49" s="76">
        <v>-18587.288473448618</v>
      </c>
      <c r="N49" s="76">
        <v>-23131.880849607955</v>
      </c>
      <c r="O49" s="76">
        <v>-3258.8939470280502</v>
      </c>
      <c r="P49" s="76">
        <v>-450.94080928984999</v>
      </c>
      <c r="Q49" s="120">
        <v>-3649.56851781554</v>
      </c>
      <c r="R49" s="70">
        <v>-1654.2316893823099</v>
      </c>
      <c r="S49" s="71">
        <v>-1995.33682843323</v>
      </c>
      <c r="T49" s="30"/>
      <c r="U49" s="111">
        <f t="shared" si="8"/>
        <v>39368.050047451397</v>
      </c>
      <c r="V49" s="112">
        <v>21898.77148928</v>
      </c>
      <c r="W49" s="112">
        <v>17469.278558171402</v>
      </c>
      <c r="X49" s="113">
        <v>806.11242331491496</v>
      </c>
      <c r="Y49" s="114">
        <v>21076.02</v>
      </c>
      <c r="AA49" s="85">
        <v>2282.2602655830301</v>
      </c>
      <c r="AB49" s="76">
        <v>4522.7394907663702</v>
      </c>
      <c r="AC49" s="92">
        <v>8.14E-2</v>
      </c>
      <c r="AE49" s="85">
        <v>75.099999999999994</v>
      </c>
      <c r="AF49" s="76">
        <v>301.2</v>
      </c>
      <c r="AG49" s="76">
        <v>579.70000000000005</v>
      </c>
      <c r="AH49" s="86">
        <v>0</v>
      </c>
      <c r="AJ49" s="37">
        <v>-15290.83026373153</v>
      </c>
      <c r="AK49" s="38">
        <v>1421.2285607561601</v>
      </c>
    </row>
    <row r="50" spans="1:37" x14ac:dyDescent="0.2">
      <c r="A50" s="5">
        <f t="shared" si="6"/>
        <v>2026</v>
      </c>
      <c r="B50" s="5">
        <f t="shared" si="7"/>
        <v>3</v>
      </c>
      <c r="C50" s="6">
        <f t="shared" si="5"/>
        <v>46082</v>
      </c>
      <c r="E50" s="85">
        <v>-40798.906265064055</v>
      </c>
      <c r="F50" s="76">
        <v>-4782.2406846551785</v>
      </c>
      <c r="G50" s="69">
        <v>-14346.664415288198</v>
      </c>
      <c r="H50" s="69">
        <v>16868.850411166</v>
      </c>
      <c r="I50" s="79">
        <v>-7304.4266805329789</v>
      </c>
      <c r="J50" s="89">
        <v>0</v>
      </c>
      <c r="K50" s="89">
        <v>0</v>
      </c>
      <c r="L50" s="79">
        <v>-47957.740057204028</v>
      </c>
      <c r="M50" s="76">
        <v>-17395.387087188919</v>
      </c>
      <c r="N50" s="76">
        <v>-26275.166189745778</v>
      </c>
      <c r="O50" s="76">
        <v>-3804.6057607197799</v>
      </c>
      <c r="P50" s="76">
        <v>-482.58101954955202</v>
      </c>
      <c r="Q50" s="120">
        <v>-5373.2971173230198</v>
      </c>
      <c r="R50" s="70">
        <v>-2435.5422632982099</v>
      </c>
      <c r="S50" s="71">
        <v>-2937.7548540248099</v>
      </c>
      <c r="T50" s="30"/>
      <c r="U50" s="111">
        <f t="shared" si="8"/>
        <v>47500.411828001699</v>
      </c>
      <c r="V50" s="112">
        <v>27186.482939729998</v>
      </c>
      <c r="W50" s="112">
        <v>20313.928888271701</v>
      </c>
      <c r="X50" s="113">
        <v>840.27483323526803</v>
      </c>
      <c r="Y50" s="114">
        <v>24033.06</v>
      </c>
      <c r="AA50" s="85">
        <v>2282.88403320313</v>
      </c>
      <c r="AB50" s="76">
        <v>4526.6143682060301</v>
      </c>
      <c r="AC50" s="92">
        <v>8.14E-2</v>
      </c>
      <c r="AE50" s="85">
        <v>30.7</v>
      </c>
      <c r="AF50" s="76">
        <v>244.9</v>
      </c>
      <c r="AG50" s="76">
        <v>550.6</v>
      </c>
      <c r="AH50" s="86">
        <v>1</v>
      </c>
      <c r="AJ50" s="37">
        <v>-16001.926105688932</v>
      </c>
      <c r="AK50" s="38">
        <v>2109.0801520886198</v>
      </c>
    </row>
    <row r="51" spans="1:37" x14ac:dyDescent="0.2">
      <c r="A51" s="5">
        <f t="shared" si="6"/>
        <v>2026</v>
      </c>
      <c r="B51" s="5">
        <f t="shared" si="7"/>
        <v>4</v>
      </c>
      <c r="C51" s="6">
        <f t="shared" si="5"/>
        <v>46113</v>
      </c>
      <c r="E51" s="85">
        <v>-43368.911515673259</v>
      </c>
      <c r="F51" s="76">
        <v>-7719.2189873839507</v>
      </c>
      <c r="G51" s="69">
        <v>-10765.4354096365</v>
      </c>
      <c r="H51" s="69">
        <v>11175.9923941738</v>
      </c>
      <c r="I51" s="79">
        <v>-8129.7759719212499</v>
      </c>
      <c r="J51" s="89">
        <v>0</v>
      </c>
      <c r="K51" s="89">
        <v>0</v>
      </c>
      <c r="L51" s="79">
        <v>-43317.660655995569</v>
      </c>
      <c r="M51" s="76">
        <v>-13635.757998413701</v>
      </c>
      <c r="N51" s="76">
        <v>-25576.508995299373</v>
      </c>
      <c r="O51" s="76">
        <v>-3675.0802192402698</v>
      </c>
      <c r="P51" s="76">
        <v>-430.31344304222603</v>
      </c>
      <c r="Q51" s="120">
        <v>-7333.14972842726</v>
      </c>
      <c r="R51" s="70">
        <v>-3323.8802353025899</v>
      </c>
      <c r="S51" s="71">
        <v>-4009.2694931246701</v>
      </c>
      <c r="T51" s="30"/>
      <c r="U51" s="111">
        <f t="shared" si="8"/>
        <v>46646.175047673896</v>
      </c>
      <c r="V51" s="112">
        <v>26826.34025071</v>
      </c>
      <c r="W51" s="112">
        <v>19819.8347969639</v>
      </c>
      <c r="X51" s="113">
        <v>874.43724315562099</v>
      </c>
      <c r="Y51" s="114">
        <v>23047.38</v>
      </c>
      <c r="AA51" s="85">
        <v>2283.5448401781</v>
      </c>
      <c r="AB51" s="76">
        <v>4530.4892613827697</v>
      </c>
      <c r="AC51" s="92">
        <v>8.14E-2</v>
      </c>
      <c r="AE51" s="85">
        <v>5.2</v>
      </c>
      <c r="AF51" s="76">
        <v>128.19999999999999</v>
      </c>
      <c r="AG51" s="76">
        <v>402.5</v>
      </c>
      <c r="AH51" s="86">
        <v>7</v>
      </c>
      <c r="AJ51" s="37">
        <v>-13855.25957284779</v>
      </c>
      <c r="AK51" s="38">
        <v>2872.8465156425</v>
      </c>
    </row>
    <row r="52" spans="1:37" x14ac:dyDescent="0.2">
      <c r="A52" s="5">
        <f t="shared" si="6"/>
        <v>2026</v>
      </c>
      <c r="B52" s="5">
        <f t="shared" si="7"/>
        <v>5</v>
      </c>
      <c r="C52" s="6">
        <f t="shared" si="5"/>
        <v>46143</v>
      </c>
      <c r="E52" s="85">
        <v>-48518.221582768616</v>
      </c>
      <c r="F52" s="76">
        <v>-10178.843843939181</v>
      </c>
      <c r="G52" s="69">
        <v>-9433.8595319504893</v>
      </c>
      <c r="H52" s="69">
        <v>8735.3263815681803</v>
      </c>
      <c r="I52" s="79">
        <v>-9480.3106935568721</v>
      </c>
      <c r="J52" s="89">
        <v>0</v>
      </c>
      <c r="K52" s="89">
        <v>0</v>
      </c>
      <c r="L52" s="79">
        <v>-44220.308683865129</v>
      </c>
      <c r="M52" s="76">
        <v>-12282.636130762821</v>
      </c>
      <c r="N52" s="76">
        <v>-27616.16954130468</v>
      </c>
      <c r="O52" s="76">
        <v>-3905.57726707654</v>
      </c>
      <c r="P52" s="76">
        <v>-415.92574472108902</v>
      </c>
      <c r="Q52" s="120">
        <v>-8501.6271994590097</v>
      </c>
      <c r="R52" s="70">
        <v>-3853.5133827484601</v>
      </c>
      <c r="S52" s="71">
        <v>-4648.1138167105501</v>
      </c>
      <c r="T52" s="30"/>
      <c r="U52" s="111">
        <f t="shared" si="8"/>
        <v>46580.499880677104</v>
      </c>
      <c r="V52" s="112">
        <v>26602.632536469999</v>
      </c>
      <c r="W52" s="112">
        <v>19977.867344207101</v>
      </c>
      <c r="X52" s="113">
        <v>908.59965307597395</v>
      </c>
      <c r="Y52" s="114">
        <v>24033.06</v>
      </c>
      <c r="AA52" s="85">
        <v>2284.26136488265</v>
      </c>
      <c r="AB52" s="76">
        <v>4534.3657865362702</v>
      </c>
      <c r="AC52" s="92">
        <v>8.14E-2</v>
      </c>
      <c r="AE52" s="85">
        <v>0</v>
      </c>
      <c r="AF52" s="76">
        <v>29.3</v>
      </c>
      <c r="AG52" s="76">
        <v>234.8</v>
      </c>
      <c r="AH52" s="86">
        <v>39</v>
      </c>
      <c r="AJ52" s="37">
        <v>-13270.806794030352</v>
      </c>
      <c r="AK52" s="38">
        <v>3362.8930577031301</v>
      </c>
    </row>
    <row r="53" spans="1:37" x14ac:dyDescent="0.2">
      <c r="A53" s="5">
        <f t="shared" si="6"/>
        <v>2026</v>
      </c>
      <c r="B53" s="5">
        <f t="shared" si="7"/>
        <v>6</v>
      </c>
      <c r="C53" s="6">
        <f t="shared" si="5"/>
        <v>46174</v>
      </c>
      <c r="E53" s="85">
        <v>-53712.228091754201</v>
      </c>
      <c r="F53" s="76">
        <v>-12298.795138531521</v>
      </c>
      <c r="G53" s="69">
        <v>-9317.9623322592415</v>
      </c>
      <c r="H53" s="69">
        <v>8196.7538060377192</v>
      </c>
      <c r="I53" s="79">
        <v>-11177.58661231</v>
      </c>
      <c r="J53" s="89">
        <v>0</v>
      </c>
      <c r="K53" s="89">
        <v>0</v>
      </c>
      <c r="L53" s="79">
        <v>-44802.069929053141</v>
      </c>
      <c r="M53" s="76">
        <v>-11656.36220615648</v>
      </c>
      <c r="N53" s="76">
        <v>-28864.802862408796</v>
      </c>
      <c r="O53" s="76">
        <v>-3908.5462919936999</v>
      </c>
      <c r="P53" s="76">
        <v>-372.35856849416399</v>
      </c>
      <c r="Q53" s="120">
        <v>-9160.1311421378596</v>
      </c>
      <c r="R53" s="70">
        <v>-4151.9919793948802</v>
      </c>
      <c r="S53" s="71">
        <v>-5008.1391627429803</v>
      </c>
      <c r="T53" s="30"/>
      <c r="U53" s="111">
        <f t="shared" si="8"/>
        <v>45701.218467227503</v>
      </c>
      <c r="V53" s="112">
        <v>26181.525986910001</v>
      </c>
      <c r="W53" s="112">
        <v>19519.692480317499</v>
      </c>
      <c r="X53" s="113">
        <v>942.76206299632702</v>
      </c>
      <c r="Y53" s="114">
        <v>23047.38</v>
      </c>
      <c r="AA53" s="85">
        <v>2285.04711914063</v>
      </c>
      <c r="AB53" s="76">
        <v>4538.2434365905301</v>
      </c>
      <c r="AC53" s="92">
        <v>8.14E-2</v>
      </c>
      <c r="AE53" s="85">
        <v>0</v>
      </c>
      <c r="AF53" s="76">
        <v>1.9</v>
      </c>
      <c r="AG53" s="76">
        <v>103</v>
      </c>
      <c r="AH53" s="86">
        <v>114</v>
      </c>
      <c r="AJ53" s="37">
        <v>-11565.064118635904</v>
      </c>
      <c r="AK53" s="38">
        <v>3631.50345409382</v>
      </c>
    </row>
    <row r="54" spans="1:37" x14ac:dyDescent="0.2">
      <c r="A54" s="5">
        <f t="shared" si="6"/>
        <v>2026</v>
      </c>
      <c r="B54" s="5">
        <f t="shared" si="7"/>
        <v>7</v>
      </c>
      <c r="C54" s="6">
        <f t="shared" si="5"/>
        <v>46204</v>
      </c>
      <c r="E54" s="85">
        <v>-62851.774080457733</v>
      </c>
      <c r="F54" s="76">
        <v>-16262.536350927261</v>
      </c>
      <c r="G54" s="69">
        <v>-14859.7026407751</v>
      </c>
      <c r="H54" s="69">
        <v>9747.2873391160392</v>
      </c>
      <c r="I54" s="79">
        <v>-11150.1210492682</v>
      </c>
      <c r="J54" s="89">
        <v>0</v>
      </c>
      <c r="K54" s="89">
        <v>0</v>
      </c>
      <c r="L54" s="79">
        <v>-47969.083198076631</v>
      </c>
      <c r="M54" s="76">
        <v>-12848.85351528321</v>
      </c>
      <c r="N54" s="76">
        <v>-30588.65654100605</v>
      </c>
      <c r="O54" s="76">
        <v>-4074.9113168875001</v>
      </c>
      <c r="P54" s="76">
        <v>-456.66182489987199</v>
      </c>
      <c r="Q54" s="120">
        <v>-9878.7505833383202</v>
      </c>
      <c r="R54" s="70">
        <v>-4477.7189924477998</v>
      </c>
      <c r="S54" s="71">
        <v>-5401.0315908905204</v>
      </c>
      <c r="T54" s="30"/>
      <c r="U54" s="111">
        <f t="shared" si="8"/>
        <v>47676.710362236496</v>
      </c>
      <c r="V54" s="112">
        <v>27135.531668470001</v>
      </c>
      <c r="W54" s="112">
        <v>20541.178693766498</v>
      </c>
      <c r="X54" s="113">
        <v>976.92447291667997</v>
      </c>
      <c r="Y54" s="114">
        <v>24033.06</v>
      </c>
      <c r="AA54" s="85">
        <v>2285.9080787210401</v>
      </c>
      <c r="AB54" s="76">
        <v>4542.1218704135199</v>
      </c>
      <c r="AC54" s="92">
        <v>8.14E-2</v>
      </c>
      <c r="AE54" s="85">
        <v>0</v>
      </c>
      <c r="AF54" s="76">
        <v>0</v>
      </c>
      <c r="AG54" s="76">
        <v>25.2</v>
      </c>
      <c r="AH54" s="86">
        <v>247</v>
      </c>
      <c r="AJ54" s="37">
        <v>-10377.296754381019</v>
      </c>
      <c r="AK54" s="38">
        <v>3916.4884043791099</v>
      </c>
    </row>
    <row r="55" spans="1:37" x14ac:dyDescent="0.2">
      <c r="A55" s="5">
        <f t="shared" si="6"/>
        <v>2026</v>
      </c>
      <c r="B55" s="5">
        <f t="shared" si="7"/>
        <v>8</v>
      </c>
      <c r="C55" s="6">
        <f t="shared" si="5"/>
        <v>46235</v>
      </c>
      <c r="E55" s="85">
        <v>-65413.581597538767</v>
      </c>
      <c r="F55" s="76">
        <v>-16004.224901521702</v>
      </c>
      <c r="G55" s="69">
        <v>-14426.653147909001</v>
      </c>
      <c r="H55" s="69">
        <v>10558.781749662099</v>
      </c>
      <c r="I55" s="79">
        <v>-12136.3535032748</v>
      </c>
      <c r="J55" s="89">
        <v>0</v>
      </c>
      <c r="K55" s="89">
        <v>0</v>
      </c>
      <c r="L55" s="79">
        <v>-49833.519696610252</v>
      </c>
      <c r="M55" s="76">
        <v>-13028.250249747289</v>
      </c>
      <c r="N55" s="76">
        <v>-31978.465908790022</v>
      </c>
      <c r="O55" s="76">
        <v>-4308.2290373757996</v>
      </c>
      <c r="P55" s="76">
        <v>-518.57450069713798</v>
      </c>
      <c r="Q55" s="120">
        <v>-9028.3104300824798</v>
      </c>
      <c r="R55" s="70">
        <v>-4092.2419026023899</v>
      </c>
      <c r="S55" s="71">
        <v>-4936.0685274800899</v>
      </c>
      <c r="T55" s="30"/>
      <c r="U55" s="111">
        <f t="shared" si="8"/>
        <v>49113.2510714854</v>
      </c>
      <c r="V55" s="112">
        <v>27842.757922749999</v>
      </c>
      <c r="W55" s="112">
        <v>21270.493148735401</v>
      </c>
      <c r="X55" s="113">
        <v>1011.08688283703</v>
      </c>
      <c r="Y55" s="114">
        <v>24033.06</v>
      </c>
      <c r="AA55" s="85">
        <v>2286.8201971980902</v>
      </c>
      <c r="AB55" s="76">
        <v>4546.00124687262</v>
      </c>
      <c r="AC55" s="92">
        <v>8.14E-2</v>
      </c>
      <c r="AE55" s="85">
        <v>0</v>
      </c>
      <c r="AF55" s="76">
        <v>0</v>
      </c>
      <c r="AG55" s="76">
        <v>18.3</v>
      </c>
      <c r="AH55" s="86">
        <v>258</v>
      </c>
      <c r="AJ55" s="37">
        <v>-8712.6855014236316</v>
      </c>
      <c r="AK55" s="38">
        <v>3567.02774238457</v>
      </c>
    </row>
    <row r="56" spans="1:37" x14ac:dyDescent="0.2">
      <c r="A56" s="5">
        <f t="shared" si="6"/>
        <v>2026</v>
      </c>
      <c r="B56" s="5">
        <f t="shared" si="7"/>
        <v>9</v>
      </c>
      <c r="C56" s="6">
        <f t="shared" si="5"/>
        <v>46266</v>
      </c>
      <c r="E56" s="85">
        <v>-61720.291971507177</v>
      </c>
      <c r="F56" s="76">
        <v>-13290.896620871361</v>
      </c>
      <c r="G56" s="69">
        <v>-9901.5669073262707</v>
      </c>
      <c r="H56" s="69">
        <v>7587.9749489649103</v>
      </c>
      <c r="I56" s="79">
        <v>-10977.30466251</v>
      </c>
      <c r="J56" s="89">
        <v>0</v>
      </c>
      <c r="K56" s="89">
        <v>0</v>
      </c>
      <c r="L56" s="79">
        <v>-47820.179063579097</v>
      </c>
      <c r="M56" s="76">
        <v>-12488.623757816998</v>
      </c>
      <c r="N56" s="76">
        <v>-30658.912446305301</v>
      </c>
      <c r="O56" s="76">
        <v>-4132.5673834219997</v>
      </c>
      <c r="P56" s="76">
        <v>-540.075476034801</v>
      </c>
      <c r="Q56" s="120">
        <v>-7501.8910408244701</v>
      </c>
      <c r="R56" s="70">
        <v>-3400.36522932662</v>
      </c>
      <c r="S56" s="71">
        <v>-4101.5258114978496</v>
      </c>
      <c r="T56" s="30"/>
      <c r="U56" s="111">
        <f t="shared" si="8"/>
        <v>47774.947253684295</v>
      </c>
      <c r="V56" s="112">
        <v>26464.37185956</v>
      </c>
      <c r="W56" s="112">
        <v>21310.575394124298</v>
      </c>
      <c r="X56" s="113">
        <v>1045.2492927573901</v>
      </c>
      <c r="Y56" s="114">
        <v>23047.38</v>
      </c>
      <c r="AA56" s="85">
        <v>2287.751953125</v>
      </c>
      <c r="AB56" s="76">
        <v>4549.8814748343702</v>
      </c>
      <c r="AC56" s="92">
        <v>8.14E-2</v>
      </c>
      <c r="AE56" s="85">
        <v>0</v>
      </c>
      <c r="AF56" s="76">
        <v>3.3</v>
      </c>
      <c r="AG56" s="76">
        <v>108.9</v>
      </c>
      <c r="AH56" s="86">
        <v>99</v>
      </c>
      <c r="AJ56" s="37">
        <v>-6353.5862984649666</v>
      </c>
      <c r="AK56" s="38">
        <v>2977.1541520270098</v>
      </c>
    </row>
    <row r="57" spans="1:37" x14ac:dyDescent="0.2">
      <c r="A57" s="5">
        <f t="shared" si="6"/>
        <v>2026</v>
      </c>
      <c r="B57" s="5">
        <f t="shared" si="7"/>
        <v>10</v>
      </c>
      <c r="C57" s="6">
        <f t="shared" si="5"/>
        <v>46296</v>
      </c>
      <c r="E57" s="85">
        <v>-69548.741416871067</v>
      </c>
      <c r="F57" s="76">
        <v>-15622.147024489501</v>
      </c>
      <c r="G57" s="69">
        <v>-14583.455565350898</v>
      </c>
      <c r="H57" s="69">
        <v>10503.406988533499</v>
      </c>
      <c r="I57" s="79">
        <v>-11542.098447672101</v>
      </c>
      <c r="J57" s="89">
        <v>0</v>
      </c>
      <c r="K57" s="89">
        <v>0</v>
      </c>
      <c r="L57" s="79">
        <v>-53896.476511639295</v>
      </c>
      <c r="M57" s="76">
        <v>-16616.282623538442</v>
      </c>
      <c r="N57" s="76">
        <v>-32178.06477829106</v>
      </c>
      <c r="O57" s="76">
        <v>-4458.8089565139499</v>
      </c>
      <c r="P57" s="76">
        <v>-643.32015329584101</v>
      </c>
      <c r="Q57" s="120">
        <v>-4809.9069487532706</v>
      </c>
      <c r="R57" s="70">
        <v>-2180.1756724847901</v>
      </c>
      <c r="S57" s="71">
        <v>-2629.7312762684801</v>
      </c>
      <c r="T57" s="30"/>
      <c r="U57" s="111">
        <f t="shared" si="8"/>
        <v>56537.1149815432</v>
      </c>
      <c r="V57" s="112">
        <v>31818.493846419999</v>
      </c>
      <c r="W57" s="112">
        <v>24718.621135123201</v>
      </c>
      <c r="X57" s="113">
        <v>1079.4117026777401</v>
      </c>
      <c r="Y57" s="114">
        <v>24033.06</v>
      </c>
      <c r="AA57" s="85">
        <v>2288.6784628905798</v>
      </c>
      <c r="AB57" s="76">
        <v>4553.7627131655399</v>
      </c>
      <c r="AC57" s="92">
        <v>8.14E-2</v>
      </c>
      <c r="AE57" s="85">
        <v>1.7</v>
      </c>
      <c r="AF57" s="76">
        <v>74.5</v>
      </c>
      <c r="AG57" s="76">
        <v>342.6</v>
      </c>
      <c r="AH57" s="86">
        <v>6</v>
      </c>
      <c r="AJ57" s="37">
        <v>-4414.0678253698761</v>
      </c>
      <c r="AK57" s="38">
        <v>1901.4687649411401</v>
      </c>
    </row>
    <row r="58" spans="1:37" x14ac:dyDescent="0.2">
      <c r="A58" s="5">
        <f t="shared" si="6"/>
        <v>2026</v>
      </c>
      <c r="B58" s="5">
        <f t="shared" si="7"/>
        <v>11</v>
      </c>
      <c r="C58" s="6">
        <f t="shared" si="5"/>
        <v>46327</v>
      </c>
      <c r="E58" s="85">
        <v>-75456.590913583204</v>
      </c>
      <c r="F58" s="76">
        <v>-15731.555791515199</v>
      </c>
      <c r="G58" s="69">
        <v>-21374.959142024702</v>
      </c>
      <c r="H58" s="69">
        <v>15870.922662916801</v>
      </c>
      <c r="I58" s="79">
        <v>-10227.519312407299</v>
      </c>
      <c r="J58" s="89">
        <v>0</v>
      </c>
      <c r="K58" s="89">
        <v>0</v>
      </c>
      <c r="L58" s="79">
        <v>-58949.558257624551</v>
      </c>
      <c r="M58" s="76">
        <v>-23186.091071240233</v>
      </c>
      <c r="N58" s="76">
        <v>-30709.333131210755</v>
      </c>
      <c r="O58" s="76">
        <v>-4300.75286014638</v>
      </c>
      <c r="P58" s="76">
        <v>-753.38119502718496</v>
      </c>
      <c r="Q58" s="120">
        <v>-3146.1244863676902</v>
      </c>
      <c r="R58" s="70">
        <v>-1426.03674891578</v>
      </c>
      <c r="S58" s="71">
        <v>-1720.08773745191</v>
      </c>
      <c r="T58" s="30"/>
      <c r="U58" s="111">
        <f t="shared" si="8"/>
        <v>58765.396702113198</v>
      </c>
      <c r="V58" s="112">
        <v>32609.714700889999</v>
      </c>
      <c r="W58" s="112">
        <v>26155.682001223198</v>
      </c>
      <c r="X58" s="113">
        <v>1113.5741125980901</v>
      </c>
      <c r="Y58" s="114">
        <v>24033.06</v>
      </c>
      <c r="AA58" s="85">
        <v>2289.6013942366199</v>
      </c>
      <c r="AB58" s="76">
        <v>4557.6442457345102</v>
      </c>
      <c r="AC58" s="92">
        <v>8.14E-2</v>
      </c>
      <c r="AE58" s="85">
        <v>40.200000000000003</v>
      </c>
      <c r="AF58" s="76">
        <v>237.6</v>
      </c>
      <c r="AG58" s="76">
        <v>532.4</v>
      </c>
      <c r="AH58" s="86">
        <v>0</v>
      </c>
      <c r="AJ58" s="37">
        <v>-2190.203604570966</v>
      </c>
      <c r="AK58" s="38">
        <v>1237.57791593619</v>
      </c>
    </row>
    <row r="59" spans="1:37" ht="13.5" thickBot="1" x14ac:dyDescent="0.25">
      <c r="A59" s="5">
        <f t="shared" si="6"/>
        <v>2026</v>
      </c>
      <c r="B59" s="5">
        <f t="shared" si="7"/>
        <v>12</v>
      </c>
      <c r="C59" s="6">
        <f t="shared" si="5"/>
        <v>46357</v>
      </c>
      <c r="E59" s="87">
        <v>-80637.91946224212</v>
      </c>
      <c r="F59" s="77">
        <v>-15930.756445526196</v>
      </c>
      <c r="G59" s="72">
        <v>-29309.9763254299</v>
      </c>
      <c r="H59" s="72">
        <v>24190.102167283301</v>
      </c>
      <c r="I59" s="73">
        <v>-10810.882287379598</v>
      </c>
      <c r="J59" s="121">
        <v>0</v>
      </c>
      <c r="K59" s="121">
        <v>0</v>
      </c>
      <c r="L59" s="73">
        <v>-62283.795982598931</v>
      </c>
      <c r="M59" s="77">
        <v>-27916.004118203498</v>
      </c>
      <c r="N59" s="77">
        <v>-29010.524588609125</v>
      </c>
      <c r="O59" s="77">
        <v>-4533.7922658719099</v>
      </c>
      <c r="P59" s="77">
        <v>-823.47500991439802</v>
      </c>
      <c r="Q59" s="122">
        <v>-2423.36703411702</v>
      </c>
      <c r="R59" s="70">
        <v>-1098.43410892866</v>
      </c>
      <c r="S59" s="71">
        <v>-1324.9329251883601</v>
      </c>
      <c r="T59" s="30"/>
      <c r="U59" s="123">
        <f t="shared" si="8"/>
        <v>65319.237446112704</v>
      </c>
      <c r="V59" s="124">
        <v>36156.898347310002</v>
      </c>
      <c r="W59" s="124">
        <v>29162.339098802699</v>
      </c>
      <c r="X59" s="125">
        <v>1147.7365225184501</v>
      </c>
      <c r="Y59" s="126">
        <v>24033.06</v>
      </c>
      <c r="AA59" s="87">
        <v>2290.52905273438</v>
      </c>
      <c r="AB59" s="77">
        <v>4561.5264814060101</v>
      </c>
      <c r="AC59" s="93">
        <v>8.14E-2</v>
      </c>
      <c r="AE59" s="87">
        <v>112.7</v>
      </c>
      <c r="AF59" s="77">
        <v>378.5</v>
      </c>
      <c r="AG59" s="77">
        <v>687.7</v>
      </c>
      <c r="AH59" s="88">
        <v>0</v>
      </c>
      <c r="AJ59" s="37">
        <v>0</v>
      </c>
      <c r="AK59" s="38">
        <v>951.95841072373503</v>
      </c>
    </row>
    <row r="60" spans="1:37" x14ac:dyDescent="0.2">
      <c r="A60" s="13"/>
      <c r="B60" s="13"/>
      <c r="C60" s="106"/>
      <c r="D60" s="8"/>
      <c r="E60" s="76"/>
      <c r="F60" s="76"/>
      <c r="G60" s="69"/>
      <c r="H60" s="69"/>
      <c r="I60" s="79"/>
      <c r="J60" s="89"/>
      <c r="K60" s="89"/>
      <c r="L60" s="79"/>
      <c r="M60" s="76"/>
      <c r="N60" s="76"/>
      <c r="O60" s="76"/>
      <c r="P60" s="76"/>
      <c r="Q60" s="69"/>
      <c r="R60" s="70"/>
      <c r="S60" s="70"/>
      <c r="T60" s="13"/>
      <c r="U60" s="113"/>
      <c r="V60" s="112"/>
      <c r="W60" s="112"/>
      <c r="X60" s="113"/>
      <c r="Y60" s="113"/>
      <c r="Z60" s="13"/>
      <c r="AA60" s="76"/>
      <c r="AB60" s="76"/>
      <c r="AC60" s="118"/>
      <c r="AD60" s="13"/>
      <c r="AE60" s="76"/>
      <c r="AF60" s="76"/>
      <c r="AG60" s="76"/>
      <c r="AH60" s="76"/>
      <c r="AJ60" s="37">
        <v>-18517.793238241782</v>
      </c>
      <c r="AK60" s="38">
        <v>1068.7772054792999</v>
      </c>
    </row>
    <row r="61" spans="1:37" x14ac:dyDescent="0.2">
      <c r="A61" s="13"/>
      <c r="B61" s="13"/>
      <c r="C61" s="106"/>
      <c r="D61" s="8"/>
      <c r="E61" s="76"/>
      <c r="F61" s="76"/>
      <c r="G61" s="69"/>
      <c r="H61" s="69"/>
      <c r="I61" s="79"/>
      <c r="J61" s="89"/>
      <c r="K61" s="89"/>
      <c r="L61" s="79"/>
      <c r="M61" s="76"/>
      <c r="N61" s="76"/>
      <c r="O61" s="76"/>
      <c r="P61" s="76"/>
      <c r="Q61" s="69"/>
      <c r="R61" s="70"/>
      <c r="S61" s="70"/>
      <c r="T61" s="13"/>
      <c r="U61" s="113"/>
      <c r="V61" s="112"/>
      <c r="W61" s="112"/>
      <c r="X61" s="113"/>
      <c r="Y61" s="113"/>
      <c r="Z61" s="13"/>
      <c r="AA61" s="76"/>
      <c r="AB61" s="76"/>
      <c r="AC61" s="118"/>
      <c r="AD61" s="13"/>
      <c r="AE61" s="76"/>
      <c r="AF61" s="76"/>
      <c r="AG61" s="76"/>
      <c r="AH61" s="76"/>
      <c r="AJ61" s="37">
        <v>-15290.83026373153</v>
      </c>
      <c r="AK61" s="38">
        <v>1654.2316893823099</v>
      </c>
    </row>
    <row r="62" spans="1:37" x14ac:dyDescent="0.2">
      <c r="A62" s="13"/>
      <c r="B62" s="13"/>
      <c r="C62" s="106"/>
      <c r="D62" s="8"/>
      <c r="E62" s="76"/>
      <c r="F62" s="76"/>
      <c r="G62" s="69"/>
      <c r="H62" s="69"/>
      <c r="I62" s="79"/>
      <c r="J62" s="89"/>
      <c r="K62" s="89"/>
      <c r="L62" s="79"/>
      <c r="M62" s="76"/>
      <c r="N62" s="76"/>
      <c r="O62" s="76"/>
      <c r="P62" s="76"/>
      <c r="Q62" s="69"/>
      <c r="R62" s="70"/>
      <c r="S62" s="70"/>
      <c r="T62" s="13"/>
      <c r="U62" s="113"/>
      <c r="V62" s="112"/>
      <c r="W62" s="112"/>
      <c r="X62" s="113"/>
      <c r="Y62" s="113"/>
      <c r="Z62" s="13"/>
      <c r="AA62" s="76"/>
      <c r="AB62" s="76"/>
      <c r="AC62" s="118"/>
      <c r="AD62" s="13"/>
      <c r="AE62" s="76"/>
      <c r="AF62" s="76"/>
      <c r="AG62" s="76"/>
      <c r="AH62" s="76"/>
      <c r="AJ62" s="37">
        <v>-16001.926105688932</v>
      </c>
      <c r="AK62" s="38">
        <v>2435.5422632982099</v>
      </c>
    </row>
    <row r="63" spans="1:37" x14ac:dyDescent="0.2">
      <c r="A63" s="13"/>
      <c r="B63" s="13"/>
      <c r="C63" s="106"/>
      <c r="D63" s="8"/>
      <c r="E63" s="76"/>
      <c r="F63" s="76"/>
      <c r="G63" s="69"/>
      <c r="H63" s="69"/>
      <c r="I63" s="79"/>
      <c r="J63" s="89"/>
      <c r="K63" s="89"/>
      <c r="L63" s="79"/>
      <c r="M63" s="76"/>
      <c r="N63" s="76"/>
      <c r="O63" s="76"/>
      <c r="P63" s="76"/>
      <c r="Q63" s="69"/>
      <c r="R63" s="70"/>
      <c r="S63" s="70"/>
      <c r="T63" s="13"/>
      <c r="U63" s="113"/>
      <c r="V63" s="112"/>
      <c r="W63" s="112"/>
      <c r="X63" s="113"/>
      <c r="Y63" s="113"/>
      <c r="Z63" s="13"/>
      <c r="AA63" s="76"/>
      <c r="AB63" s="76"/>
      <c r="AC63" s="118"/>
      <c r="AD63" s="13"/>
      <c r="AE63" s="76"/>
      <c r="AF63" s="76"/>
      <c r="AG63" s="76"/>
      <c r="AH63" s="76"/>
      <c r="AJ63" s="37">
        <v>-13855.25957284779</v>
      </c>
      <c r="AK63" s="38">
        <v>3323.8802353025899</v>
      </c>
    </row>
    <row r="64" spans="1:37" x14ac:dyDescent="0.2">
      <c r="A64" s="13"/>
      <c r="B64" s="13"/>
      <c r="C64" s="106"/>
      <c r="D64" s="8"/>
      <c r="E64" s="76"/>
      <c r="F64" s="76"/>
      <c r="G64" s="69"/>
      <c r="H64" s="69"/>
      <c r="I64" s="79"/>
      <c r="J64" s="89"/>
      <c r="K64" s="89"/>
      <c r="L64" s="79"/>
      <c r="M64" s="76"/>
      <c r="N64" s="76"/>
      <c r="O64" s="76"/>
      <c r="P64" s="76"/>
      <c r="Q64" s="69"/>
      <c r="R64" s="70"/>
      <c r="S64" s="70"/>
      <c r="T64" s="13"/>
      <c r="U64" s="113"/>
      <c r="V64" s="112"/>
      <c r="W64" s="112"/>
      <c r="X64" s="113"/>
      <c r="Y64" s="113"/>
      <c r="Z64" s="13"/>
      <c r="AA64" s="76"/>
      <c r="AB64" s="76"/>
      <c r="AC64" s="118"/>
      <c r="AD64" s="13"/>
      <c r="AE64" s="76"/>
      <c r="AF64" s="76"/>
      <c r="AG64" s="76"/>
      <c r="AH64" s="76"/>
      <c r="AJ64" s="37">
        <v>-13270.806794030352</v>
      </c>
      <c r="AK64" s="38">
        <v>3853.5133827484601</v>
      </c>
    </row>
    <row r="65" spans="1:37" x14ac:dyDescent="0.2">
      <c r="A65" s="13"/>
      <c r="B65" s="13"/>
      <c r="C65" s="106"/>
      <c r="D65" s="8"/>
      <c r="E65" s="76"/>
      <c r="F65" s="76"/>
      <c r="G65" s="69"/>
      <c r="H65" s="69"/>
      <c r="I65" s="79"/>
      <c r="J65" s="89"/>
      <c r="K65" s="89"/>
      <c r="L65" s="79"/>
      <c r="M65" s="76"/>
      <c r="N65" s="76"/>
      <c r="O65" s="76"/>
      <c r="P65" s="76"/>
      <c r="Q65" s="69"/>
      <c r="R65" s="70"/>
      <c r="S65" s="70"/>
      <c r="T65" s="13"/>
      <c r="U65" s="113"/>
      <c r="V65" s="112"/>
      <c r="W65" s="112"/>
      <c r="X65" s="113"/>
      <c r="Y65" s="113"/>
      <c r="Z65" s="13"/>
      <c r="AA65" s="76"/>
      <c r="AB65" s="76"/>
      <c r="AC65" s="118"/>
      <c r="AD65" s="13"/>
      <c r="AE65" s="76"/>
      <c r="AF65" s="76"/>
      <c r="AG65" s="76"/>
      <c r="AH65" s="76"/>
      <c r="AJ65" s="37">
        <v>-11565.064118635904</v>
      </c>
      <c r="AK65" s="38">
        <v>4151.9919793948802</v>
      </c>
    </row>
    <row r="66" spans="1:37" x14ac:dyDescent="0.2">
      <c r="A66" s="13"/>
      <c r="B66" s="13"/>
      <c r="C66" s="106"/>
      <c r="D66" s="8"/>
      <c r="E66" s="76"/>
      <c r="F66" s="76"/>
      <c r="G66" s="69"/>
      <c r="H66" s="69"/>
      <c r="I66" s="79"/>
      <c r="J66" s="89"/>
      <c r="K66" s="89"/>
      <c r="L66" s="79"/>
      <c r="M66" s="76"/>
      <c r="N66" s="76"/>
      <c r="O66" s="76"/>
      <c r="P66" s="76"/>
      <c r="Q66" s="69"/>
      <c r="R66" s="70"/>
      <c r="S66" s="70"/>
      <c r="T66" s="13"/>
      <c r="U66" s="113"/>
      <c r="V66" s="112"/>
      <c r="W66" s="112"/>
      <c r="X66" s="113"/>
      <c r="Y66" s="113"/>
      <c r="Z66" s="13"/>
      <c r="AA66" s="76"/>
      <c r="AB66" s="76"/>
      <c r="AC66" s="118"/>
      <c r="AD66" s="13"/>
      <c r="AE66" s="76"/>
      <c r="AF66" s="76"/>
      <c r="AG66" s="76"/>
      <c r="AH66" s="76"/>
      <c r="AJ66" s="37">
        <v>-10377.296754381019</v>
      </c>
      <c r="AK66" s="38">
        <v>4477.7189924477998</v>
      </c>
    </row>
    <row r="67" spans="1:37" x14ac:dyDescent="0.2">
      <c r="A67" s="13"/>
      <c r="B67" s="13"/>
      <c r="C67" s="106"/>
      <c r="D67" s="8"/>
      <c r="E67" s="76"/>
      <c r="F67" s="76"/>
      <c r="G67" s="69"/>
      <c r="H67" s="69"/>
      <c r="I67" s="79"/>
      <c r="J67" s="89"/>
      <c r="K67" s="89"/>
      <c r="L67" s="79"/>
      <c r="M67" s="76"/>
      <c r="N67" s="76"/>
      <c r="O67" s="76"/>
      <c r="P67" s="76"/>
      <c r="Q67" s="69"/>
      <c r="R67" s="70"/>
      <c r="S67" s="70"/>
      <c r="T67" s="13"/>
      <c r="U67" s="113"/>
      <c r="V67" s="112"/>
      <c r="W67" s="112"/>
      <c r="X67" s="113"/>
      <c r="Y67" s="113"/>
      <c r="Z67" s="13"/>
      <c r="AA67" s="76"/>
      <c r="AB67" s="76"/>
      <c r="AC67" s="118"/>
      <c r="AD67" s="13"/>
      <c r="AE67" s="76"/>
      <c r="AF67" s="76"/>
      <c r="AG67" s="76"/>
      <c r="AH67" s="76"/>
      <c r="AJ67" s="37">
        <v>-8712.6855014236316</v>
      </c>
      <c r="AK67" s="38">
        <v>4092.2419026023899</v>
      </c>
    </row>
    <row r="68" spans="1:37" x14ac:dyDescent="0.2">
      <c r="A68" s="13"/>
      <c r="B68" s="13"/>
      <c r="C68" s="106"/>
      <c r="D68" s="8"/>
      <c r="E68" s="76"/>
      <c r="F68" s="76"/>
      <c r="G68" s="69"/>
      <c r="H68" s="69"/>
      <c r="I68" s="79"/>
      <c r="J68" s="89"/>
      <c r="K68" s="89"/>
      <c r="L68" s="79"/>
      <c r="M68" s="76"/>
      <c r="N68" s="76"/>
      <c r="O68" s="76"/>
      <c r="P68" s="76"/>
      <c r="Q68" s="69"/>
      <c r="R68" s="70"/>
      <c r="S68" s="70"/>
      <c r="T68" s="13"/>
      <c r="U68" s="113"/>
      <c r="V68" s="112"/>
      <c r="W68" s="112"/>
      <c r="X68" s="113"/>
      <c r="Y68" s="113"/>
      <c r="Z68" s="13"/>
      <c r="AA68" s="76"/>
      <c r="AB68" s="76"/>
      <c r="AC68" s="118"/>
      <c r="AD68" s="13"/>
      <c r="AE68" s="76"/>
      <c r="AF68" s="76"/>
      <c r="AG68" s="76"/>
      <c r="AH68" s="76"/>
      <c r="AJ68" s="37">
        <v>-6353.5862984649666</v>
      </c>
      <c r="AK68" s="38">
        <v>3400.36522932662</v>
      </c>
    </row>
    <row r="69" spans="1:37" x14ac:dyDescent="0.2">
      <c r="A69" s="13"/>
      <c r="B69" s="13"/>
      <c r="C69" s="106"/>
      <c r="D69" s="8"/>
      <c r="E69" s="76"/>
      <c r="F69" s="76"/>
      <c r="G69" s="69"/>
      <c r="H69" s="69"/>
      <c r="I69" s="79"/>
      <c r="J69" s="89"/>
      <c r="K69" s="89"/>
      <c r="L69" s="79"/>
      <c r="M69" s="76"/>
      <c r="N69" s="76"/>
      <c r="O69" s="76"/>
      <c r="P69" s="76"/>
      <c r="Q69" s="69"/>
      <c r="R69" s="70"/>
      <c r="S69" s="70"/>
      <c r="T69" s="13"/>
      <c r="U69" s="113"/>
      <c r="V69" s="112"/>
      <c r="W69" s="112"/>
      <c r="X69" s="113"/>
      <c r="Y69" s="113"/>
      <c r="Z69" s="13"/>
      <c r="AA69" s="76"/>
      <c r="AB69" s="76"/>
      <c r="AC69" s="118"/>
      <c r="AD69" s="13"/>
      <c r="AE69" s="76"/>
      <c r="AF69" s="76"/>
      <c r="AG69" s="76"/>
      <c r="AH69" s="76"/>
      <c r="AJ69" s="37">
        <v>-4414.0678253698761</v>
      </c>
      <c r="AK69" s="38">
        <v>2180.1756724847901</v>
      </c>
    </row>
    <row r="70" spans="1:37" x14ac:dyDescent="0.2">
      <c r="A70" s="13"/>
      <c r="B70" s="13"/>
      <c r="C70" s="106"/>
      <c r="D70" s="8"/>
      <c r="E70" s="76"/>
      <c r="F70" s="76"/>
      <c r="G70" s="69"/>
      <c r="H70" s="69"/>
      <c r="I70" s="79"/>
      <c r="J70" s="89"/>
      <c r="K70" s="89"/>
      <c r="L70" s="79"/>
      <c r="M70" s="76"/>
      <c r="N70" s="76"/>
      <c r="O70" s="76"/>
      <c r="P70" s="76"/>
      <c r="Q70" s="69"/>
      <c r="R70" s="70"/>
      <c r="S70" s="70"/>
      <c r="T70" s="13"/>
      <c r="U70" s="113"/>
      <c r="V70" s="112"/>
      <c r="W70" s="112"/>
      <c r="X70" s="113"/>
      <c r="Y70" s="113"/>
      <c r="Z70" s="13"/>
      <c r="AA70" s="76"/>
      <c r="AB70" s="76"/>
      <c r="AC70" s="118"/>
      <c r="AD70" s="13"/>
      <c r="AE70" s="76"/>
      <c r="AF70" s="76"/>
      <c r="AG70" s="76"/>
      <c r="AH70" s="76"/>
      <c r="AJ70" s="37">
        <v>-2190.203604570966</v>
      </c>
      <c r="AK70" s="38">
        <v>1426.03674891578</v>
      </c>
    </row>
    <row r="71" spans="1:37" x14ac:dyDescent="0.2">
      <c r="A71" s="13"/>
      <c r="B71" s="13"/>
      <c r="C71" s="106"/>
      <c r="D71" s="8"/>
      <c r="E71" s="76"/>
      <c r="F71" s="76"/>
      <c r="G71" s="69"/>
      <c r="H71" s="69"/>
      <c r="I71" s="79"/>
      <c r="J71" s="89"/>
      <c r="K71" s="89"/>
      <c r="L71" s="79"/>
      <c r="M71" s="76"/>
      <c r="N71" s="76"/>
      <c r="O71" s="76"/>
      <c r="P71" s="76"/>
      <c r="Q71" s="69"/>
      <c r="R71" s="70"/>
      <c r="S71" s="70"/>
      <c r="T71" s="13"/>
      <c r="U71" s="113"/>
      <c r="V71" s="112"/>
      <c r="W71" s="112"/>
      <c r="X71" s="113"/>
      <c r="Y71" s="113"/>
      <c r="Z71" s="13"/>
      <c r="AA71" s="76"/>
      <c r="AB71" s="76"/>
      <c r="AC71" s="118"/>
      <c r="AD71" s="13"/>
      <c r="AE71" s="76"/>
      <c r="AF71" s="76"/>
      <c r="AG71" s="76"/>
      <c r="AH71" s="76"/>
      <c r="AJ71" s="37">
        <v>0</v>
      </c>
      <c r="AK71" s="38">
        <v>1098.43410892866</v>
      </c>
    </row>
    <row r="72" spans="1:37" x14ac:dyDescent="0.2">
      <c r="A72" s="13"/>
      <c r="B72" s="13"/>
      <c r="C72" s="106"/>
      <c r="D72" s="8"/>
      <c r="E72" s="76"/>
      <c r="F72" s="76"/>
      <c r="G72" s="69"/>
      <c r="H72" s="69"/>
      <c r="I72" s="79"/>
      <c r="J72" s="89"/>
      <c r="K72" s="89"/>
      <c r="L72" s="79"/>
      <c r="M72" s="76"/>
      <c r="N72" s="76"/>
      <c r="O72" s="76"/>
      <c r="P72" s="76"/>
      <c r="Q72" s="69"/>
      <c r="R72" s="70"/>
      <c r="S72" s="70"/>
      <c r="T72" s="13"/>
      <c r="U72" s="113"/>
      <c r="V72" s="112"/>
      <c r="W72" s="112"/>
      <c r="X72" s="113"/>
      <c r="Y72" s="113"/>
      <c r="Z72" s="13"/>
      <c r="AA72" s="76"/>
      <c r="AB72" s="76"/>
      <c r="AC72" s="118"/>
      <c r="AD72" s="13"/>
      <c r="AE72" s="76"/>
      <c r="AF72" s="76"/>
      <c r="AG72" s="76"/>
      <c r="AH72" s="76"/>
      <c r="AJ72" s="37">
        <v>-18517.793238241782</v>
      </c>
      <c r="AK72" s="38">
        <v>1232.92085250881</v>
      </c>
    </row>
    <row r="73" spans="1:37" x14ac:dyDescent="0.2">
      <c r="A73" s="13"/>
      <c r="B73" s="13"/>
      <c r="C73" s="106"/>
      <c r="D73" s="8"/>
      <c r="E73" s="76"/>
      <c r="F73" s="76"/>
      <c r="G73" s="69"/>
      <c r="H73" s="69"/>
      <c r="I73" s="79"/>
      <c r="J73" s="89"/>
      <c r="K73" s="89"/>
      <c r="L73" s="79"/>
      <c r="M73" s="76"/>
      <c r="N73" s="76"/>
      <c r="O73" s="76"/>
      <c r="P73" s="76"/>
      <c r="Q73" s="69"/>
      <c r="R73" s="70"/>
      <c r="S73" s="70"/>
      <c r="T73" s="13"/>
      <c r="U73" s="113"/>
      <c r="V73" s="112"/>
      <c r="W73" s="112"/>
      <c r="X73" s="113"/>
      <c r="Y73" s="113"/>
      <c r="Z73" s="13"/>
      <c r="AA73" s="76"/>
      <c r="AB73" s="76"/>
      <c r="AC73" s="118"/>
      <c r="AD73" s="13"/>
      <c r="AE73" s="76"/>
      <c r="AF73" s="76"/>
      <c r="AG73" s="76"/>
      <c r="AH73" s="76"/>
      <c r="AJ73" s="37">
        <v>-15290.83026373153</v>
      </c>
      <c r="AK73" s="38">
        <v>1905.0369861275601</v>
      </c>
    </row>
    <row r="74" spans="1:37" x14ac:dyDescent="0.2">
      <c r="A74" s="13"/>
      <c r="B74" s="13"/>
      <c r="C74" s="106"/>
      <c r="D74" s="8"/>
      <c r="E74" s="76"/>
      <c r="F74" s="76"/>
      <c r="G74" s="69"/>
      <c r="H74" s="69"/>
      <c r="I74" s="79"/>
      <c r="J74" s="89"/>
      <c r="K74" s="89"/>
      <c r="L74" s="79"/>
      <c r="M74" s="76"/>
      <c r="N74" s="76"/>
      <c r="O74" s="76"/>
      <c r="P74" s="76"/>
      <c r="Q74" s="69"/>
      <c r="R74" s="70"/>
      <c r="S74" s="70"/>
      <c r="T74" s="13"/>
      <c r="U74" s="113"/>
      <c r="V74" s="112"/>
      <c r="W74" s="112"/>
      <c r="X74" s="113"/>
      <c r="Y74" s="113"/>
      <c r="Z74" s="13"/>
      <c r="AA74" s="76"/>
      <c r="AB74" s="76"/>
      <c r="AC74" s="118"/>
      <c r="AD74" s="13"/>
      <c r="AE74" s="76"/>
      <c r="AF74" s="76"/>
      <c r="AG74" s="76"/>
      <c r="AH74" s="76"/>
      <c r="AJ74" s="37">
        <v>-16001.926105688932</v>
      </c>
      <c r="AK74" s="38">
        <v>2800.7909587644699</v>
      </c>
    </row>
    <row r="75" spans="1:37" x14ac:dyDescent="0.2">
      <c r="A75" s="13"/>
      <c r="B75" s="13"/>
      <c r="C75" s="106"/>
      <c r="D75" s="8"/>
      <c r="E75" s="76"/>
      <c r="F75" s="76"/>
      <c r="G75" s="69"/>
      <c r="H75" s="69"/>
      <c r="I75" s="79"/>
      <c r="J75" s="89"/>
      <c r="K75" s="89"/>
      <c r="L75" s="79"/>
      <c r="M75" s="76"/>
      <c r="N75" s="76"/>
      <c r="O75" s="76"/>
      <c r="P75" s="76"/>
      <c r="Q75" s="69"/>
      <c r="R75" s="70"/>
      <c r="S75" s="70"/>
      <c r="T75" s="13"/>
      <c r="U75" s="113"/>
      <c r="V75" s="112"/>
      <c r="W75" s="112"/>
      <c r="X75" s="113"/>
      <c r="Y75" s="113"/>
      <c r="Z75" s="13"/>
      <c r="AA75" s="76"/>
      <c r="AB75" s="76"/>
      <c r="AC75" s="118"/>
      <c r="AD75" s="13"/>
      <c r="AE75" s="76"/>
      <c r="AF75" s="76"/>
      <c r="AG75" s="76"/>
      <c r="AH75" s="76"/>
      <c r="AJ75" s="37">
        <v>-13855.25957284779</v>
      </c>
      <c r="AK75" s="38">
        <v>3848.8912929195299</v>
      </c>
    </row>
    <row r="76" spans="1:37" x14ac:dyDescent="0.2">
      <c r="A76" s="13"/>
      <c r="B76" s="13"/>
      <c r="C76" s="106"/>
      <c r="D76" s="8"/>
      <c r="E76" s="76"/>
      <c r="F76" s="76"/>
      <c r="G76" s="69"/>
      <c r="H76" s="69"/>
      <c r="I76" s="79"/>
      <c r="J76" s="89"/>
      <c r="K76" s="89"/>
      <c r="L76" s="79"/>
      <c r="M76" s="76"/>
      <c r="N76" s="76"/>
      <c r="O76" s="76"/>
      <c r="P76" s="76"/>
      <c r="Q76" s="69"/>
      <c r="R76" s="70"/>
      <c r="S76" s="70"/>
      <c r="T76" s="13"/>
      <c r="U76" s="113"/>
      <c r="V76" s="112"/>
      <c r="W76" s="112"/>
      <c r="X76" s="113"/>
      <c r="Y76" s="113"/>
      <c r="Z76" s="13"/>
      <c r="AA76" s="76"/>
      <c r="AB76" s="76"/>
      <c r="AC76" s="118"/>
      <c r="AD76" s="13"/>
      <c r="AE76" s="76"/>
      <c r="AF76" s="76"/>
      <c r="AG76" s="76"/>
      <c r="AH76" s="76"/>
      <c r="AJ76" s="37">
        <v>-13270.806794030352</v>
      </c>
      <c r="AK76" s="38">
        <v>4448.1592224932101</v>
      </c>
    </row>
    <row r="77" spans="1:37" x14ac:dyDescent="0.2">
      <c r="A77" s="13"/>
      <c r="B77" s="13"/>
      <c r="C77" s="106"/>
      <c r="D77" s="8"/>
      <c r="E77" s="76"/>
      <c r="F77" s="76"/>
      <c r="G77" s="69"/>
      <c r="H77" s="69"/>
      <c r="I77" s="79"/>
      <c r="J77" s="89"/>
      <c r="K77" s="89"/>
      <c r="L77" s="79"/>
      <c r="M77" s="76"/>
      <c r="N77" s="76"/>
      <c r="O77" s="76"/>
      <c r="P77" s="76"/>
      <c r="Q77" s="69"/>
      <c r="R77" s="70"/>
      <c r="S77" s="70"/>
      <c r="T77" s="13"/>
      <c r="U77" s="113"/>
      <c r="V77" s="112"/>
      <c r="W77" s="112"/>
      <c r="X77" s="113"/>
      <c r="Y77" s="113"/>
      <c r="Z77" s="13"/>
      <c r="AA77" s="76"/>
      <c r="AB77" s="76"/>
      <c r="AC77" s="118"/>
      <c r="AD77" s="13"/>
      <c r="AE77" s="76"/>
      <c r="AF77" s="76"/>
      <c r="AG77" s="76"/>
      <c r="AH77" s="76"/>
      <c r="AJ77" s="37">
        <v>-11565.064118635904</v>
      </c>
      <c r="AK77" s="38">
        <v>4809.2870339847595</v>
      </c>
    </row>
    <row r="78" spans="1:37" x14ac:dyDescent="0.2">
      <c r="A78" s="13"/>
      <c r="B78" s="13"/>
      <c r="C78" s="106"/>
      <c r="D78" s="8"/>
      <c r="E78" s="76"/>
      <c r="F78" s="76"/>
      <c r="G78" s="69"/>
      <c r="H78" s="69"/>
      <c r="I78" s="79"/>
      <c r="J78" s="89"/>
      <c r="K78" s="89"/>
      <c r="L78" s="79"/>
      <c r="M78" s="76"/>
      <c r="N78" s="76"/>
      <c r="O78" s="76"/>
      <c r="P78" s="76"/>
      <c r="Q78" s="69"/>
      <c r="R78" s="70"/>
      <c r="S78" s="70"/>
      <c r="T78" s="13"/>
      <c r="U78" s="113"/>
      <c r="V78" s="112"/>
      <c r="W78" s="112"/>
      <c r="X78" s="113"/>
      <c r="Y78" s="113"/>
      <c r="Z78" s="13"/>
      <c r="AA78" s="76"/>
      <c r="AB78" s="76"/>
      <c r="AC78" s="118"/>
      <c r="AD78" s="13"/>
      <c r="AE78" s="76"/>
      <c r="AF78" s="76"/>
      <c r="AG78" s="76"/>
      <c r="AH78" s="76"/>
      <c r="AJ78" s="37">
        <v>-10377.296754381019</v>
      </c>
      <c r="AK78" s="38">
        <v>5216.5562244144303</v>
      </c>
    </row>
    <row r="79" spans="1:37" x14ac:dyDescent="0.2">
      <c r="A79" s="13"/>
      <c r="B79" s="13"/>
      <c r="C79" s="106"/>
      <c r="D79" s="8"/>
      <c r="E79" s="76"/>
      <c r="F79" s="76"/>
      <c r="G79" s="69"/>
      <c r="H79" s="69"/>
      <c r="I79" s="79"/>
      <c r="J79" s="89"/>
      <c r="K79" s="89"/>
      <c r="L79" s="79"/>
      <c r="M79" s="76"/>
      <c r="N79" s="76"/>
      <c r="O79" s="76"/>
      <c r="P79" s="76"/>
      <c r="Q79" s="69"/>
      <c r="R79" s="70"/>
      <c r="S79" s="70"/>
      <c r="T79" s="13"/>
      <c r="U79" s="113"/>
      <c r="V79" s="112"/>
      <c r="W79" s="112"/>
      <c r="X79" s="113"/>
      <c r="Y79" s="113"/>
      <c r="Z79" s="13"/>
      <c r="AA79" s="76"/>
      <c r="AB79" s="76"/>
      <c r="AC79" s="118"/>
      <c r="AD79" s="13"/>
      <c r="AE79" s="76"/>
      <c r="AF79" s="76"/>
      <c r="AG79" s="76"/>
      <c r="AH79" s="76"/>
      <c r="AJ79" s="37">
        <v>-8712.6855014236316</v>
      </c>
      <c r="AK79" s="38">
        <v>4813.2973066408003</v>
      </c>
    </row>
    <row r="80" spans="1:37" x14ac:dyDescent="0.2">
      <c r="A80" s="13"/>
      <c r="B80" s="13"/>
      <c r="C80" s="106"/>
      <c r="D80" s="8"/>
      <c r="E80" s="76"/>
      <c r="F80" s="76"/>
      <c r="G80" s="69"/>
      <c r="H80" s="69"/>
      <c r="I80" s="79"/>
      <c r="J80" s="89"/>
      <c r="K80" s="89"/>
      <c r="L80" s="79"/>
      <c r="M80" s="76"/>
      <c r="N80" s="76"/>
      <c r="O80" s="76"/>
      <c r="P80" s="76"/>
      <c r="Q80" s="69"/>
      <c r="R80" s="70"/>
      <c r="S80" s="70"/>
      <c r="T80" s="13"/>
      <c r="U80" s="113"/>
      <c r="V80" s="112"/>
      <c r="W80" s="112"/>
      <c r="X80" s="113"/>
      <c r="Y80" s="113"/>
      <c r="Z80" s="13"/>
      <c r="AA80" s="76"/>
      <c r="AB80" s="76"/>
      <c r="AC80" s="118"/>
      <c r="AD80" s="13"/>
      <c r="AE80" s="76"/>
      <c r="AF80" s="76"/>
      <c r="AG80" s="76"/>
      <c r="AH80" s="76"/>
      <c r="AJ80" s="37">
        <v>-6353.5862984649666</v>
      </c>
      <c r="AK80" s="38">
        <v>4006.4462884734899</v>
      </c>
    </row>
    <row r="81" spans="1:37" x14ac:dyDescent="0.2">
      <c r="A81" s="13"/>
      <c r="B81" s="13"/>
      <c r="C81" s="106"/>
      <c r="D81" s="8"/>
      <c r="E81" s="76"/>
      <c r="F81" s="76"/>
      <c r="G81" s="69"/>
      <c r="H81" s="69"/>
      <c r="I81" s="79"/>
      <c r="J81" s="89"/>
      <c r="K81" s="89"/>
      <c r="L81" s="79"/>
      <c r="M81" s="76"/>
      <c r="N81" s="76"/>
      <c r="O81" s="76"/>
      <c r="P81" s="76"/>
      <c r="Q81" s="69"/>
      <c r="R81" s="70"/>
      <c r="S81" s="70"/>
      <c r="T81" s="13"/>
      <c r="U81" s="113"/>
      <c r="V81" s="112"/>
      <c r="W81" s="112"/>
      <c r="X81" s="113"/>
      <c r="Y81" s="113"/>
      <c r="Z81" s="13"/>
      <c r="AA81" s="76"/>
      <c r="AB81" s="76"/>
      <c r="AC81" s="118"/>
      <c r="AD81" s="13"/>
      <c r="AE81" s="76"/>
      <c r="AF81" s="76"/>
      <c r="AG81" s="76"/>
      <c r="AH81" s="76"/>
      <c r="AJ81" s="37">
        <v>-4414.0678253698761</v>
      </c>
      <c r="AK81" s="38">
        <v>2596.59895828868</v>
      </c>
    </row>
    <row r="82" spans="1:37" x14ac:dyDescent="0.2">
      <c r="A82" s="13"/>
      <c r="B82" s="13"/>
      <c r="C82" s="106"/>
      <c r="D82" s="8"/>
      <c r="E82" s="76"/>
      <c r="F82" s="76"/>
      <c r="G82" s="69"/>
      <c r="H82" s="69"/>
      <c r="I82" s="79"/>
      <c r="J82" s="89"/>
      <c r="K82" s="89"/>
      <c r="L82" s="79"/>
      <c r="M82" s="76"/>
      <c r="N82" s="76"/>
      <c r="O82" s="76"/>
      <c r="P82" s="76"/>
      <c r="Q82" s="69"/>
      <c r="R82" s="70"/>
      <c r="S82" s="70"/>
      <c r="T82" s="13"/>
      <c r="U82" s="113"/>
      <c r="V82" s="112"/>
      <c r="W82" s="112"/>
      <c r="X82" s="113"/>
      <c r="Y82" s="113"/>
      <c r="Z82" s="13"/>
      <c r="AA82" s="76"/>
      <c r="AB82" s="76"/>
      <c r="AC82" s="118"/>
      <c r="AD82" s="13"/>
      <c r="AE82" s="76"/>
      <c r="AF82" s="76"/>
      <c r="AG82" s="76"/>
      <c r="AH82" s="76"/>
      <c r="AJ82" s="37">
        <v>-2190.203604570966</v>
      </c>
      <c r="AK82" s="38">
        <v>1719.83539867167</v>
      </c>
    </row>
    <row r="83" spans="1:37" x14ac:dyDescent="0.2">
      <c r="A83" s="13"/>
      <c r="B83" s="13"/>
      <c r="C83" s="106"/>
      <c r="D83" s="8"/>
      <c r="E83" s="76"/>
      <c r="F83" s="76"/>
      <c r="G83" s="69"/>
      <c r="H83" s="69"/>
      <c r="I83" s="79"/>
      <c r="J83" s="89"/>
      <c r="K83" s="89"/>
      <c r="L83" s="79"/>
      <c r="M83" s="76"/>
      <c r="N83" s="76"/>
      <c r="O83" s="76"/>
      <c r="P83" s="76"/>
      <c r="Q83" s="69"/>
      <c r="R83" s="70"/>
      <c r="S83" s="70"/>
      <c r="T83" s="13"/>
      <c r="U83" s="113"/>
      <c r="V83" s="112"/>
      <c r="W83" s="112"/>
      <c r="X83" s="113"/>
      <c r="Y83" s="113"/>
      <c r="Z83" s="13"/>
      <c r="AA83" s="76"/>
      <c r="AB83" s="76"/>
      <c r="AC83" s="118"/>
      <c r="AD83" s="13"/>
      <c r="AE83" s="76"/>
      <c r="AF83" s="76"/>
      <c r="AG83" s="76"/>
      <c r="AH83" s="76"/>
      <c r="AJ83" s="37">
        <v>0</v>
      </c>
      <c r="AK83" s="38">
        <v>1336.6892194090899</v>
      </c>
    </row>
    <row r="84" spans="1:37" x14ac:dyDescent="0.2">
      <c r="A84" s="13"/>
      <c r="B84" s="13"/>
      <c r="C84" s="106"/>
      <c r="D84" s="8"/>
      <c r="E84" s="76"/>
      <c r="F84" s="76"/>
      <c r="G84" s="69"/>
      <c r="H84" s="69"/>
      <c r="I84" s="79"/>
      <c r="J84" s="89"/>
      <c r="K84" s="89"/>
      <c r="L84" s="79"/>
      <c r="M84" s="76"/>
      <c r="N84" s="76"/>
      <c r="O84" s="76"/>
      <c r="P84" s="76"/>
      <c r="Q84" s="69"/>
      <c r="R84" s="70"/>
      <c r="S84" s="70"/>
      <c r="T84" s="13"/>
      <c r="U84" s="113"/>
      <c r="V84" s="112"/>
      <c r="W84" s="112"/>
      <c r="X84" s="113"/>
      <c r="Y84" s="113"/>
      <c r="Z84" s="13"/>
      <c r="AA84" s="76"/>
      <c r="AB84" s="76"/>
      <c r="AC84" s="118"/>
      <c r="AD84" s="13"/>
      <c r="AE84" s="76"/>
      <c r="AF84" s="76"/>
      <c r="AG84" s="76"/>
      <c r="AH84" s="76"/>
      <c r="AJ84" s="37">
        <v>-18517.793238241782</v>
      </c>
      <c r="AK84" s="38">
        <v>1490.43770850992</v>
      </c>
    </row>
    <row r="85" spans="1:37" x14ac:dyDescent="0.2">
      <c r="A85" s="13"/>
      <c r="B85" s="13"/>
      <c r="C85" s="106"/>
      <c r="D85" s="8"/>
      <c r="E85" s="76"/>
      <c r="F85" s="76"/>
      <c r="G85" s="69"/>
      <c r="H85" s="69"/>
      <c r="I85" s="79"/>
      <c r="J85" s="89"/>
      <c r="K85" s="89"/>
      <c r="L85" s="79"/>
      <c r="M85" s="76"/>
      <c r="N85" s="76"/>
      <c r="O85" s="76"/>
      <c r="P85" s="76"/>
      <c r="Q85" s="69"/>
      <c r="R85" s="70"/>
      <c r="S85" s="70"/>
      <c r="T85" s="13"/>
      <c r="U85" s="113"/>
      <c r="V85" s="112"/>
      <c r="W85" s="112"/>
      <c r="X85" s="113"/>
      <c r="Y85" s="113"/>
      <c r="Z85" s="13"/>
      <c r="AA85" s="76"/>
      <c r="AB85" s="76"/>
      <c r="AC85" s="118"/>
      <c r="AD85" s="13"/>
      <c r="AE85" s="76"/>
      <c r="AF85" s="76"/>
      <c r="AG85" s="76"/>
      <c r="AH85" s="76"/>
      <c r="AJ85" s="37">
        <v>-15290.83026373153</v>
      </c>
      <c r="AK85" s="38">
        <v>2284.0362797540301</v>
      </c>
    </row>
    <row r="86" spans="1:37" x14ac:dyDescent="0.2">
      <c r="A86" s="13"/>
      <c r="B86" s="13"/>
      <c r="C86" s="106"/>
      <c r="D86" s="8"/>
      <c r="E86" s="76"/>
      <c r="F86" s="76"/>
      <c r="G86" s="69"/>
      <c r="H86" s="69"/>
      <c r="I86" s="79"/>
      <c r="J86" s="89"/>
      <c r="K86" s="89"/>
      <c r="L86" s="79"/>
      <c r="M86" s="76"/>
      <c r="N86" s="76"/>
      <c r="O86" s="76"/>
      <c r="P86" s="76"/>
      <c r="Q86" s="69"/>
      <c r="R86" s="70"/>
      <c r="S86" s="70"/>
      <c r="T86" s="13"/>
      <c r="U86" s="113"/>
      <c r="V86" s="112"/>
      <c r="W86" s="112"/>
      <c r="X86" s="113"/>
      <c r="Y86" s="113"/>
      <c r="Z86" s="13"/>
      <c r="AA86" s="76"/>
      <c r="AB86" s="76"/>
      <c r="AC86" s="118"/>
      <c r="AD86" s="13"/>
      <c r="AE86" s="76"/>
      <c r="AF86" s="76"/>
      <c r="AG86" s="76"/>
      <c r="AH86" s="76"/>
      <c r="AJ86" s="37">
        <v>-16001.926105688932</v>
      </c>
      <c r="AK86" s="38">
        <v>3331.8091913254498</v>
      </c>
    </row>
    <row r="87" spans="1:37" x14ac:dyDescent="0.2">
      <c r="A87" s="13"/>
      <c r="B87" s="13"/>
      <c r="C87" s="106"/>
      <c r="D87" s="8"/>
      <c r="E87" s="76"/>
      <c r="F87" s="76"/>
      <c r="G87" s="69"/>
      <c r="H87" s="69"/>
      <c r="I87" s="79"/>
      <c r="J87" s="89"/>
      <c r="K87" s="89"/>
      <c r="L87" s="79"/>
      <c r="M87" s="76"/>
      <c r="N87" s="76"/>
      <c r="O87" s="76"/>
      <c r="P87" s="76"/>
      <c r="Q87" s="69"/>
      <c r="R87" s="70"/>
      <c r="S87" s="70"/>
      <c r="T87" s="13"/>
      <c r="U87" s="113"/>
      <c r="V87" s="112"/>
      <c r="W87" s="112"/>
      <c r="X87" s="113"/>
      <c r="Y87" s="113"/>
      <c r="Z87" s="13"/>
      <c r="AA87" s="76"/>
      <c r="AB87" s="76"/>
      <c r="AC87" s="118"/>
      <c r="AD87" s="13"/>
      <c r="AE87" s="76"/>
      <c r="AF87" s="76"/>
      <c r="AG87" s="76"/>
      <c r="AH87" s="76"/>
      <c r="AJ87" s="37">
        <v>-13855.25957284779</v>
      </c>
      <c r="AK87" s="38">
        <v>4582.5357815614097</v>
      </c>
    </row>
    <row r="88" spans="1:37" x14ac:dyDescent="0.2">
      <c r="A88" s="13"/>
      <c r="B88" s="13"/>
      <c r="C88" s="106"/>
      <c r="D88" s="8"/>
      <c r="E88" s="76"/>
      <c r="F88" s="76"/>
      <c r="G88" s="69"/>
      <c r="H88" s="69"/>
      <c r="I88" s="79"/>
      <c r="J88" s="89"/>
      <c r="K88" s="89"/>
      <c r="L88" s="79"/>
      <c r="M88" s="76"/>
      <c r="N88" s="76"/>
      <c r="O88" s="76"/>
      <c r="P88" s="76"/>
      <c r="Q88" s="69"/>
      <c r="R88" s="70"/>
      <c r="S88" s="70"/>
      <c r="T88" s="13"/>
      <c r="U88" s="113"/>
      <c r="V88" s="112"/>
      <c r="W88" s="112"/>
      <c r="X88" s="113"/>
      <c r="Y88" s="113"/>
      <c r="Z88" s="13"/>
      <c r="AA88" s="76"/>
      <c r="AB88" s="76"/>
      <c r="AC88" s="118"/>
      <c r="AD88" s="13"/>
      <c r="AE88" s="76"/>
      <c r="AF88" s="76"/>
      <c r="AG88" s="76"/>
      <c r="AH88" s="76"/>
      <c r="AJ88" s="37">
        <v>-13270.806794030352</v>
      </c>
      <c r="AK88" s="38">
        <v>5246.1946726064798</v>
      </c>
    </row>
    <row r="89" spans="1:37" x14ac:dyDescent="0.2">
      <c r="A89" s="13"/>
      <c r="B89" s="13"/>
      <c r="C89" s="106"/>
      <c r="D89" s="8"/>
      <c r="E89" s="76"/>
      <c r="F89" s="76"/>
      <c r="G89" s="69"/>
      <c r="H89" s="69"/>
      <c r="I89" s="79"/>
      <c r="J89" s="89"/>
      <c r="K89" s="89"/>
      <c r="L89" s="79"/>
      <c r="M89" s="76"/>
      <c r="N89" s="76"/>
      <c r="O89" s="76"/>
      <c r="P89" s="76"/>
      <c r="Q89" s="69"/>
      <c r="R89" s="70"/>
      <c r="S89" s="70"/>
      <c r="T89" s="13"/>
      <c r="U89" s="113"/>
      <c r="V89" s="112"/>
      <c r="W89" s="112"/>
      <c r="X89" s="113"/>
      <c r="Y89" s="113"/>
      <c r="Z89" s="13"/>
      <c r="AA89" s="76"/>
      <c r="AB89" s="76"/>
      <c r="AC89" s="118"/>
      <c r="AD89" s="13"/>
      <c r="AE89" s="76"/>
      <c r="AF89" s="76"/>
      <c r="AG89" s="76"/>
      <c r="AH89" s="76"/>
      <c r="AJ89" s="37">
        <v>-11565.064118635904</v>
      </c>
      <c r="AK89" s="38">
        <v>5655.9056377473398</v>
      </c>
    </row>
    <row r="90" spans="1:37" x14ac:dyDescent="0.2">
      <c r="A90" s="13"/>
      <c r="B90" s="13"/>
      <c r="C90" s="106"/>
      <c r="D90" s="8"/>
      <c r="E90" s="76"/>
      <c r="F90" s="76"/>
      <c r="G90" s="69"/>
      <c r="H90" s="69"/>
      <c r="I90" s="79"/>
      <c r="J90" s="89"/>
      <c r="K90" s="89"/>
      <c r="L90" s="79"/>
      <c r="M90" s="76"/>
      <c r="N90" s="76"/>
      <c r="O90" s="76"/>
      <c r="P90" s="76"/>
      <c r="Q90" s="69"/>
      <c r="R90" s="70"/>
      <c r="S90" s="70"/>
      <c r="T90" s="13"/>
      <c r="U90" s="113"/>
      <c r="V90" s="112"/>
      <c r="W90" s="112"/>
      <c r="X90" s="113"/>
      <c r="Y90" s="113"/>
      <c r="Z90" s="13"/>
      <c r="AA90" s="76"/>
      <c r="AB90" s="76"/>
      <c r="AC90" s="118"/>
      <c r="AD90" s="13"/>
      <c r="AE90" s="76"/>
      <c r="AF90" s="76"/>
      <c r="AG90" s="76"/>
      <c r="AH90" s="76"/>
      <c r="AJ90" s="37">
        <v>-10377.296754381019</v>
      </c>
      <c r="AK90" s="38">
        <v>6129.4452387970696</v>
      </c>
    </row>
    <row r="91" spans="1:37" x14ac:dyDescent="0.2">
      <c r="A91" s="13"/>
      <c r="B91" s="13"/>
      <c r="C91" s="106"/>
      <c r="D91" s="8"/>
      <c r="E91" s="76"/>
      <c r="F91" s="76"/>
      <c r="G91" s="69"/>
      <c r="H91" s="69"/>
      <c r="I91" s="79"/>
      <c r="J91" s="89"/>
      <c r="K91" s="89"/>
      <c r="L91" s="79"/>
      <c r="M91" s="76"/>
      <c r="N91" s="76"/>
      <c r="O91" s="76"/>
      <c r="P91" s="76"/>
      <c r="Q91" s="69"/>
      <c r="R91" s="70"/>
      <c r="S91" s="70"/>
      <c r="T91" s="13"/>
      <c r="U91" s="113"/>
      <c r="V91" s="112"/>
      <c r="W91" s="112"/>
      <c r="X91" s="113"/>
      <c r="Y91" s="113"/>
      <c r="Z91" s="13"/>
      <c r="AA91" s="76"/>
      <c r="AB91" s="76"/>
      <c r="AC91" s="118"/>
      <c r="AD91" s="13"/>
      <c r="AE91" s="76"/>
      <c r="AF91" s="76"/>
      <c r="AG91" s="76"/>
      <c r="AH91" s="76"/>
      <c r="AJ91" s="37">
        <v>-8712.6855014236316</v>
      </c>
      <c r="AK91" s="38">
        <v>5667.6025552392002</v>
      </c>
    </row>
    <row r="92" spans="1:37" x14ac:dyDescent="0.2">
      <c r="A92" s="13"/>
      <c r="B92" s="13"/>
      <c r="C92" s="106"/>
      <c r="D92" s="8"/>
      <c r="E92" s="76"/>
      <c r="F92" s="76"/>
      <c r="G92" s="69"/>
      <c r="H92" s="69"/>
      <c r="I92" s="79"/>
      <c r="J92" s="89"/>
      <c r="K92" s="89"/>
      <c r="L92" s="79"/>
      <c r="M92" s="76"/>
      <c r="N92" s="76"/>
      <c r="O92" s="76"/>
      <c r="P92" s="76"/>
      <c r="Q92" s="69"/>
      <c r="R92" s="70"/>
      <c r="S92" s="70"/>
      <c r="T92" s="13"/>
      <c r="U92" s="113"/>
      <c r="V92" s="112"/>
      <c r="W92" s="112"/>
      <c r="X92" s="113"/>
      <c r="Y92" s="113"/>
      <c r="Z92" s="13"/>
      <c r="AA92" s="76"/>
      <c r="AB92" s="76"/>
      <c r="AC92" s="118"/>
      <c r="AD92" s="13"/>
      <c r="AE92" s="76"/>
      <c r="AF92" s="76"/>
      <c r="AG92" s="76"/>
      <c r="AH92" s="76"/>
      <c r="AJ92" s="37">
        <v>-6353.5862984649666</v>
      </c>
      <c r="AK92" s="38">
        <v>4694.83489637412</v>
      </c>
    </row>
    <row r="93" spans="1:37" x14ac:dyDescent="0.2">
      <c r="A93" s="13"/>
      <c r="B93" s="13"/>
      <c r="C93" s="106"/>
      <c r="D93" s="8"/>
      <c r="E93" s="76"/>
      <c r="F93" s="76"/>
      <c r="G93" s="69"/>
      <c r="H93" s="69"/>
      <c r="I93" s="79"/>
      <c r="J93" s="89"/>
      <c r="K93" s="89"/>
      <c r="L93" s="79"/>
      <c r="M93" s="76"/>
      <c r="N93" s="76"/>
      <c r="O93" s="76"/>
      <c r="P93" s="76"/>
      <c r="Q93" s="69"/>
      <c r="R93" s="70"/>
      <c r="S93" s="70"/>
      <c r="T93" s="13"/>
      <c r="U93" s="113"/>
      <c r="V93" s="112"/>
      <c r="W93" s="112"/>
      <c r="X93" s="113"/>
      <c r="Y93" s="113"/>
      <c r="Z93" s="13"/>
      <c r="AA93" s="76"/>
      <c r="AB93" s="76"/>
      <c r="AC93" s="118"/>
      <c r="AD93" s="13"/>
      <c r="AE93" s="76"/>
      <c r="AF93" s="76"/>
      <c r="AG93" s="76"/>
      <c r="AH93" s="76"/>
      <c r="AJ93" s="37">
        <v>-4414.0678253698761</v>
      </c>
      <c r="AK93" s="38">
        <v>3049.93931346196</v>
      </c>
    </row>
    <row r="94" spans="1:37" x14ac:dyDescent="0.2">
      <c r="A94" s="13"/>
      <c r="B94" s="13"/>
      <c r="C94" s="106"/>
      <c r="D94" s="8"/>
      <c r="E94" s="76"/>
      <c r="F94" s="76"/>
      <c r="G94" s="69"/>
      <c r="H94" s="69"/>
      <c r="I94" s="79"/>
      <c r="J94" s="89"/>
      <c r="K94" s="89"/>
      <c r="L94" s="79"/>
      <c r="M94" s="76"/>
      <c r="N94" s="76"/>
      <c r="O94" s="76"/>
      <c r="P94" s="76"/>
      <c r="Q94" s="69"/>
      <c r="R94" s="70"/>
      <c r="S94" s="70"/>
      <c r="T94" s="13"/>
      <c r="U94" s="113"/>
      <c r="V94" s="112"/>
      <c r="W94" s="112"/>
      <c r="X94" s="113"/>
      <c r="Y94" s="113"/>
      <c r="Z94" s="13"/>
      <c r="AA94" s="76"/>
      <c r="AB94" s="76"/>
      <c r="AC94" s="118"/>
      <c r="AD94" s="13"/>
      <c r="AE94" s="76"/>
      <c r="AF94" s="76"/>
      <c r="AG94" s="76"/>
      <c r="AH94" s="76"/>
      <c r="AJ94" s="37">
        <v>-2190.203604570966</v>
      </c>
      <c r="AK94" s="38">
        <v>2026.37962834824</v>
      </c>
    </row>
    <row r="95" spans="1:37" x14ac:dyDescent="0.2">
      <c r="A95" s="13"/>
      <c r="B95" s="13"/>
      <c r="C95" s="106"/>
      <c r="D95" s="8"/>
      <c r="E95" s="76"/>
      <c r="F95" s="76"/>
      <c r="G95" s="69"/>
      <c r="H95" s="69"/>
      <c r="I95" s="79"/>
      <c r="J95" s="89"/>
      <c r="K95" s="89"/>
      <c r="L95" s="79"/>
      <c r="M95" s="76"/>
      <c r="N95" s="76"/>
      <c r="O95" s="76"/>
      <c r="P95" s="76"/>
      <c r="Q95" s="69"/>
      <c r="R95" s="70"/>
      <c r="S95" s="70"/>
      <c r="T95" s="13"/>
      <c r="U95" s="113"/>
      <c r="V95" s="112"/>
      <c r="W95" s="112"/>
      <c r="X95" s="113"/>
      <c r="Y95" s="113"/>
      <c r="Z95" s="13"/>
      <c r="AA95" s="76"/>
      <c r="AB95" s="76"/>
      <c r="AC95" s="118"/>
      <c r="AD95" s="13"/>
      <c r="AE95" s="76"/>
      <c r="AF95" s="76"/>
      <c r="AG95" s="76"/>
      <c r="AH95" s="76"/>
      <c r="AJ95" s="37">
        <v>0</v>
      </c>
      <c r="AK95" s="38">
        <v>1574.9443298895101</v>
      </c>
    </row>
    <row r="96" spans="1:37" x14ac:dyDescent="0.2">
      <c r="A96" s="13"/>
      <c r="B96" s="13"/>
      <c r="C96" s="106"/>
      <c r="D96" s="8"/>
      <c r="E96" s="76"/>
      <c r="F96" s="76"/>
      <c r="G96" s="69"/>
      <c r="H96" s="69"/>
      <c r="I96" s="79"/>
      <c r="J96" s="89"/>
      <c r="K96" s="89"/>
      <c r="L96" s="79"/>
      <c r="M96" s="76"/>
      <c r="N96" s="76"/>
      <c r="O96" s="76"/>
      <c r="P96" s="76"/>
      <c r="Q96" s="69"/>
      <c r="R96" s="70"/>
      <c r="S96" s="70"/>
      <c r="T96" s="13"/>
      <c r="U96" s="113"/>
      <c r="V96" s="112"/>
      <c r="W96" s="112"/>
      <c r="X96" s="113"/>
      <c r="Y96" s="113"/>
      <c r="Z96" s="13"/>
      <c r="AA96" s="76"/>
      <c r="AB96" s="76"/>
      <c r="AC96" s="118"/>
      <c r="AD96" s="13"/>
      <c r="AE96" s="76"/>
      <c r="AF96" s="76"/>
      <c r="AG96" s="76"/>
      <c r="AH96" s="76"/>
      <c r="AJ96" s="37">
        <v>-18517.793238241782</v>
      </c>
      <c r="AK96" s="38">
        <v>1775.0277922401001</v>
      </c>
    </row>
    <row r="97" spans="1:37" x14ac:dyDescent="0.2">
      <c r="A97" s="13"/>
      <c r="B97" s="13"/>
      <c r="C97" s="106"/>
      <c r="D97" s="8"/>
      <c r="E97" s="76"/>
      <c r="F97" s="76"/>
      <c r="G97" s="69"/>
      <c r="H97" s="69"/>
      <c r="I97" s="79"/>
      <c r="J97" s="89"/>
      <c r="K97" s="89"/>
      <c r="L97" s="79"/>
      <c r="M97" s="76"/>
      <c r="N97" s="76"/>
      <c r="O97" s="76"/>
      <c r="P97" s="76"/>
      <c r="Q97" s="69"/>
      <c r="R97" s="70"/>
      <c r="S97" s="70"/>
      <c r="T97" s="13"/>
      <c r="U97" s="113"/>
      <c r="V97" s="112"/>
      <c r="W97" s="112"/>
      <c r="X97" s="113"/>
      <c r="Y97" s="113"/>
      <c r="Z97" s="13"/>
      <c r="AA97" s="76"/>
      <c r="AB97" s="76"/>
      <c r="AC97" s="118"/>
      <c r="AD97" s="13"/>
      <c r="AE97" s="76"/>
      <c r="AF97" s="76"/>
      <c r="AG97" s="76"/>
      <c r="AH97" s="76"/>
      <c r="AJ97" s="37">
        <v>-15290.83026373153</v>
      </c>
      <c r="AK97" s="38">
        <v>2744.9593638217102</v>
      </c>
    </row>
    <row r="98" spans="1:37" x14ac:dyDescent="0.2">
      <c r="A98" s="13"/>
      <c r="B98" s="13"/>
      <c r="C98" s="106"/>
      <c r="D98" s="8"/>
      <c r="E98" s="76"/>
      <c r="F98" s="76"/>
      <c r="G98" s="69"/>
      <c r="H98" s="69"/>
      <c r="I98" s="79"/>
      <c r="J98" s="89"/>
      <c r="K98" s="89"/>
      <c r="L98" s="79"/>
      <c r="M98" s="76"/>
      <c r="N98" s="76"/>
      <c r="O98" s="76"/>
      <c r="P98" s="76"/>
      <c r="Q98" s="69"/>
      <c r="R98" s="70"/>
      <c r="S98" s="70"/>
      <c r="T98" s="13"/>
      <c r="U98" s="113"/>
      <c r="V98" s="112"/>
      <c r="W98" s="112"/>
      <c r="X98" s="113"/>
      <c r="Y98" s="113"/>
      <c r="Z98" s="13"/>
      <c r="AA98" s="76"/>
      <c r="AB98" s="76"/>
      <c r="AC98" s="118"/>
      <c r="AD98" s="13"/>
      <c r="AE98" s="76"/>
      <c r="AF98" s="76"/>
      <c r="AG98" s="76"/>
      <c r="AH98" s="76"/>
      <c r="AJ98" s="37">
        <v>-16001.926105688932</v>
      </c>
      <c r="AK98" s="38">
        <v>4039.69838435574</v>
      </c>
    </row>
    <row r="99" spans="1:37" x14ac:dyDescent="0.2">
      <c r="A99" s="13"/>
      <c r="B99" s="13"/>
      <c r="C99" s="106"/>
      <c r="D99" s="8"/>
      <c r="E99" s="76"/>
      <c r="F99" s="76"/>
      <c r="G99" s="69"/>
      <c r="H99" s="69"/>
      <c r="I99" s="79"/>
      <c r="J99" s="89"/>
      <c r="K99" s="89"/>
      <c r="L99" s="79"/>
      <c r="M99" s="76"/>
      <c r="N99" s="76"/>
      <c r="O99" s="76"/>
      <c r="P99" s="76"/>
      <c r="Q99" s="69"/>
      <c r="R99" s="70"/>
      <c r="S99" s="70"/>
      <c r="T99" s="13"/>
      <c r="U99" s="113"/>
      <c r="V99" s="112"/>
      <c r="W99" s="112"/>
      <c r="X99" s="113"/>
      <c r="Y99" s="113"/>
      <c r="Z99" s="13"/>
      <c r="AA99" s="76"/>
      <c r="AB99" s="76"/>
      <c r="AC99" s="118"/>
      <c r="AD99" s="13"/>
      <c r="AE99" s="76"/>
      <c r="AF99" s="76"/>
      <c r="AG99" s="76"/>
      <c r="AH99" s="76"/>
      <c r="AJ99" s="37">
        <v>-13855.25957284779</v>
      </c>
      <c r="AK99" s="38">
        <v>5650.6444168808403</v>
      </c>
    </row>
    <row r="100" spans="1:37" x14ac:dyDescent="0.2">
      <c r="A100" s="13"/>
      <c r="B100" s="13"/>
      <c r="C100" s="106"/>
      <c r="D100" s="8"/>
      <c r="E100" s="76"/>
      <c r="F100" s="76"/>
      <c r="G100" s="69"/>
      <c r="H100" s="69"/>
      <c r="I100" s="79"/>
      <c r="J100" s="89"/>
      <c r="K100" s="89"/>
      <c r="L100" s="79"/>
      <c r="M100" s="76"/>
      <c r="N100" s="76"/>
      <c r="O100" s="76"/>
      <c r="P100" s="76"/>
      <c r="Q100" s="69"/>
      <c r="R100" s="70"/>
      <c r="S100" s="70"/>
      <c r="T100" s="13"/>
      <c r="U100" s="113"/>
      <c r="V100" s="112"/>
      <c r="W100" s="112"/>
      <c r="X100" s="113"/>
      <c r="Y100" s="113"/>
      <c r="Z100" s="13"/>
      <c r="AA100" s="76"/>
      <c r="AB100" s="76"/>
      <c r="AC100" s="118"/>
      <c r="AD100" s="13"/>
      <c r="AE100" s="76"/>
      <c r="AF100" s="76"/>
      <c r="AG100" s="76"/>
      <c r="AH100" s="76"/>
      <c r="AJ100" s="37">
        <v>-13270.806794030352</v>
      </c>
      <c r="AK100" s="38">
        <v>6510.7645319739404</v>
      </c>
    </row>
    <row r="101" spans="1:37" x14ac:dyDescent="0.2">
      <c r="A101" s="13"/>
      <c r="B101" s="13"/>
      <c r="C101" s="106"/>
      <c r="D101" s="8"/>
      <c r="E101" s="76"/>
      <c r="F101" s="76"/>
      <c r="G101" s="69"/>
      <c r="H101" s="69"/>
      <c r="I101" s="79"/>
      <c r="J101" s="89"/>
      <c r="K101" s="89"/>
      <c r="L101" s="79"/>
      <c r="M101" s="76"/>
      <c r="N101" s="76"/>
      <c r="O101" s="76"/>
      <c r="P101" s="76"/>
      <c r="Q101" s="69"/>
      <c r="R101" s="70"/>
      <c r="S101" s="70"/>
      <c r="T101" s="13"/>
      <c r="U101" s="113"/>
      <c r="V101" s="112"/>
      <c r="W101" s="112"/>
      <c r="X101" s="113"/>
      <c r="Y101" s="113"/>
      <c r="Z101" s="13"/>
      <c r="AA101" s="76"/>
      <c r="AB101" s="76"/>
      <c r="AC101" s="118"/>
      <c r="AD101" s="13"/>
      <c r="AE101" s="76"/>
      <c r="AF101" s="76"/>
      <c r="AG101" s="76"/>
      <c r="AH101" s="76"/>
      <c r="AJ101" s="37">
        <v>-11565.064118635904</v>
      </c>
      <c r="AK101" s="38">
        <v>7111.4187952356497</v>
      </c>
    </row>
    <row r="102" spans="1:37" x14ac:dyDescent="0.2">
      <c r="A102" s="13"/>
      <c r="B102" s="13"/>
      <c r="C102" s="106"/>
      <c r="D102" s="8"/>
      <c r="E102" s="76"/>
      <c r="F102" s="76"/>
      <c r="G102" s="69"/>
      <c r="H102" s="69"/>
      <c r="I102" s="79"/>
      <c r="J102" s="89"/>
      <c r="K102" s="89"/>
      <c r="L102" s="79"/>
      <c r="M102" s="76"/>
      <c r="N102" s="76"/>
      <c r="O102" s="76"/>
      <c r="P102" s="76"/>
      <c r="Q102" s="69"/>
      <c r="R102" s="70"/>
      <c r="S102" s="70"/>
      <c r="T102" s="13"/>
      <c r="U102" s="113"/>
      <c r="V102" s="112"/>
      <c r="W102" s="112"/>
      <c r="X102" s="113"/>
      <c r="Y102" s="113"/>
      <c r="Z102" s="13"/>
      <c r="AA102" s="76"/>
      <c r="AB102" s="76"/>
      <c r="AC102" s="118"/>
      <c r="AD102" s="13"/>
      <c r="AE102" s="76"/>
      <c r="AF102" s="76"/>
      <c r="AG102" s="76"/>
      <c r="AH102" s="76"/>
      <c r="AJ102" s="37">
        <v>-10377.296754381019</v>
      </c>
      <c r="AK102" s="38">
        <v>7827.1504703084202</v>
      </c>
    </row>
    <row r="103" spans="1:37" x14ac:dyDescent="0.2">
      <c r="A103" s="13"/>
      <c r="B103" s="13"/>
      <c r="C103" s="106"/>
      <c r="D103" s="8"/>
      <c r="E103" s="76"/>
      <c r="F103" s="76"/>
      <c r="G103" s="69"/>
      <c r="H103" s="69"/>
      <c r="I103" s="79"/>
      <c r="J103" s="89"/>
      <c r="K103" s="89"/>
      <c r="L103" s="79"/>
      <c r="M103" s="76"/>
      <c r="N103" s="76"/>
      <c r="O103" s="76"/>
      <c r="P103" s="76"/>
      <c r="Q103" s="69"/>
      <c r="R103" s="70"/>
      <c r="S103" s="70"/>
      <c r="T103" s="13"/>
      <c r="U103" s="113"/>
      <c r="V103" s="112"/>
      <c r="W103" s="112"/>
      <c r="X103" s="113"/>
      <c r="Y103" s="113"/>
      <c r="Z103" s="13"/>
      <c r="AA103" s="76"/>
      <c r="AB103" s="76"/>
      <c r="AC103" s="118"/>
      <c r="AD103" s="13"/>
      <c r="AE103" s="76"/>
      <c r="AF103" s="76"/>
      <c r="AG103" s="76"/>
      <c r="AH103" s="76"/>
      <c r="AJ103" s="37">
        <v>-8712.6855014236316</v>
      </c>
      <c r="AK103" s="38">
        <v>7381.42339497577</v>
      </c>
    </row>
    <row r="104" spans="1:37" x14ac:dyDescent="0.2">
      <c r="A104" s="13"/>
      <c r="B104" s="13"/>
      <c r="C104" s="106"/>
      <c r="D104" s="8"/>
      <c r="E104" s="76"/>
      <c r="F104" s="76"/>
      <c r="G104" s="69"/>
      <c r="H104" s="69"/>
      <c r="I104" s="79"/>
      <c r="J104" s="89"/>
      <c r="K104" s="89"/>
      <c r="L104" s="79"/>
      <c r="M104" s="76"/>
      <c r="N104" s="76"/>
      <c r="O104" s="76"/>
      <c r="P104" s="76"/>
      <c r="Q104" s="69"/>
      <c r="R104" s="70"/>
      <c r="S104" s="70"/>
      <c r="T104" s="13"/>
      <c r="U104" s="113"/>
      <c r="V104" s="112"/>
      <c r="W104" s="112"/>
      <c r="X104" s="113"/>
      <c r="Y104" s="113"/>
      <c r="Z104" s="13"/>
      <c r="AA104" s="76"/>
      <c r="AB104" s="76"/>
      <c r="AC104" s="118"/>
      <c r="AD104" s="13"/>
      <c r="AE104" s="76"/>
      <c r="AF104" s="76"/>
      <c r="AG104" s="76"/>
      <c r="AH104" s="76"/>
      <c r="AJ104" s="37">
        <v>-6353.5862984649666</v>
      </c>
      <c r="AK104" s="38">
        <v>6180.6433791976397</v>
      </c>
    </row>
    <row r="105" spans="1:37" x14ac:dyDescent="0.2">
      <c r="A105" s="13"/>
      <c r="B105" s="13"/>
      <c r="C105" s="106"/>
      <c r="D105" s="8"/>
      <c r="E105" s="76"/>
      <c r="F105" s="76"/>
      <c r="G105" s="69"/>
      <c r="H105" s="69"/>
      <c r="I105" s="79"/>
      <c r="J105" s="89"/>
      <c r="K105" s="89"/>
      <c r="L105" s="79"/>
      <c r="M105" s="76"/>
      <c r="N105" s="76"/>
      <c r="O105" s="76"/>
      <c r="P105" s="76"/>
      <c r="Q105" s="69"/>
      <c r="R105" s="70"/>
      <c r="S105" s="70"/>
      <c r="T105" s="13"/>
      <c r="U105" s="113"/>
      <c r="V105" s="112"/>
      <c r="W105" s="112"/>
      <c r="X105" s="113"/>
      <c r="Y105" s="113"/>
      <c r="Z105" s="13"/>
      <c r="AA105" s="76"/>
      <c r="AB105" s="76"/>
      <c r="AC105" s="118"/>
      <c r="AD105" s="13"/>
      <c r="AE105" s="76"/>
      <c r="AF105" s="76"/>
      <c r="AG105" s="76"/>
      <c r="AH105" s="76"/>
      <c r="AJ105" s="37">
        <v>-4414.0678253698761</v>
      </c>
      <c r="AK105" s="38">
        <v>4100.1330449724601</v>
      </c>
    </row>
    <row r="106" spans="1:37" x14ac:dyDescent="0.2">
      <c r="A106" s="13"/>
      <c r="B106" s="13"/>
      <c r="C106" s="106"/>
      <c r="D106" s="8"/>
      <c r="E106" s="76"/>
      <c r="F106" s="76"/>
      <c r="G106" s="69"/>
      <c r="H106" s="69"/>
      <c r="I106" s="79"/>
      <c r="J106" s="89"/>
      <c r="K106" s="89"/>
      <c r="L106" s="79"/>
      <c r="M106" s="76"/>
      <c r="N106" s="76"/>
      <c r="O106" s="76"/>
      <c r="P106" s="76"/>
      <c r="Q106" s="69"/>
      <c r="R106" s="70"/>
      <c r="S106" s="70"/>
      <c r="T106" s="13"/>
      <c r="U106" s="113"/>
      <c r="V106" s="112"/>
      <c r="W106" s="112"/>
      <c r="X106" s="113"/>
      <c r="Y106" s="113"/>
      <c r="Z106" s="13"/>
      <c r="AA106" s="76"/>
      <c r="AB106" s="76"/>
      <c r="AC106" s="118"/>
      <c r="AD106" s="13"/>
      <c r="AE106" s="76"/>
      <c r="AF106" s="76"/>
      <c r="AG106" s="76"/>
      <c r="AH106" s="76"/>
      <c r="AJ106" s="37">
        <v>-2190.203604570966</v>
      </c>
      <c r="AK106" s="38">
        <v>2786.8067589791499</v>
      </c>
    </row>
    <row r="107" spans="1:37" x14ac:dyDescent="0.2">
      <c r="A107" s="13"/>
      <c r="B107" s="13"/>
      <c r="C107" s="106"/>
      <c r="D107" s="8"/>
      <c r="E107" s="76"/>
      <c r="F107" s="76"/>
      <c r="G107" s="69"/>
      <c r="H107" s="69"/>
      <c r="I107" s="79"/>
      <c r="J107" s="89"/>
      <c r="K107" s="89"/>
      <c r="L107" s="79"/>
      <c r="M107" s="76"/>
      <c r="N107" s="76"/>
      <c r="O107" s="76"/>
      <c r="P107" s="76"/>
      <c r="Q107" s="69"/>
      <c r="R107" s="70"/>
      <c r="S107" s="70"/>
      <c r="T107" s="13"/>
      <c r="U107" s="113"/>
      <c r="V107" s="112"/>
      <c r="W107" s="112"/>
      <c r="X107" s="113"/>
      <c r="Y107" s="113"/>
      <c r="Z107" s="13"/>
      <c r="AA107" s="76"/>
      <c r="AB107" s="76"/>
      <c r="AC107" s="118"/>
      <c r="AD107" s="13"/>
      <c r="AE107" s="76"/>
      <c r="AF107" s="76"/>
      <c r="AG107" s="76"/>
      <c r="AH107" s="76"/>
      <c r="AJ107" s="37">
        <v>0</v>
      </c>
      <c r="AK107" s="38">
        <v>2206.46681952993</v>
      </c>
    </row>
    <row r="108" spans="1:37" x14ac:dyDescent="0.2">
      <c r="A108" s="13"/>
      <c r="B108" s="13"/>
      <c r="C108" s="106"/>
      <c r="D108" s="8"/>
      <c r="E108" s="76"/>
      <c r="F108" s="76"/>
      <c r="G108" s="69"/>
      <c r="H108" s="69"/>
      <c r="I108" s="79"/>
      <c r="J108" s="89"/>
      <c r="K108" s="89"/>
      <c r="L108" s="79"/>
      <c r="M108" s="76"/>
      <c r="N108" s="76"/>
      <c r="O108" s="76"/>
      <c r="P108" s="76"/>
      <c r="Q108" s="69"/>
      <c r="R108" s="70"/>
      <c r="S108" s="70"/>
      <c r="T108" s="13"/>
      <c r="U108" s="113"/>
      <c r="V108" s="112"/>
      <c r="W108" s="112"/>
      <c r="X108" s="113"/>
      <c r="Y108" s="113"/>
      <c r="Z108" s="13"/>
      <c r="AA108" s="76"/>
      <c r="AB108" s="76"/>
      <c r="AC108" s="118"/>
      <c r="AD108" s="13"/>
      <c r="AE108" s="76"/>
      <c r="AF108" s="76"/>
      <c r="AG108" s="76"/>
      <c r="AH108" s="76"/>
      <c r="AJ108" s="37">
        <v>-18517.793238241782</v>
      </c>
      <c r="AK108" s="38">
        <v>2457.60574701414</v>
      </c>
    </row>
    <row r="109" spans="1:37" x14ac:dyDescent="0.2">
      <c r="A109" s="13"/>
      <c r="B109" s="13"/>
      <c r="C109" s="106"/>
      <c r="D109" s="8"/>
      <c r="E109" s="76"/>
      <c r="F109" s="76"/>
      <c r="G109" s="69"/>
      <c r="H109" s="69"/>
      <c r="I109" s="79"/>
      <c r="J109" s="89"/>
      <c r="K109" s="89"/>
      <c r="L109" s="79"/>
      <c r="M109" s="76"/>
      <c r="N109" s="76"/>
      <c r="O109" s="76"/>
      <c r="P109" s="76"/>
      <c r="Q109" s="69"/>
      <c r="R109" s="70"/>
      <c r="S109" s="70"/>
      <c r="T109" s="13"/>
      <c r="U109" s="113"/>
      <c r="V109" s="112"/>
      <c r="W109" s="112"/>
      <c r="X109" s="113"/>
      <c r="Y109" s="113"/>
      <c r="Z109" s="13"/>
      <c r="AA109" s="76"/>
      <c r="AB109" s="76"/>
      <c r="AC109" s="118"/>
      <c r="AD109" s="13"/>
      <c r="AE109" s="76"/>
      <c r="AF109" s="76"/>
      <c r="AG109" s="76"/>
      <c r="AH109" s="76"/>
      <c r="AJ109" s="37">
        <v>-15290.83026373153</v>
      </c>
      <c r="AK109" s="38">
        <v>3749.5404491982899</v>
      </c>
    </row>
    <row r="110" spans="1:37" x14ac:dyDescent="0.2">
      <c r="A110" s="13"/>
      <c r="B110" s="13"/>
      <c r="C110" s="106"/>
      <c r="D110" s="8"/>
      <c r="E110" s="76"/>
      <c r="F110" s="76"/>
      <c r="G110" s="69"/>
      <c r="H110" s="69"/>
      <c r="I110" s="79"/>
      <c r="J110" s="89"/>
      <c r="K110" s="89"/>
      <c r="L110" s="79"/>
      <c r="M110" s="76"/>
      <c r="N110" s="76"/>
      <c r="O110" s="76"/>
      <c r="P110" s="76"/>
      <c r="Q110" s="69"/>
      <c r="R110" s="70"/>
      <c r="S110" s="70"/>
      <c r="T110" s="13"/>
      <c r="U110" s="113"/>
      <c r="V110" s="112"/>
      <c r="W110" s="112"/>
      <c r="X110" s="113"/>
      <c r="Y110" s="113"/>
      <c r="Z110" s="13"/>
      <c r="AA110" s="76"/>
      <c r="AB110" s="76"/>
      <c r="AC110" s="118"/>
      <c r="AD110" s="13"/>
      <c r="AE110" s="76"/>
      <c r="AF110" s="76"/>
      <c r="AG110" s="76"/>
      <c r="AH110" s="76"/>
      <c r="AJ110" s="37">
        <v>-16001.926105688932</v>
      </c>
      <c r="AK110" s="38">
        <v>5447.2230984957696</v>
      </c>
    </row>
    <row r="111" spans="1:37" x14ac:dyDescent="0.2">
      <c r="A111" s="13"/>
      <c r="B111" s="13"/>
      <c r="C111" s="106"/>
      <c r="D111" s="8"/>
      <c r="E111" s="76"/>
      <c r="F111" s="76"/>
      <c r="G111" s="69"/>
      <c r="H111" s="69"/>
      <c r="I111" s="79"/>
      <c r="J111" s="89"/>
      <c r="K111" s="89"/>
      <c r="L111" s="79"/>
      <c r="M111" s="76"/>
      <c r="N111" s="76"/>
      <c r="O111" s="76"/>
      <c r="P111" s="76"/>
      <c r="Q111" s="69"/>
      <c r="R111" s="70"/>
      <c r="S111" s="70"/>
      <c r="T111" s="13"/>
      <c r="U111" s="113"/>
      <c r="V111" s="112"/>
      <c r="W111" s="112"/>
      <c r="X111" s="113"/>
      <c r="Y111" s="113"/>
      <c r="Z111" s="13"/>
      <c r="AA111" s="76"/>
      <c r="AB111" s="76"/>
      <c r="AC111" s="118"/>
      <c r="AD111" s="13"/>
      <c r="AE111" s="76"/>
      <c r="AF111" s="76"/>
      <c r="AG111" s="76"/>
      <c r="AH111" s="76"/>
      <c r="AJ111" s="37">
        <v>-13855.25957284779</v>
      </c>
      <c r="AK111" s="38">
        <v>7595.2532567241597</v>
      </c>
    </row>
    <row r="112" spans="1:37" x14ac:dyDescent="0.2">
      <c r="A112" s="13"/>
      <c r="B112" s="13"/>
      <c r="C112" s="106"/>
      <c r="D112" s="8"/>
      <c r="E112" s="76"/>
      <c r="F112" s="76"/>
      <c r="G112" s="69"/>
      <c r="H112" s="69"/>
      <c r="I112" s="79"/>
      <c r="J112" s="89"/>
      <c r="K112" s="89"/>
      <c r="L112" s="79"/>
      <c r="M112" s="76"/>
      <c r="N112" s="76"/>
      <c r="O112" s="76"/>
      <c r="P112" s="76"/>
      <c r="Q112" s="69"/>
      <c r="R112" s="70"/>
      <c r="S112" s="70"/>
      <c r="T112" s="13"/>
      <c r="U112" s="113"/>
      <c r="V112" s="112"/>
      <c r="W112" s="112"/>
      <c r="X112" s="113"/>
      <c r="Y112" s="113"/>
      <c r="Z112" s="13"/>
      <c r="AA112" s="76"/>
      <c r="AB112" s="76"/>
      <c r="AC112" s="118"/>
      <c r="AD112" s="13"/>
      <c r="AE112" s="76"/>
      <c r="AF112" s="76"/>
      <c r="AG112" s="76"/>
      <c r="AH112" s="76"/>
      <c r="AJ112" s="37">
        <v>-13270.806794030352</v>
      </c>
      <c r="AK112" s="38">
        <v>8626.0489985299391</v>
      </c>
    </row>
    <row r="113" spans="1:37" x14ac:dyDescent="0.2">
      <c r="A113" s="13"/>
      <c r="B113" s="13"/>
      <c r="C113" s="106"/>
      <c r="D113" s="8"/>
      <c r="E113" s="76"/>
      <c r="F113" s="76"/>
      <c r="G113" s="69"/>
      <c r="H113" s="69"/>
      <c r="I113" s="79"/>
      <c r="J113" s="89"/>
      <c r="K113" s="89"/>
      <c r="L113" s="79"/>
      <c r="M113" s="76"/>
      <c r="N113" s="76"/>
      <c r="O113" s="76"/>
      <c r="P113" s="76"/>
      <c r="Q113" s="69"/>
      <c r="R113" s="70"/>
      <c r="S113" s="70"/>
      <c r="T113" s="13"/>
      <c r="U113" s="113"/>
      <c r="V113" s="112"/>
      <c r="W113" s="112"/>
      <c r="X113" s="113"/>
      <c r="Y113" s="113"/>
      <c r="Z113" s="13"/>
      <c r="AA113" s="76"/>
      <c r="AB113" s="76"/>
      <c r="AC113" s="118"/>
      <c r="AD113" s="13"/>
      <c r="AE113" s="76"/>
      <c r="AF113" s="76"/>
      <c r="AG113" s="76"/>
      <c r="AH113" s="76"/>
      <c r="AJ113" s="37">
        <v>-11565.064118635904</v>
      </c>
      <c r="AK113" s="38">
        <v>9355.4784812836406</v>
      </c>
    </row>
    <row r="114" spans="1:37" x14ac:dyDescent="0.2">
      <c r="A114" s="13"/>
      <c r="B114" s="13"/>
      <c r="C114" s="106"/>
      <c r="D114" s="8"/>
      <c r="E114" s="76"/>
      <c r="F114" s="76"/>
      <c r="G114" s="69"/>
      <c r="H114" s="69"/>
      <c r="I114" s="79"/>
      <c r="J114" s="89"/>
      <c r="K114" s="89"/>
      <c r="L114" s="79"/>
      <c r="M114" s="76"/>
      <c r="N114" s="76"/>
      <c r="O114" s="76"/>
      <c r="P114" s="76"/>
      <c r="Q114" s="69"/>
      <c r="R114" s="70"/>
      <c r="S114" s="70"/>
      <c r="T114" s="13"/>
      <c r="U114" s="113"/>
      <c r="V114" s="112"/>
      <c r="W114" s="112"/>
      <c r="X114" s="113"/>
      <c r="Y114" s="113"/>
      <c r="Z114" s="13"/>
      <c r="AA114" s="76"/>
      <c r="AB114" s="76"/>
      <c r="AC114" s="118"/>
      <c r="AD114" s="13"/>
      <c r="AE114" s="76"/>
      <c r="AF114" s="76"/>
      <c r="AG114" s="76"/>
      <c r="AH114" s="76"/>
      <c r="AJ114" s="37">
        <v>-10377.296754381019</v>
      </c>
      <c r="AK114" s="38">
        <v>10246.867478542999</v>
      </c>
    </row>
    <row r="115" spans="1:37" x14ac:dyDescent="0.2">
      <c r="A115" s="13"/>
      <c r="B115" s="13"/>
      <c r="C115" s="106"/>
      <c r="D115" s="8"/>
      <c r="E115" s="76"/>
      <c r="F115" s="76"/>
      <c r="G115" s="69"/>
      <c r="H115" s="69"/>
      <c r="I115" s="79"/>
      <c r="J115" s="89"/>
      <c r="K115" s="89"/>
      <c r="L115" s="79"/>
      <c r="M115" s="76"/>
      <c r="N115" s="76"/>
      <c r="O115" s="76"/>
      <c r="P115" s="76"/>
      <c r="Q115" s="69"/>
      <c r="R115" s="70"/>
      <c r="S115" s="70"/>
      <c r="T115" s="13"/>
      <c r="U115" s="113"/>
      <c r="V115" s="112"/>
      <c r="W115" s="112"/>
      <c r="X115" s="113"/>
      <c r="Y115" s="113"/>
      <c r="Z115" s="13"/>
      <c r="AA115" s="76"/>
      <c r="AB115" s="76"/>
      <c r="AC115" s="118"/>
      <c r="AD115" s="13"/>
      <c r="AE115" s="76"/>
      <c r="AF115" s="76"/>
      <c r="AG115" s="76"/>
      <c r="AH115" s="76"/>
      <c r="AJ115" s="37">
        <v>-8712.6855014236316</v>
      </c>
      <c r="AK115" s="38">
        <v>9645.8574145434595</v>
      </c>
    </row>
    <row r="116" spans="1:37" x14ac:dyDescent="0.2">
      <c r="A116" s="13"/>
      <c r="B116" s="13"/>
      <c r="C116" s="106"/>
      <c r="D116" s="8"/>
      <c r="E116" s="76"/>
      <c r="F116" s="76"/>
      <c r="G116" s="69"/>
      <c r="H116" s="69"/>
      <c r="I116" s="79"/>
      <c r="J116" s="89"/>
      <c r="K116" s="89"/>
      <c r="L116" s="79"/>
      <c r="M116" s="76"/>
      <c r="N116" s="76"/>
      <c r="O116" s="76"/>
      <c r="P116" s="76"/>
      <c r="Q116" s="69"/>
      <c r="R116" s="70"/>
      <c r="S116" s="70"/>
      <c r="T116" s="13"/>
      <c r="U116" s="113"/>
      <c r="V116" s="112"/>
      <c r="W116" s="112"/>
      <c r="X116" s="113"/>
      <c r="Y116" s="113"/>
      <c r="Z116" s="13"/>
      <c r="AA116" s="76"/>
      <c r="AB116" s="76"/>
      <c r="AC116" s="118"/>
      <c r="AD116" s="13"/>
      <c r="AE116" s="76"/>
      <c r="AF116" s="76"/>
      <c r="AG116" s="76"/>
      <c r="AH116" s="76"/>
      <c r="AJ116" s="37">
        <v>-6353.5862984649666</v>
      </c>
      <c r="AK116" s="38">
        <v>8005.29631791064</v>
      </c>
    </row>
    <row r="117" spans="1:37" x14ac:dyDescent="0.2">
      <c r="A117" s="13"/>
      <c r="B117" s="13"/>
      <c r="C117" s="106"/>
      <c r="D117" s="8"/>
      <c r="E117" s="76"/>
      <c r="F117" s="76"/>
      <c r="G117" s="69"/>
      <c r="H117" s="69"/>
      <c r="I117" s="79"/>
      <c r="J117" s="89"/>
      <c r="K117" s="89"/>
      <c r="L117" s="79"/>
      <c r="M117" s="76"/>
      <c r="N117" s="76"/>
      <c r="O117" s="76"/>
      <c r="P117" s="76"/>
      <c r="Q117" s="69"/>
      <c r="R117" s="70"/>
      <c r="S117" s="70"/>
      <c r="T117" s="13"/>
      <c r="U117" s="113"/>
      <c r="V117" s="112"/>
      <c r="W117" s="112"/>
      <c r="X117" s="113"/>
      <c r="Y117" s="113"/>
      <c r="Z117" s="13"/>
      <c r="AA117" s="76"/>
      <c r="AB117" s="76"/>
      <c r="AC117" s="118"/>
      <c r="AD117" s="13"/>
      <c r="AE117" s="76"/>
      <c r="AF117" s="76"/>
      <c r="AG117" s="76"/>
      <c r="AH117" s="76"/>
      <c r="AJ117" s="37">
        <v>-4414.0678253698761</v>
      </c>
      <c r="AK117" s="38">
        <v>5301.7636382310802</v>
      </c>
    </row>
    <row r="118" spans="1:37" x14ac:dyDescent="0.2">
      <c r="A118" s="13"/>
      <c r="B118" s="13"/>
      <c r="C118" s="106"/>
      <c r="D118" s="8"/>
      <c r="E118" s="76"/>
      <c r="F118" s="76"/>
      <c r="G118" s="69"/>
      <c r="H118" s="69"/>
      <c r="I118" s="79"/>
      <c r="J118" s="89"/>
      <c r="K118" s="89"/>
      <c r="L118" s="79"/>
      <c r="M118" s="76"/>
      <c r="N118" s="76"/>
      <c r="O118" s="76"/>
      <c r="P118" s="76"/>
      <c r="Q118" s="69"/>
      <c r="R118" s="70"/>
      <c r="S118" s="70"/>
      <c r="T118" s="13"/>
      <c r="U118" s="113"/>
      <c r="V118" s="112"/>
      <c r="W118" s="112"/>
      <c r="X118" s="113"/>
      <c r="Y118" s="113"/>
      <c r="Z118" s="13"/>
      <c r="AA118" s="76"/>
      <c r="AB118" s="76"/>
      <c r="AC118" s="118"/>
      <c r="AD118" s="13"/>
      <c r="AE118" s="76"/>
      <c r="AF118" s="76"/>
      <c r="AG118" s="76"/>
      <c r="AH118" s="76"/>
      <c r="AJ118" s="37">
        <v>-2190.203604570966</v>
      </c>
      <c r="AK118" s="38">
        <v>3599.3373893605599</v>
      </c>
    </row>
    <row r="119" spans="1:37" x14ac:dyDescent="0.2">
      <c r="A119" s="13"/>
      <c r="B119" s="13"/>
      <c r="C119" s="106"/>
      <c r="D119" s="8"/>
      <c r="E119" s="76"/>
      <c r="F119" s="76"/>
      <c r="G119" s="69"/>
      <c r="H119" s="69"/>
      <c r="I119" s="79"/>
      <c r="J119" s="89"/>
      <c r="K119" s="89"/>
      <c r="L119" s="79"/>
      <c r="M119" s="76"/>
      <c r="N119" s="76"/>
      <c r="O119" s="76"/>
      <c r="P119" s="76"/>
      <c r="Q119" s="69"/>
      <c r="R119" s="70"/>
      <c r="S119" s="70"/>
      <c r="T119" s="13"/>
      <c r="U119" s="113"/>
      <c r="V119" s="112"/>
      <c r="W119" s="112"/>
      <c r="X119" s="113"/>
      <c r="Y119" s="113"/>
      <c r="Z119" s="13"/>
      <c r="AA119" s="76"/>
      <c r="AB119" s="76"/>
      <c r="AC119" s="118"/>
      <c r="AD119" s="13"/>
      <c r="AE119" s="76"/>
      <c r="AF119" s="76"/>
      <c r="AG119" s="76"/>
      <c r="AH119" s="76"/>
      <c r="AJ119" s="37">
        <v>0</v>
      </c>
      <c r="AK119" s="38">
        <v>2837.9893091703502</v>
      </c>
    </row>
    <row r="120" spans="1:37" x14ac:dyDescent="0.2">
      <c r="A120" s="13"/>
      <c r="B120" s="13"/>
      <c r="C120" s="106"/>
      <c r="D120" s="8"/>
      <c r="E120" s="76"/>
      <c r="F120" s="76"/>
      <c r="G120" s="69"/>
      <c r="H120" s="69"/>
      <c r="I120" s="79"/>
      <c r="J120" s="89"/>
      <c r="K120" s="89"/>
      <c r="L120" s="79"/>
      <c r="M120" s="76"/>
      <c r="N120" s="76"/>
      <c r="O120" s="76"/>
      <c r="P120" s="76"/>
      <c r="Q120" s="69"/>
      <c r="R120" s="70"/>
      <c r="S120" s="70"/>
      <c r="T120" s="13"/>
      <c r="U120" s="113"/>
      <c r="V120" s="112"/>
      <c r="W120" s="112"/>
      <c r="X120" s="113"/>
      <c r="Y120" s="113"/>
      <c r="Z120" s="13"/>
      <c r="AA120" s="76"/>
      <c r="AB120" s="76"/>
      <c r="AC120" s="118"/>
      <c r="AD120" s="13"/>
      <c r="AE120" s="76"/>
      <c r="AF120" s="76"/>
      <c r="AG120" s="76"/>
      <c r="AH120" s="76"/>
      <c r="AJ120" s="37">
        <v>-18517.793238241782</v>
      </c>
      <c r="AK120" s="38">
        <v>3140.2794968334501</v>
      </c>
    </row>
    <row r="121" spans="1:37" x14ac:dyDescent="0.2">
      <c r="A121" s="13"/>
      <c r="B121" s="13"/>
      <c r="C121" s="106"/>
      <c r="D121" s="8"/>
      <c r="E121" s="76"/>
      <c r="F121" s="76"/>
      <c r="G121" s="69"/>
      <c r="H121" s="69"/>
      <c r="I121" s="79"/>
      <c r="J121" s="89"/>
      <c r="K121" s="89"/>
      <c r="L121" s="79"/>
      <c r="M121" s="76"/>
      <c r="N121" s="76"/>
      <c r="O121" s="76"/>
      <c r="P121" s="76"/>
      <c r="Q121" s="69"/>
      <c r="R121" s="70"/>
      <c r="S121" s="70"/>
      <c r="T121" s="13"/>
      <c r="U121" s="113"/>
      <c r="V121" s="112"/>
      <c r="W121" s="112"/>
      <c r="X121" s="113"/>
      <c r="Y121" s="113"/>
      <c r="Z121" s="13"/>
      <c r="AA121" s="76"/>
      <c r="AB121" s="76"/>
      <c r="AC121" s="118"/>
      <c r="AD121" s="13"/>
      <c r="AE121" s="76"/>
      <c r="AF121" s="76"/>
      <c r="AG121" s="76"/>
      <c r="AH121" s="76"/>
      <c r="AJ121" s="37">
        <v>-15290.83026373153</v>
      </c>
      <c r="AK121" s="38">
        <v>4754.7898035498602</v>
      </c>
    </row>
    <row r="122" spans="1:37" x14ac:dyDescent="0.2">
      <c r="A122" s="13"/>
      <c r="B122" s="13"/>
      <c r="C122" s="106"/>
      <c r="D122" s="8"/>
      <c r="E122" s="76"/>
      <c r="F122" s="76"/>
      <c r="G122" s="69"/>
      <c r="H122" s="69"/>
      <c r="I122" s="79"/>
      <c r="J122" s="89"/>
      <c r="K122" s="89"/>
      <c r="L122" s="79"/>
      <c r="M122" s="76"/>
      <c r="N122" s="76"/>
      <c r="O122" s="76"/>
      <c r="P122" s="76"/>
      <c r="Q122" s="69"/>
      <c r="R122" s="70"/>
      <c r="S122" s="70"/>
      <c r="T122" s="13"/>
      <c r="U122" s="113"/>
      <c r="V122" s="112"/>
      <c r="W122" s="112"/>
      <c r="X122" s="113"/>
      <c r="Y122" s="113"/>
      <c r="Z122" s="13"/>
      <c r="AA122" s="76"/>
      <c r="AB122" s="76"/>
      <c r="AC122" s="118"/>
      <c r="AD122" s="13"/>
      <c r="AE122" s="76"/>
      <c r="AF122" s="76"/>
      <c r="AG122" s="76"/>
      <c r="AH122" s="76"/>
      <c r="AJ122" s="37">
        <v>-16001.926105688932</v>
      </c>
      <c r="AK122" s="38">
        <v>6856.9641511341497</v>
      </c>
    </row>
    <row r="123" spans="1:37" x14ac:dyDescent="0.2">
      <c r="A123" s="13"/>
      <c r="B123" s="13"/>
      <c r="C123" s="106"/>
      <c r="D123" s="8"/>
      <c r="E123" s="76"/>
      <c r="F123" s="76"/>
      <c r="G123" s="69"/>
      <c r="H123" s="69"/>
      <c r="I123" s="79"/>
      <c r="J123" s="89"/>
      <c r="K123" s="89"/>
      <c r="L123" s="79"/>
      <c r="M123" s="76"/>
      <c r="N123" s="76"/>
      <c r="O123" s="76"/>
      <c r="P123" s="76"/>
      <c r="Q123" s="69"/>
      <c r="R123" s="70"/>
      <c r="S123" s="70"/>
      <c r="T123" s="13"/>
      <c r="U123" s="113"/>
      <c r="V123" s="112"/>
      <c r="W123" s="112"/>
      <c r="X123" s="113"/>
      <c r="Y123" s="113"/>
      <c r="Z123" s="13"/>
      <c r="AA123" s="76"/>
      <c r="AB123" s="76"/>
      <c r="AC123" s="118"/>
      <c r="AD123" s="13"/>
      <c r="AE123" s="76"/>
      <c r="AF123" s="76"/>
      <c r="AG123" s="76"/>
      <c r="AH123" s="76"/>
      <c r="AJ123" s="37">
        <v>-13855.25957284779</v>
      </c>
      <c r="AK123" s="38">
        <v>9545.44037259584</v>
      </c>
    </row>
    <row r="124" spans="1:37" x14ac:dyDescent="0.2">
      <c r="A124" s="13"/>
      <c r="B124" s="13"/>
      <c r="C124" s="106"/>
      <c r="D124" s="8"/>
      <c r="E124" s="76"/>
      <c r="F124" s="76"/>
      <c r="G124" s="69"/>
      <c r="H124" s="69"/>
      <c r="I124" s="79"/>
      <c r="J124" s="89"/>
      <c r="K124" s="89"/>
      <c r="L124" s="79"/>
      <c r="M124" s="76"/>
      <c r="N124" s="76"/>
      <c r="O124" s="76"/>
      <c r="P124" s="76"/>
      <c r="Q124" s="69"/>
      <c r="R124" s="70"/>
      <c r="S124" s="70"/>
      <c r="T124" s="13"/>
      <c r="U124" s="113"/>
      <c r="V124" s="112"/>
      <c r="W124" s="112"/>
      <c r="X124" s="113"/>
      <c r="Y124" s="113"/>
      <c r="Z124" s="13"/>
      <c r="AA124" s="76"/>
      <c r="AB124" s="76"/>
      <c r="AC124" s="118"/>
      <c r="AD124" s="13"/>
      <c r="AE124" s="76"/>
      <c r="AF124" s="76"/>
      <c r="AG124" s="76"/>
      <c r="AH124" s="76"/>
      <c r="AJ124" s="37">
        <v>-13270.806794030352</v>
      </c>
      <c r="AK124" s="38">
        <v>10750.951812093999</v>
      </c>
    </row>
    <row r="125" spans="1:37" x14ac:dyDescent="0.2">
      <c r="A125" s="13"/>
      <c r="B125" s="13"/>
      <c r="C125" s="106"/>
      <c r="D125" s="8"/>
      <c r="E125" s="76"/>
      <c r="F125" s="76"/>
      <c r="G125" s="69"/>
      <c r="H125" s="69"/>
      <c r="I125" s="79"/>
      <c r="J125" s="89"/>
      <c r="K125" s="89"/>
      <c r="L125" s="79"/>
      <c r="M125" s="76"/>
      <c r="N125" s="76"/>
      <c r="O125" s="76"/>
      <c r="P125" s="76"/>
      <c r="Q125" s="69"/>
      <c r="R125" s="70"/>
      <c r="S125" s="70"/>
      <c r="T125" s="13"/>
      <c r="U125" s="113"/>
      <c r="V125" s="112"/>
      <c r="W125" s="112"/>
      <c r="X125" s="113"/>
      <c r="Y125" s="113"/>
      <c r="Z125" s="13"/>
      <c r="AA125" s="76"/>
      <c r="AB125" s="76"/>
      <c r="AC125" s="118"/>
      <c r="AD125" s="13"/>
      <c r="AE125" s="76"/>
      <c r="AF125" s="76"/>
      <c r="AG125" s="76"/>
      <c r="AH125" s="76"/>
      <c r="AJ125" s="37">
        <v>-11565.064118635904</v>
      </c>
      <c r="AK125" s="38">
        <v>11614.371605653399</v>
      </c>
    </row>
    <row r="126" spans="1:37" x14ac:dyDescent="0.2">
      <c r="A126" s="13"/>
      <c r="B126" s="13"/>
      <c r="C126" s="106"/>
      <c r="D126" s="8"/>
      <c r="E126" s="76"/>
      <c r="F126" s="76"/>
      <c r="G126" s="69"/>
      <c r="H126" s="69"/>
      <c r="I126" s="79"/>
      <c r="J126" s="89"/>
      <c r="K126" s="89"/>
      <c r="L126" s="79"/>
      <c r="M126" s="76"/>
      <c r="N126" s="76"/>
      <c r="O126" s="76"/>
      <c r="P126" s="76"/>
      <c r="Q126" s="69"/>
      <c r="R126" s="70"/>
      <c r="S126" s="70"/>
      <c r="T126" s="13"/>
      <c r="U126" s="113"/>
      <c r="V126" s="112"/>
      <c r="W126" s="112"/>
      <c r="X126" s="113"/>
      <c r="Y126" s="113"/>
      <c r="Z126" s="13"/>
      <c r="AA126" s="76"/>
      <c r="AB126" s="76"/>
      <c r="AC126" s="118"/>
      <c r="AD126" s="13"/>
      <c r="AE126" s="76"/>
      <c r="AF126" s="76"/>
      <c r="AG126" s="76"/>
      <c r="AH126" s="76"/>
      <c r="AJ126" s="37">
        <v>-10377.296754381019</v>
      </c>
      <c r="AK126" s="38">
        <v>12688.501429103</v>
      </c>
    </row>
    <row r="127" spans="1:37" x14ac:dyDescent="0.2">
      <c r="A127" s="13"/>
      <c r="B127" s="13"/>
      <c r="C127" s="106"/>
      <c r="D127" s="8"/>
      <c r="E127" s="76"/>
      <c r="F127" s="76"/>
      <c r="G127" s="69"/>
      <c r="H127" s="69"/>
      <c r="I127" s="79"/>
      <c r="J127" s="89"/>
      <c r="K127" s="89"/>
      <c r="L127" s="79"/>
      <c r="M127" s="76"/>
      <c r="N127" s="76"/>
      <c r="O127" s="76"/>
      <c r="P127" s="76"/>
      <c r="Q127" s="69"/>
      <c r="R127" s="70"/>
      <c r="S127" s="70"/>
      <c r="T127" s="13"/>
      <c r="U127" s="113"/>
      <c r="V127" s="112"/>
      <c r="W127" s="112"/>
      <c r="X127" s="113"/>
      <c r="Y127" s="113"/>
      <c r="Z127" s="13"/>
      <c r="AA127" s="76"/>
      <c r="AB127" s="76"/>
      <c r="AC127" s="118"/>
      <c r="AD127" s="13"/>
      <c r="AE127" s="76"/>
      <c r="AF127" s="76"/>
      <c r="AG127" s="76"/>
      <c r="AH127" s="76"/>
      <c r="AJ127" s="37">
        <v>-8712.6855014236316</v>
      </c>
      <c r="AK127" s="38">
        <v>11937.2149625806</v>
      </c>
    </row>
    <row r="128" spans="1:37" x14ac:dyDescent="0.2">
      <c r="A128" s="13"/>
      <c r="B128" s="13"/>
      <c r="C128" s="106"/>
      <c r="D128" s="8"/>
      <c r="E128" s="76"/>
      <c r="F128" s="76"/>
      <c r="G128" s="69"/>
      <c r="H128" s="69"/>
      <c r="I128" s="79"/>
      <c r="J128" s="89"/>
      <c r="K128" s="89"/>
      <c r="L128" s="79"/>
      <c r="M128" s="76"/>
      <c r="N128" s="76"/>
      <c r="O128" s="76"/>
      <c r="P128" s="76"/>
      <c r="Q128" s="69"/>
      <c r="R128" s="70"/>
      <c r="S128" s="70"/>
      <c r="T128" s="13"/>
      <c r="U128" s="113"/>
      <c r="V128" s="112"/>
      <c r="W128" s="112"/>
      <c r="X128" s="113"/>
      <c r="Y128" s="113"/>
      <c r="Z128" s="13"/>
      <c r="AA128" s="76"/>
      <c r="AB128" s="76"/>
      <c r="AC128" s="118"/>
      <c r="AD128" s="13"/>
      <c r="AE128" s="76"/>
      <c r="AF128" s="76"/>
      <c r="AG128" s="76"/>
      <c r="AH128" s="76"/>
      <c r="AJ128" s="37">
        <v>-6353.5862984649666</v>
      </c>
      <c r="AK128" s="38">
        <v>9857.5131311927198</v>
      </c>
    </row>
    <row r="129" spans="1:37" x14ac:dyDescent="0.2">
      <c r="A129" s="13"/>
      <c r="B129" s="13"/>
      <c r="C129" s="106"/>
      <c r="D129" s="8"/>
      <c r="E129" s="76"/>
      <c r="F129" s="76"/>
      <c r="G129" s="69"/>
      <c r="H129" s="69"/>
      <c r="I129" s="79"/>
      <c r="J129" s="89"/>
      <c r="K129" s="89"/>
      <c r="L129" s="79"/>
      <c r="M129" s="76"/>
      <c r="N129" s="76"/>
      <c r="O129" s="76"/>
      <c r="P129" s="76"/>
      <c r="Q129" s="69"/>
      <c r="R129" s="70"/>
      <c r="S129" s="70"/>
      <c r="T129" s="13"/>
      <c r="U129" s="113"/>
      <c r="V129" s="112"/>
      <c r="W129" s="112"/>
      <c r="X129" s="113"/>
      <c r="Y129" s="113"/>
      <c r="Z129" s="13"/>
      <c r="AA129" s="76"/>
      <c r="AB129" s="76"/>
      <c r="AC129" s="118"/>
      <c r="AD129" s="13"/>
      <c r="AE129" s="76"/>
      <c r="AF129" s="76"/>
      <c r="AG129" s="76"/>
      <c r="AH129" s="76"/>
      <c r="AJ129" s="37">
        <v>-4414.0678253698761</v>
      </c>
      <c r="AK129" s="38">
        <v>6525.8737698942396</v>
      </c>
    </row>
    <row r="130" spans="1:37" x14ac:dyDescent="0.2">
      <c r="A130" s="13"/>
      <c r="B130" s="13"/>
      <c r="C130" s="106"/>
      <c r="D130" s="8"/>
      <c r="E130" s="76"/>
      <c r="F130" s="76"/>
      <c r="G130" s="69"/>
      <c r="H130" s="69"/>
      <c r="I130" s="79"/>
      <c r="J130" s="89"/>
      <c r="K130" s="89"/>
      <c r="L130" s="79"/>
      <c r="M130" s="76"/>
      <c r="N130" s="76"/>
      <c r="O130" s="76"/>
      <c r="P130" s="76"/>
      <c r="Q130" s="69"/>
      <c r="R130" s="70"/>
      <c r="S130" s="70"/>
      <c r="T130" s="13"/>
      <c r="U130" s="113"/>
      <c r="V130" s="112"/>
      <c r="W130" s="112"/>
      <c r="X130" s="113"/>
      <c r="Y130" s="113"/>
      <c r="Z130" s="13"/>
      <c r="AA130" s="76"/>
      <c r="AB130" s="76"/>
      <c r="AC130" s="118"/>
      <c r="AD130" s="13"/>
      <c r="AE130" s="76"/>
      <c r="AF130" s="76"/>
      <c r="AG130" s="76"/>
      <c r="AH130" s="76"/>
      <c r="AJ130" s="37">
        <v>-2190.203604570966</v>
      </c>
      <c r="AK130" s="38">
        <v>4430.3069614086298</v>
      </c>
    </row>
    <row r="131" spans="1:37" x14ac:dyDescent="0.2">
      <c r="A131" s="13"/>
      <c r="B131" s="13"/>
      <c r="C131" s="106"/>
      <c r="D131" s="8"/>
      <c r="E131" s="76"/>
      <c r="F131" s="76"/>
      <c r="G131" s="69"/>
      <c r="H131" s="69"/>
      <c r="I131" s="79"/>
      <c r="J131" s="89"/>
      <c r="K131" s="89"/>
      <c r="L131" s="79"/>
      <c r="M131" s="76"/>
      <c r="N131" s="76"/>
      <c r="O131" s="76"/>
      <c r="P131" s="76"/>
      <c r="Q131" s="69"/>
      <c r="R131" s="70"/>
      <c r="S131" s="70"/>
      <c r="T131" s="13"/>
      <c r="U131" s="113"/>
      <c r="V131" s="112"/>
      <c r="W131" s="112"/>
      <c r="X131" s="113"/>
      <c r="Y131" s="113"/>
      <c r="Z131" s="13"/>
      <c r="AA131" s="76"/>
      <c r="AB131" s="76"/>
      <c r="AC131" s="118"/>
      <c r="AD131" s="13"/>
      <c r="AE131" s="76"/>
      <c r="AF131" s="76"/>
      <c r="AG131" s="76"/>
      <c r="AH131" s="76"/>
      <c r="AJ131" s="37">
        <v>0</v>
      </c>
      <c r="AK131" s="38">
        <v>3486.6029825973601</v>
      </c>
    </row>
    <row r="132" spans="1:37" x14ac:dyDescent="0.2">
      <c r="A132" s="13"/>
      <c r="B132" s="13"/>
      <c r="C132" s="106"/>
      <c r="D132" s="8"/>
      <c r="E132" s="76"/>
      <c r="F132" s="76"/>
      <c r="G132" s="69"/>
      <c r="H132" s="69"/>
      <c r="I132" s="79"/>
      <c r="J132" s="89"/>
      <c r="K132" s="89"/>
      <c r="L132" s="79"/>
      <c r="M132" s="76"/>
      <c r="N132" s="76"/>
      <c r="O132" s="76"/>
      <c r="P132" s="76"/>
      <c r="Q132" s="69"/>
      <c r="R132" s="70"/>
      <c r="S132" s="70"/>
      <c r="T132" s="13"/>
      <c r="U132" s="113"/>
      <c r="V132" s="112"/>
      <c r="W132" s="112"/>
      <c r="X132" s="113"/>
      <c r="Y132" s="113"/>
      <c r="Z132" s="13"/>
      <c r="AA132" s="76"/>
      <c r="AB132" s="76"/>
      <c r="AC132" s="118"/>
      <c r="AD132" s="13"/>
      <c r="AE132" s="76"/>
      <c r="AF132" s="76"/>
      <c r="AG132" s="76"/>
      <c r="AH132" s="76"/>
      <c r="AJ132" s="37">
        <v>-18517.793238241782</v>
      </c>
      <c r="AK132" s="38">
        <v>3841.3303729445702</v>
      </c>
    </row>
    <row r="133" spans="1:37" x14ac:dyDescent="0.2">
      <c r="A133" s="13"/>
      <c r="B133" s="13"/>
      <c r="C133" s="106"/>
      <c r="D133" s="8"/>
      <c r="E133" s="76"/>
      <c r="F133" s="76"/>
      <c r="G133" s="69"/>
      <c r="H133" s="69"/>
      <c r="I133" s="79"/>
      <c r="J133" s="89"/>
      <c r="K133" s="89"/>
      <c r="L133" s="79"/>
      <c r="M133" s="76"/>
      <c r="N133" s="76"/>
      <c r="O133" s="76"/>
      <c r="P133" s="76"/>
      <c r="Q133" s="69"/>
      <c r="R133" s="70"/>
      <c r="S133" s="70"/>
      <c r="T133" s="13"/>
      <c r="U133" s="113"/>
      <c r="V133" s="112"/>
      <c r="W133" s="112"/>
      <c r="X133" s="113"/>
      <c r="Y133" s="113"/>
      <c r="Z133" s="13"/>
      <c r="AA133" s="76"/>
      <c r="AB133" s="76"/>
      <c r="AC133" s="118"/>
      <c r="AD133" s="13"/>
      <c r="AE133" s="76"/>
      <c r="AF133" s="76"/>
      <c r="AG133" s="76"/>
      <c r="AH133" s="76"/>
      <c r="AJ133" s="37">
        <v>-15290.83026373153</v>
      </c>
      <c r="AK133" s="38">
        <v>5786.5583291844796</v>
      </c>
    </row>
    <row r="134" spans="1:37" x14ac:dyDescent="0.2">
      <c r="A134" s="13"/>
      <c r="B134" s="13"/>
      <c r="C134" s="106"/>
      <c r="D134" s="8"/>
      <c r="E134" s="76"/>
      <c r="F134" s="76"/>
      <c r="G134" s="69"/>
      <c r="H134" s="69"/>
      <c r="I134" s="79"/>
      <c r="J134" s="89"/>
      <c r="K134" s="89"/>
      <c r="L134" s="79"/>
      <c r="M134" s="76"/>
      <c r="N134" s="76"/>
      <c r="O134" s="76"/>
      <c r="P134" s="76"/>
      <c r="Q134" s="69"/>
      <c r="R134" s="70"/>
      <c r="S134" s="70"/>
      <c r="T134" s="13"/>
      <c r="U134" s="113"/>
      <c r="V134" s="112"/>
      <c r="W134" s="112"/>
      <c r="X134" s="113"/>
      <c r="Y134" s="113"/>
      <c r="Z134" s="13"/>
      <c r="AA134" s="76"/>
      <c r="AB134" s="76"/>
      <c r="AC134" s="118"/>
      <c r="AD134" s="13"/>
      <c r="AE134" s="76"/>
      <c r="AF134" s="76"/>
      <c r="AG134" s="76"/>
      <c r="AH134" s="76"/>
      <c r="AJ134" s="37">
        <v>-16001.926105688932</v>
      </c>
      <c r="AK134" s="38">
        <v>8302.5813544066605</v>
      </c>
    </row>
    <row r="135" spans="1:37" x14ac:dyDescent="0.2">
      <c r="A135" s="13"/>
      <c r="B135" s="13"/>
      <c r="C135" s="106"/>
      <c r="D135" s="8"/>
      <c r="E135" s="76"/>
      <c r="F135" s="76"/>
      <c r="G135" s="69"/>
      <c r="H135" s="69"/>
      <c r="I135" s="79"/>
      <c r="J135" s="89"/>
      <c r="K135" s="89"/>
      <c r="L135" s="79"/>
      <c r="M135" s="76"/>
      <c r="N135" s="76"/>
      <c r="O135" s="76"/>
      <c r="P135" s="76"/>
      <c r="Q135" s="69"/>
      <c r="R135" s="70"/>
      <c r="S135" s="70"/>
      <c r="T135" s="13"/>
      <c r="U135" s="113"/>
      <c r="V135" s="112"/>
      <c r="W135" s="112"/>
      <c r="X135" s="113"/>
      <c r="Y135" s="113"/>
      <c r="Z135" s="13"/>
      <c r="AA135" s="76"/>
      <c r="AB135" s="76"/>
      <c r="AC135" s="118"/>
      <c r="AD135" s="13"/>
      <c r="AE135" s="76"/>
      <c r="AF135" s="76"/>
      <c r="AG135" s="76"/>
      <c r="AH135" s="76"/>
      <c r="AJ135" s="37">
        <v>-13855.25957284779</v>
      </c>
      <c r="AK135" s="38">
        <v>11542.677056451101</v>
      </c>
    </row>
    <row r="136" spans="1:37" x14ac:dyDescent="0.2">
      <c r="A136" s="13"/>
      <c r="B136" s="13"/>
      <c r="C136" s="106"/>
      <c r="D136" s="8"/>
      <c r="E136" s="76"/>
      <c r="F136" s="76"/>
      <c r="G136" s="69"/>
      <c r="H136" s="69"/>
      <c r="I136" s="79"/>
      <c r="J136" s="89"/>
      <c r="K136" s="89"/>
      <c r="L136" s="79"/>
      <c r="M136" s="76"/>
      <c r="N136" s="76"/>
      <c r="O136" s="76"/>
      <c r="P136" s="76"/>
      <c r="Q136" s="69"/>
      <c r="R136" s="70"/>
      <c r="S136" s="70"/>
      <c r="T136" s="13"/>
      <c r="U136" s="113"/>
      <c r="V136" s="112"/>
      <c r="W136" s="112"/>
      <c r="X136" s="113"/>
      <c r="Y136" s="113"/>
      <c r="Z136" s="13"/>
      <c r="AA136" s="76"/>
      <c r="AB136" s="76"/>
      <c r="AC136" s="118"/>
      <c r="AD136" s="13"/>
      <c r="AE136" s="76"/>
      <c r="AF136" s="76"/>
      <c r="AG136" s="76"/>
      <c r="AH136" s="76"/>
      <c r="AJ136" s="37">
        <v>-13270.806794030352</v>
      </c>
      <c r="AK136" s="38">
        <v>12923.4831956987</v>
      </c>
    </row>
    <row r="137" spans="1:37" x14ac:dyDescent="0.2">
      <c r="A137" s="13"/>
      <c r="B137" s="13"/>
      <c r="C137" s="106"/>
      <c r="D137" s="8"/>
      <c r="E137" s="76"/>
      <c r="F137" s="76"/>
      <c r="G137" s="69"/>
      <c r="H137" s="69"/>
      <c r="I137" s="79"/>
      <c r="J137" s="89"/>
      <c r="K137" s="89"/>
      <c r="L137" s="79"/>
      <c r="M137" s="76"/>
      <c r="N137" s="76"/>
      <c r="O137" s="76"/>
      <c r="P137" s="76"/>
      <c r="Q137" s="69"/>
      <c r="R137" s="70"/>
      <c r="S137" s="70"/>
      <c r="T137" s="13"/>
      <c r="U137" s="113"/>
      <c r="V137" s="112"/>
      <c r="W137" s="112"/>
      <c r="X137" s="113"/>
      <c r="Y137" s="113"/>
      <c r="Z137" s="13"/>
      <c r="AA137" s="76"/>
      <c r="AB137" s="76"/>
      <c r="AC137" s="118"/>
      <c r="AD137" s="13"/>
      <c r="AE137" s="76"/>
      <c r="AF137" s="76"/>
      <c r="AG137" s="76"/>
      <c r="AH137" s="76"/>
      <c r="AJ137" s="37">
        <v>-11565.064118635904</v>
      </c>
      <c r="AK137" s="38">
        <v>13919.1633117823</v>
      </c>
    </row>
    <row r="138" spans="1:37" x14ac:dyDescent="0.2">
      <c r="A138" s="13"/>
      <c r="B138" s="13"/>
      <c r="C138" s="106"/>
      <c r="D138" s="8"/>
      <c r="E138" s="76"/>
      <c r="F138" s="76"/>
      <c r="G138" s="69"/>
      <c r="H138" s="69"/>
      <c r="I138" s="79"/>
      <c r="J138" s="89"/>
      <c r="K138" s="89"/>
      <c r="L138" s="79"/>
      <c r="M138" s="76"/>
      <c r="N138" s="76"/>
      <c r="O138" s="76"/>
      <c r="P138" s="76"/>
      <c r="Q138" s="69"/>
      <c r="R138" s="70"/>
      <c r="S138" s="70"/>
      <c r="T138" s="13"/>
      <c r="U138" s="113"/>
      <c r="V138" s="112"/>
      <c r="W138" s="112"/>
      <c r="X138" s="113"/>
      <c r="Y138" s="113"/>
      <c r="Z138" s="13"/>
      <c r="AA138" s="76"/>
      <c r="AB138" s="76"/>
      <c r="AC138" s="118"/>
      <c r="AD138" s="13"/>
      <c r="AE138" s="76"/>
      <c r="AF138" s="76"/>
      <c r="AG138" s="76"/>
      <c r="AH138" s="76"/>
      <c r="AJ138" s="37">
        <v>-10377.296754381019</v>
      </c>
      <c r="AK138" s="38">
        <v>15173.704352372601</v>
      </c>
    </row>
    <row r="139" spans="1:37" x14ac:dyDescent="0.2">
      <c r="A139" s="13"/>
      <c r="B139" s="13"/>
      <c r="C139" s="106"/>
      <c r="D139" s="8"/>
      <c r="E139" s="76"/>
      <c r="F139" s="76"/>
      <c r="G139" s="69"/>
      <c r="H139" s="69"/>
      <c r="I139" s="79"/>
      <c r="J139" s="89"/>
      <c r="K139" s="89"/>
      <c r="L139" s="79"/>
      <c r="M139" s="76"/>
      <c r="N139" s="76"/>
      <c r="O139" s="76"/>
      <c r="P139" s="76"/>
      <c r="Q139" s="69"/>
      <c r="R139" s="70"/>
      <c r="S139" s="70"/>
      <c r="T139" s="13"/>
      <c r="U139" s="113"/>
      <c r="V139" s="112"/>
      <c r="W139" s="112"/>
      <c r="X139" s="113"/>
      <c r="Y139" s="113"/>
      <c r="Z139" s="13"/>
      <c r="AA139" s="76"/>
      <c r="AB139" s="76"/>
      <c r="AC139" s="118"/>
      <c r="AD139" s="13"/>
      <c r="AE139" s="76"/>
      <c r="AF139" s="76"/>
      <c r="AG139" s="76"/>
      <c r="AH139" s="76"/>
      <c r="AJ139" s="37">
        <v>-8712.6855014236316</v>
      </c>
      <c r="AK139" s="38">
        <v>14262.932402194199</v>
      </c>
    </row>
    <row r="140" spans="1:37" x14ac:dyDescent="0.2">
      <c r="A140" s="13"/>
      <c r="B140" s="13"/>
      <c r="C140" s="106"/>
      <c r="D140" s="8"/>
      <c r="E140" s="76"/>
      <c r="F140" s="76"/>
      <c r="G140" s="69"/>
      <c r="H140" s="69"/>
      <c r="I140" s="79"/>
      <c r="J140" s="89"/>
      <c r="K140" s="89"/>
      <c r="L140" s="79"/>
      <c r="M140" s="76"/>
      <c r="N140" s="76"/>
      <c r="O140" s="76"/>
      <c r="P140" s="76"/>
      <c r="Q140" s="69"/>
      <c r="R140" s="70"/>
      <c r="S140" s="70"/>
      <c r="T140" s="13"/>
      <c r="U140" s="113"/>
      <c r="V140" s="112"/>
      <c r="W140" s="112"/>
      <c r="X140" s="113"/>
      <c r="Y140" s="113"/>
      <c r="Z140" s="13"/>
      <c r="AA140" s="76"/>
      <c r="AB140" s="76"/>
      <c r="AC140" s="118"/>
      <c r="AD140" s="13"/>
      <c r="AE140" s="76"/>
      <c r="AF140" s="76"/>
      <c r="AG140" s="76"/>
      <c r="AH140" s="76"/>
      <c r="AJ140" s="37">
        <v>-6353.5862984649666</v>
      </c>
      <c r="AK140" s="38">
        <v>11731.5474921573</v>
      </c>
    </row>
    <row r="141" spans="1:37" x14ac:dyDescent="0.2">
      <c r="A141" s="13"/>
      <c r="B141" s="13"/>
      <c r="C141" s="106"/>
      <c r="D141" s="8"/>
      <c r="E141" s="76"/>
      <c r="F141" s="76"/>
      <c r="G141" s="69"/>
      <c r="H141" s="69"/>
      <c r="I141" s="79"/>
      <c r="J141" s="89"/>
      <c r="K141" s="89"/>
      <c r="L141" s="79"/>
      <c r="M141" s="76"/>
      <c r="N141" s="76"/>
      <c r="O141" s="76"/>
      <c r="P141" s="76"/>
      <c r="Q141" s="69"/>
      <c r="R141" s="70"/>
      <c r="S141" s="70"/>
      <c r="T141" s="13"/>
      <c r="U141" s="113"/>
      <c r="V141" s="112"/>
      <c r="W141" s="112"/>
      <c r="X141" s="113"/>
      <c r="Y141" s="113"/>
      <c r="Z141" s="13"/>
      <c r="AA141" s="76"/>
      <c r="AB141" s="76"/>
      <c r="AC141" s="118"/>
      <c r="AD141" s="13"/>
      <c r="AE141" s="76"/>
      <c r="AF141" s="76"/>
      <c r="AG141" s="76"/>
      <c r="AH141" s="76"/>
      <c r="AJ141" s="37">
        <v>-4414.0678253698761</v>
      </c>
      <c r="AK141" s="38">
        <v>7760.0246449320402</v>
      </c>
    </row>
    <row r="142" spans="1:37" x14ac:dyDescent="0.2">
      <c r="A142" s="13"/>
      <c r="B142" s="13"/>
      <c r="C142" s="106"/>
      <c r="D142" s="8"/>
      <c r="E142" s="76"/>
      <c r="F142" s="76"/>
      <c r="G142" s="69"/>
      <c r="H142" s="69"/>
      <c r="I142" s="79"/>
      <c r="J142" s="89"/>
      <c r="K142" s="89"/>
      <c r="L142" s="79"/>
      <c r="M142" s="76"/>
      <c r="N142" s="76"/>
      <c r="O142" s="76"/>
      <c r="P142" s="76"/>
      <c r="Q142" s="69"/>
      <c r="R142" s="70"/>
      <c r="S142" s="70"/>
      <c r="T142" s="13"/>
      <c r="U142" s="113"/>
      <c r="V142" s="112"/>
      <c r="W142" s="112"/>
      <c r="X142" s="113"/>
      <c r="Y142" s="113"/>
      <c r="Z142" s="13"/>
      <c r="AA142" s="76"/>
      <c r="AB142" s="76"/>
      <c r="AC142" s="118"/>
      <c r="AD142" s="13"/>
      <c r="AE142" s="76"/>
      <c r="AF142" s="76"/>
      <c r="AG142" s="76"/>
      <c r="AH142" s="76"/>
      <c r="AJ142" s="37">
        <v>-2190.203604570966</v>
      </c>
      <c r="AK142" s="38">
        <v>5264.8274821960003</v>
      </c>
    </row>
    <row r="143" spans="1:37" x14ac:dyDescent="0.2">
      <c r="A143" s="13"/>
      <c r="B143" s="13"/>
      <c r="C143" s="106"/>
      <c r="D143" s="8"/>
      <c r="E143" s="76"/>
      <c r="F143" s="76"/>
      <c r="G143" s="69"/>
      <c r="H143" s="69"/>
      <c r="I143" s="79"/>
      <c r="J143" s="89"/>
      <c r="K143" s="89"/>
      <c r="L143" s="79"/>
      <c r="M143" s="76"/>
      <c r="N143" s="76"/>
      <c r="O143" s="76"/>
      <c r="P143" s="76"/>
      <c r="Q143" s="69"/>
      <c r="R143" s="70"/>
      <c r="S143" s="70"/>
      <c r="T143" s="13"/>
      <c r="U143" s="113"/>
      <c r="V143" s="112"/>
      <c r="W143" s="112"/>
      <c r="X143" s="113"/>
      <c r="Y143" s="113"/>
      <c r="Z143" s="13"/>
      <c r="AA143" s="76"/>
      <c r="AB143" s="76"/>
      <c r="AC143" s="118"/>
      <c r="AD143" s="13"/>
      <c r="AE143" s="76"/>
      <c r="AF143" s="76"/>
      <c r="AG143" s="76"/>
      <c r="AH143" s="76"/>
      <c r="AJ143" s="37">
        <v>0</v>
      </c>
      <c r="AK143" s="38">
        <v>4135.2166560243704</v>
      </c>
    </row>
    <row r="144" spans="1:37" x14ac:dyDescent="0.2">
      <c r="A144" s="13"/>
      <c r="B144" s="13"/>
      <c r="C144" s="106"/>
      <c r="D144" s="8"/>
      <c r="E144" s="76"/>
      <c r="F144" s="76"/>
      <c r="G144" s="69"/>
      <c r="H144" s="69"/>
      <c r="I144" s="79"/>
      <c r="J144" s="89"/>
      <c r="K144" s="89"/>
      <c r="L144" s="79"/>
      <c r="M144" s="76"/>
      <c r="N144" s="76"/>
      <c r="O144" s="76"/>
      <c r="P144" s="76"/>
      <c r="Q144" s="69"/>
      <c r="R144" s="70"/>
      <c r="S144" s="70"/>
      <c r="T144" s="13"/>
      <c r="U144" s="113"/>
      <c r="V144" s="112"/>
      <c r="W144" s="112"/>
      <c r="X144" s="113"/>
      <c r="Y144" s="113"/>
      <c r="Z144" s="13"/>
      <c r="AA144" s="76"/>
      <c r="AB144" s="76"/>
      <c r="AC144" s="118"/>
      <c r="AD144" s="13"/>
      <c r="AE144" s="76"/>
      <c r="AF144" s="76"/>
      <c r="AG144" s="76"/>
      <c r="AH144" s="76"/>
      <c r="AJ144" s="37">
        <v>-18517.793238241782</v>
      </c>
      <c r="AK144" s="38">
        <v>4545.5249870315902</v>
      </c>
    </row>
    <row r="145" spans="1:37" x14ac:dyDescent="0.2">
      <c r="A145" s="13"/>
      <c r="B145" s="13"/>
      <c r="C145" s="106"/>
      <c r="D145" s="8"/>
      <c r="E145" s="76"/>
      <c r="F145" s="76"/>
      <c r="G145" s="69"/>
      <c r="H145" s="69"/>
      <c r="I145" s="79"/>
      <c r="J145" s="89"/>
      <c r="K145" s="89"/>
      <c r="L145" s="79"/>
      <c r="M145" s="76"/>
      <c r="N145" s="76"/>
      <c r="O145" s="76"/>
      <c r="P145" s="76"/>
      <c r="Q145" s="69"/>
      <c r="R145" s="70"/>
      <c r="S145" s="70"/>
      <c r="T145" s="13"/>
      <c r="U145" s="113"/>
      <c r="V145" s="112"/>
      <c r="W145" s="112"/>
      <c r="X145" s="113"/>
      <c r="Y145" s="113"/>
      <c r="Z145" s="13"/>
      <c r="AA145" s="76"/>
      <c r="AB145" s="76"/>
      <c r="AC145" s="118"/>
      <c r="AD145" s="13"/>
      <c r="AE145" s="76"/>
      <c r="AF145" s="76"/>
      <c r="AG145" s="76"/>
      <c r="AH145" s="76"/>
      <c r="AJ145" s="37">
        <v>-15290.83026373153</v>
      </c>
      <c r="AK145" s="38">
        <v>6828.2884843674201</v>
      </c>
    </row>
    <row r="146" spans="1:37" x14ac:dyDescent="0.2">
      <c r="A146" s="13"/>
      <c r="B146" s="13"/>
      <c r="C146" s="106"/>
      <c r="D146" s="8"/>
      <c r="E146" s="76"/>
      <c r="F146" s="76"/>
      <c r="G146" s="69"/>
      <c r="H146" s="69"/>
      <c r="I146" s="79"/>
      <c r="J146" s="89"/>
      <c r="K146" s="89"/>
      <c r="L146" s="79"/>
      <c r="M146" s="76"/>
      <c r="N146" s="76"/>
      <c r="O146" s="76"/>
      <c r="P146" s="76"/>
      <c r="Q146" s="69"/>
      <c r="R146" s="70"/>
      <c r="S146" s="70"/>
      <c r="T146" s="13"/>
      <c r="U146" s="113"/>
      <c r="V146" s="112"/>
      <c r="W146" s="112"/>
      <c r="X146" s="113"/>
      <c r="Y146" s="113"/>
      <c r="Z146" s="13"/>
      <c r="AA146" s="76"/>
      <c r="AB146" s="76"/>
      <c r="AC146" s="118"/>
      <c r="AD146" s="13"/>
      <c r="AE146" s="76"/>
      <c r="AF146" s="76"/>
      <c r="AG146" s="76"/>
      <c r="AH146" s="76"/>
      <c r="AJ146" s="37">
        <v>-16001.926105688932</v>
      </c>
      <c r="AK146" s="38">
        <v>9770.6226185155792</v>
      </c>
    </row>
    <row r="147" spans="1:37" x14ac:dyDescent="0.2">
      <c r="A147" s="13"/>
      <c r="B147" s="13"/>
      <c r="C147" s="106"/>
      <c r="D147" s="8"/>
      <c r="E147" s="76"/>
      <c r="F147" s="76"/>
      <c r="G147" s="69"/>
      <c r="H147" s="69"/>
      <c r="I147" s="79"/>
      <c r="J147" s="89"/>
      <c r="K147" s="89"/>
      <c r="L147" s="79"/>
      <c r="M147" s="76"/>
      <c r="N147" s="76"/>
      <c r="O147" s="76"/>
      <c r="P147" s="76"/>
      <c r="Q147" s="69"/>
      <c r="R147" s="70"/>
      <c r="S147" s="70"/>
      <c r="T147" s="13"/>
      <c r="U147" s="113"/>
      <c r="V147" s="112"/>
      <c r="W147" s="112"/>
      <c r="X147" s="113"/>
      <c r="Y147" s="113"/>
      <c r="Z147" s="13"/>
      <c r="AA147" s="76"/>
      <c r="AB147" s="76"/>
      <c r="AC147" s="118"/>
      <c r="AD147" s="13"/>
      <c r="AE147" s="76"/>
      <c r="AF147" s="76"/>
      <c r="AG147" s="76"/>
      <c r="AH147" s="76"/>
      <c r="AJ147" s="37">
        <v>-13855.25957284779</v>
      </c>
      <c r="AK147" s="38">
        <v>13583.9625297579</v>
      </c>
    </row>
    <row r="148" spans="1:37" x14ac:dyDescent="0.2">
      <c r="A148" s="13"/>
      <c r="B148" s="13"/>
      <c r="C148" s="106"/>
      <c r="D148" s="8"/>
      <c r="E148" s="76"/>
      <c r="F148" s="76"/>
      <c r="G148" s="69"/>
      <c r="H148" s="69"/>
      <c r="I148" s="79"/>
      <c r="J148" s="89"/>
      <c r="K148" s="89"/>
      <c r="L148" s="79"/>
      <c r="M148" s="76"/>
      <c r="N148" s="76"/>
      <c r="O148" s="76"/>
      <c r="P148" s="76"/>
      <c r="Q148" s="69"/>
      <c r="R148" s="70"/>
      <c r="S148" s="70"/>
      <c r="T148" s="13"/>
      <c r="U148" s="113"/>
      <c r="V148" s="112"/>
      <c r="W148" s="112"/>
      <c r="X148" s="113"/>
      <c r="Y148" s="113"/>
      <c r="Z148" s="13"/>
      <c r="AA148" s="76"/>
      <c r="AB148" s="76"/>
      <c r="AC148" s="118"/>
      <c r="AD148" s="13"/>
      <c r="AE148" s="76"/>
      <c r="AF148" s="76"/>
      <c r="AG148" s="76"/>
      <c r="AH148" s="76"/>
      <c r="AJ148" s="37">
        <v>-13270.806794030352</v>
      </c>
      <c r="AK148" s="38">
        <v>15159.6355128455</v>
      </c>
    </row>
    <row r="149" spans="1:37" x14ac:dyDescent="0.2">
      <c r="A149" s="13"/>
      <c r="B149" s="13"/>
      <c r="C149" s="106"/>
      <c r="D149" s="8"/>
      <c r="E149" s="76"/>
      <c r="F149" s="76"/>
      <c r="G149" s="69"/>
      <c r="H149" s="69"/>
      <c r="I149" s="79"/>
      <c r="J149" s="89"/>
      <c r="K149" s="89"/>
      <c r="L149" s="79"/>
      <c r="M149" s="76"/>
      <c r="N149" s="76"/>
      <c r="O149" s="76"/>
      <c r="P149" s="76"/>
      <c r="Q149" s="69"/>
      <c r="R149" s="70"/>
      <c r="S149" s="70"/>
      <c r="T149" s="13"/>
      <c r="U149" s="113"/>
      <c r="V149" s="112"/>
      <c r="W149" s="112"/>
      <c r="X149" s="113"/>
      <c r="Y149" s="113"/>
      <c r="Z149" s="13"/>
      <c r="AA149" s="76"/>
      <c r="AB149" s="76"/>
      <c r="AC149" s="118"/>
      <c r="AD149" s="13"/>
      <c r="AE149" s="76"/>
      <c r="AF149" s="76"/>
      <c r="AG149" s="76"/>
      <c r="AH149" s="76"/>
      <c r="AJ149" s="37">
        <v>-11565.064118635904</v>
      </c>
      <c r="AK149" s="38">
        <v>16309.6929902803</v>
      </c>
    </row>
    <row r="150" spans="1:37" x14ac:dyDescent="0.2">
      <c r="A150" s="13"/>
      <c r="B150" s="13"/>
      <c r="C150" s="106"/>
      <c r="D150" s="8"/>
      <c r="E150" s="76"/>
      <c r="F150" s="76"/>
      <c r="G150" s="69"/>
      <c r="H150" s="69"/>
      <c r="I150" s="79"/>
      <c r="J150" s="89"/>
      <c r="K150" s="89"/>
      <c r="L150" s="79"/>
      <c r="M150" s="76"/>
      <c r="N150" s="76"/>
      <c r="O150" s="76"/>
      <c r="P150" s="76"/>
      <c r="Q150" s="69"/>
      <c r="R150" s="70"/>
      <c r="S150" s="70"/>
      <c r="T150" s="13"/>
      <c r="U150" s="113"/>
      <c r="V150" s="112"/>
      <c r="W150" s="112"/>
      <c r="X150" s="113"/>
      <c r="Y150" s="113"/>
      <c r="Z150" s="13"/>
      <c r="AA150" s="76"/>
      <c r="AB150" s="76"/>
      <c r="AC150" s="118"/>
      <c r="AD150" s="13"/>
      <c r="AE150" s="76"/>
      <c r="AF150" s="76"/>
      <c r="AG150" s="76"/>
      <c r="AH150" s="76"/>
      <c r="AJ150" s="37">
        <v>-10377.296754381019</v>
      </c>
      <c r="AK150" s="38">
        <v>17772.733991820602</v>
      </c>
    </row>
    <row r="151" spans="1:37" x14ac:dyDescent="0.2">
      <c r="A151" s="13"/>
      <c r="B151" s="13"/>
      <c r="C151" s="106"/>
      <c r="D151" s="8"/>
      <c r="E151" s="76"/>
      <c r="F151" s="76"/>
      <c r="G151" s="69"/>
      <c r="H151" s="69"/>
      <c r="I151" s="79"/>
      <c r="J151" s="89"/>
      <c r="K151" s="89"/>
      <c r="L151" s="79"/>
      <c r="M151" s="76"/>
      <c r="N151" s="76"/>
      <c r="O151" s="76"/>
      <c r="P151" s="76"/>
      <c r="Q151" s="69"/>
      <c r="R151" s="70"/>
      <c r="S151" s="70"/>
      <c r="T151" s="13"/>
      <c r="U151" s="113"/>
      <c r="V151" s="112"/>
      <c r="W151" s="112"/>
      <c r="X151" s="113"/>
      <c r="Y151" s="113"/>
      <c r="Z151" s="13"/>
      <c r="AA151" s="76"/>
      <c r="AB151" s="76"/>
      <c r="AC151" s="118"/>
      <c r="AD151" s="13"/>
      <c r="AE151" s="76"/>
      <c r="AF151" s="76"/>
      <c r="AG151" s="76"/>
      <c r="AH151" s="76"/>
      <c r="AJ151" s="37">
        <v>-8712.6855014236316</v>
      </c>
      <c r="AK151" s="38">
        <v>16716.7734831259</v>
      </c>
    </row>
    <row r="152" spans="1:37" x14ac:dyDescent="0.2">
      <c r="A152" s="13"/>
      <c r="B152" s="13"/>
      <c r="C152" s="106"/>
      <c r="D152" s="8"/>
      <c r="E152" s="76"/>
      <c r="F152" s="76"/>
      <c r="G152" s="69"/>
      <c r="H152" s="69"/>
      <c r="I152" s="79"/>
      <c r="J152" s="89"/>
      <c r="K152" s="89"/>
      <c r="L152" s="79"/>
      <c r="M152" s="76"/>
      <c r="N152" s="76"/>
      <c r="O152" s="76"/>
      <c r="P152" s="76"/>
      <c r="Q152" s="69"/>
      <c r="R152" s="70"/>
      <c r="S152" s="70"/>
      <c r="T152" s="13"/>
      <c r="U152" s="113"/>
      <c r="V152" s="112"/>
      <c r="W152" s="112"/>
      <c r="X152" s="113"/>
      <c r="Y152" s="113"/>
      <c r="Z152" s="13"/>
      <c r="AA152" s="76"/>
      <c r="AB152" s="76"/>
      <c r="AC152" s="118"/>
      <c r="AD152" s="13"/>
      <c r="AE152" s="76"/>
      <c r="AF152" s="76"/>
      <c r="AG152" s="76"/>
      <c r="AH152" s="76"/>
      <c r="AJ152" s="37">
        <v>-6353.5862984649666</v>
      </c>
      <c r="AK152" s="38">
        <v>13727.514717674499</v>
      </c>
    </row>
    <row r="153" spans="1:37" x14ac:dyDescent="0.2">
      <c r="A153" s="13"/>
      <c r="B153" s="13"/>
      <c r="C153" s="106"/>
      <c r="D153" s="8"/>
      <c r="E153" s="76"/>
      <c r="F153" s="76"/>
      <c r="G153" s="69"/>
      <c r="H153" s="69"/>
      <c r="I153" s="79"/>
      <c r="J153" s="89"/>
      <c r="K153" s="89"/>
      <c r="L153" s="79"/>
      <c r="M153" s="76"/>
      <c r="N153" s="76"/>
      <c r="O153" s="76"/>
      <c r="P153" s="76"/>
      <c r="Q153" s="69"/>
      <c r="R153" s="70"/>
      <c r="S153" s="70"/>
      <c r="T153" s="13"/>
      <c r="U153" s="113"/>
      <c r="V153" s="112"/>
      <c r="W153" s="112"/>
      <c r="X153" s="113"/>
      <c r="Y153" s="113"/>
      <c r="Z153" s="13"/>
      <c r="AA153" s="76"/>
      <c r="AB153" s="76"/>
      <c r="AC153" s="118"/>
      <c r="AD153" s="13"/>
      <c r="AE153" s="76"/>
      <c r="AF153" s="76"/>
      <c r="AG153" s="76"/>
      <c r="AH153" s="76"/>
      <c r="AJ153" s="37">
        <v>-4414.0678253698761</v>
      </c>
      <c r="AK153" s="38">
        <v>9087.6316683780406</v>
      </c>
    </row>
    <row r="154" spans="1:37" x14ac:dyDescent="0.2">
      <c r="A154" s="13"/>
      <c r="B154" s="13"/>
      <c r="C154" s="106"/>
      <c r="D154" s="8"/>
      <c r="E154" s="76"/>
      <c r="F154" s="76"/>
      <c r="G154" s="69"/>
      <c r="H154" s="69"/>
      <c r="I154" s="79"/>
      <c r="J154" s="89"/>
      <c r="K154" s="89"/>
      <c r="L154" s="79"/>
      <c r="M154" s="76"/>
      <c r="N154" s="76"/>
      <c r="O154" s="76"/>
      <c r="P154" s="76"/>
      <c r="Q154" s="69"/>
      <c r="R154" s="70"/>
      <c r="S154" s="70"/>
      <c r="T154" s="13"/>
      <c r="U154" s="113"/>
      <c r="V154" s="112"/>
      <c r="W154" s="112"/>
      <c r="X154" s="113"/>
      <c r="Y154" s="113"/>
      <c r="Z154" s="13"/>
      <c r="AA154" s="76"/>
      <c r="AB154" s="76"/>
      <c r="AC154" s="118"/>
      <c r="AD154" s="13"/>
      <c r="AE154" s="76"/>
      <c r="AF154" s="76"/>
      <c r="AG154" s="76"/>
      <c r="AH154" s="76"/>
      <c r="AJ154" s="37">
        <v>-2190.203604570966</v>
      </c>
      <c r="AK154" s="38">
        <v>6172.0113840124995</v>
      </c>
    </row>
    <row r="155" spans="1:37" x14ac:dyDescent="0.2">
      <c r="A155" s="13"/>
      <c r="B155" s="13"/>
      <c r="C155" s="106"/>
      <c r="D155" s="8"/>
      <c r="E155" s="76"/>
      <c r="F155" s="76"/>
      <c r="G155" s="69"/>
      <c r="H155" s="69"/>
      <c r="I155" s="79"/>
      <c r="J155" s="89"/>
      <c r="K155" s="89"/>
      <c r="L155" s="79"/>
      <c r="M155" s="76"/>
      <c r="N155" s="76"/>
      <c r="O155" s="76"/>
      <c r="P155" s="76"/>
      <c r="Q155" s="69"/>
      <c r="R155" s="70"/>
      <c r="S155" s="70"/>
      <c r="T155" s="13"/>
      <c r="U155" s="113"/>
      <c r="V155" s="112"/>
      <c r="W155" s="112"/>
      <c r="X155" s="113"/>
      <c r="Y155" s="113"/>
      <c r="Z155" s="13"/>
      <c r="AA155" s="76"/>
      <c r="AB155" s="76"/>
      <c r="AC155" s="118"/>
      <c r="AD155" s="13"/>
      <c r="AE155" s="76"/>
      <c r="AF155" s="76"/>
      <c r="AG155" s="76"/>
      <c r="AH155" s="76"/>
      <c r="AJ155" s="37">
        <v>0</v>
      </c>
      <c r="AK155" s="38">
        <v>4848.1113355327197</v>
      </c>
    </row>
    <row r="156" spans="1:37" x14ac:dyDescent="0.2">
      <c r="A156" s="13"/>
      <c r="B156" s="13"/>
      <c r="C156" s="106"/>
      <c r="D156" s="8"/>
      <c r="E156" s="76"/>
      <c r="F156" s="76"/>
      <c r="G156" s="69"/>
      <c r="H156" s="69"/>
      <c r="I156" s="79"/>
      <c r="J156" s="89"/>
      <c r="K156" s="89"/>
      <c r="L156" s="79"/>
      <c r="M156" s="76"/>
      <c r="N156" s="76"/>
      <c r="O156" s="76"/>
      <c r="P156" s="76"/>
      <c r="Q156" s="69"/>
      <c r="R156" s="70"/>
      <c r="S156" s="70"/>
      <c r="T156" s="13"/>
      <c r="U156" s="113"/>
      <c r="V156" s="112"/>
      <c r="W156" s="112"/>
      <c r="X156" s="113"/>
      <c r="Y156" s="113"/>
      <c r="Z156" s="13"/>
      <c r="AA156" s="76"/>
      <c r="AB156" s="76"/>
      <c r="AC156" s="118"/>
      <c r="AD156" s="13"/>
      <c r="AE156" s="76"/>
      <c r="AF156" s="76"/>
      <c r="AG156" s="76"/>
      <c r="AH156" s="76"/>
      <c r="AJ156" s="37">
        <v>-18517.793238241782</v>
      </c>
      <c r="AK156" s="38">
        <v>5316.0536701592</v>
      </c>
    </row>
    <row r="157" spans="1:37" x14ac:dyDescent="0.2">
      <c r="A157" s="13"/>
      <c r="B157" s="13"/>
      <c r="C157" s="106"/>
      <c r="D157" s="8"/>
      <c r="E157" s="76"/>
      <c r="F157" s="76"/>
      <c r="G157" s="69"/>
      <c r="H157" s="69"/>
      <c r="I157" s="79"/>
      <c r="J157" s="89"/>
      <c r="K157" s="89"/>
      <c r="L157" s="79"/>
      <c r="M157" s="76"/>
      <c r="N157" s="76"/>
      <c r="O157" s="76"/>
      <c r="P157" s="76"/>
      <c r="Q157" s="69"/>
      <c r="R157" s="70"/>
      <c r="S157" s="70"/>
      <c r="T157" s="13"/>
      <c r="U157" s="113"/>
      <c r="V157" s="112"/>
      <c r="W157" s="112"/>
      <c r="X157" s="113"/>
      <c r="Y157" s="113"/>
      <c r="Z157" s="13"/>
      <c r="AA157" s="76"/>
      <c r="AB157" s="76"/>
      <c r="AC157" s="118"/>
      <c r="AD157" s="13"/>
      <c r="AE157" s="76"/>
      <c r="AF157" s="76"/>
      <c r="AG157" s="76"/>
      <c r="AH157" s="76"/>
      <c r="AJ157" s="37">
        <v>-15290.83026373153</v>
      </c>
      <c r="AK157" s="38">
        <v>7962.3106651253001</v>
      </c>
    </row>
    <row r="158" spans="1:37" x14ac:dyDescent="0.2">
      <c r="A158" s="13"/>
      <c r="B158" s="13"/>
      <c r="C158" s="106"/>
      <c r="D158" s="8"/>
      <c r="E158" s="76"/>
      <c r="F158" s="76"/>
      <c r="G158" s="69"/>
      <c r="H158" s="69"/>
      <c r="I158" s="79"/>
      <c r="J158" s="89"/>
      <c r="K158" s="89"/>
      <c r="L158" s="79"/>
      <c r="M158" s="76"/>
      <c r="N158" s="76"/>
      <c r="O158" s="76"/>
      <c r="P158" s="76"/>
      <c r="Q158" s="69"/>
      <c r="R158" s="70"/>
      <c r="S158" s="70"/>
      <c r="T158" s="13"/>
      <c r="U158" s="113"/>
      <c r="V158" s="112"/>
      <c r="W158" s="112"/>
      <c r="X158" s="113"/>
      <c r="Y158" s="113"/>
      <c r="Z158" s="13"/>
      <c r="AA158" s="76"/>
      <c r="AB158" s="76"/>
      <c r="AC158" s="118"/>
      <c r="AD158" s="13"/>
      <c r="AE158" s="76"/>
      <c r="AF158" s="76"/>
      <c r="AG158" s="76"/>
      <c r="AH158" s="76"/>
      <c r="AJ158" s="37">
        <v>-16001.926105688932</v>
      </c>
      <c r="AK158" s="38">
        <v>11359.508044525101</v>
      </c>
    </row>
    <row r="159" spans="1:37" x14ac:dyDescent="0.2">
      <c r="A159" s="13"/>
      <c r="B159" s="13"/>
      <c r="C159" s="106"/>
      <c r="D159" s="8"/>
      <c r="E159" s="76"/>
      <c r="F159" s="76"/>
      <c r="G159" s="69"/>
      <c r="H159" s="69"/>
      <c r="I159" s="79"/>
      <c r="J159" s="89"/>
      <c r="K159" s="89"/>
      <c r="L159" s="79"/>
      <c r="M159" s="76"/>
      <c r="N159" s="76"/>
      <c r="O159" s="76"/>
      <c r="P159" s="76"/>
      <c r="Q159" s="69"/>
      <c r="R159" s="70"/>
      <c r="S159" s="70"/>
      <c r="T159" s="13"/>
      <c r="U159" s="113"/>
      <c r="V159" s="112"/>
      <c r="W159" s="112"/>
      <c r="X159" s="113"/>
      <c r="Y159" s="113"/>
      <c r="Z159" s="13"/>
      <c r="AA159" s="76"/>
      <c r="AB159" s="76"/>
      <c r="AC159" s="118"/>
      <c r="AD159" s="13"/>
      <c r="AE159" s="76"/>
      <c r="AF159" s="76"/>
      <c r="AG159" s="76"/>
      <c r="AH159" s="76"/>
      <c r="AJ159" s="37">
        <v>-13855.25957284779</v>
      </c>
      <c r="AK159" s="38">
        <v>15779.135810821201</v>
      </c>
    </row>
    <row r="160" spans="1:37" x14ac:dyDescent="0.2">
      <c r="A160" s="13"/>
      <c r="B160" s="13"/>
      <c r="C160" s="106"/>
      <c r="D160" s="8"/>
      <c r="E160" s="76"/>
      <c r="F160" s="76"/>
      <c r="G160" s="69"/>
      <c r="H160" s="69"/>
      <c r="I160" s="79"/>
      <c r="J160" s="89"/>
      <c r="K160" s="89"/>
      <c r="L160" s="79"/>
      <c r="M160" s="76"/>
      <c r="N160" s="76"/>
      <c r="O160" s="76"/>
      <c r="P160" s="76"/>
      <c r="Q160" s="69"/>
      <c r="R160" s="70"/>
      <c r="S160" s="70"/>
      <c r="T160" s="13"/>
      <c r="U160" s="113"/>
      <c r="V160" s="112"/>
      <c r="W160" s="112"/>
      <c r="X160" s="113"/>
      <c r="Y160" s="113"/>
      <c r="Z160" s="13"/>
      <c r="AA160" s="76"/>
      <c r="AB160" s="76"/>
      <c r="AC160" s="118"/>
      <c r="AD160" s="13"/>
      <c r="AE160" s="76"/>
      <c r="AF160" s="76"/>
      <c r="AG160" s="76"/>
      <c r="AH160" s="76"/>
      <c r="AJ160" s="37">
        <v>-13270.806794030352</v>
      </c>
      <c r="AK160" s="38">
        <v>17547.4761148691</v>
      </c>
    </row>
    <row r="161" spans="1:37" x14ac:dyDescent="0.2">
      <c r="A161" s="13"/>
      <c r="B161" s="13"/>
      <c r="C161" s="106"/>
      <c r="D161" s="8"/>
      <c r="E161" s="76"/>
      <c r="F161" s="76"/>
      <c r="G161" s="69"/>
      <c r="H161" s="69"/>
      <c r="I161" s="79"/>
      <c r="J161" s="89"/>
      <c r="K161" s="89"/>
      <c r="L161" s="79"/>
      <c r="M161" s="76"/>
      <c r="N161" s="76"/>
      <c r="O161" s="76"/>
      <c r="P161" s="76"/>
      <c r="Q161" s="69"/>
      <c r="R161" s="70"/>
      <c r="S161" s="70"/>
      <c r="T161" s="13"/>
      <c r="U161" s="113"/>
      <c r="V161" s="112"/>
      <c r="W161" s="112"/>
      <c r="X161" s="113"/>
      <c r="Y161" s="113"/>
      <c r="Z161" s="13"/>
      <c r="AA161" s="76"/>
      <c r="AB161" s="76"/>
      <c r="AC161" s="118"/>
      <c r="AD161" s="13"/>
      <c r="AE161" s="76"/>
      <c r="AF161" s="76"/>
      <c r="AG161" s="76"/>
      <c r="AH161" s="76"/>
      <c r="AJ161" s="37">
        <v>-11565.064118635904</v>
      </c>
      <c r="AK161" s="38">
        <v>18842.901604266001</v>
      </c>
    </row>
    <row r="162" spans="1:37" x14ac:dyDescent="0.2">
      <c r="A162" s="13"/>
      <c r="B162" s="13"/>
      <c r="C162" s="106"/>
      <c r="D162" s="8"/>
      <c r="E162" s="76"/>
      <c r="F162" s="76"/>
      <c r="G162" s="69"/>
      <c r="H162" s="69"/>
      <c r="I162" s="79"/>
      <c r="J162" s="89"/>
      <c r="K162" s="89"/>
      <c r="L162" s="79"/>
      <c r="M162" s="76"/>
      <c r="N162" s="76"/>
      <c r="O162" s="76"/>
      <c r="P162" s="76"/>
      <c r="Q162" s="69"/>
      <c r="R162" s="70"/>
      <c r="S162" s="70"/>
      <c r="T162" s="13"/>
      <c r="U162" s="113"/>
      <c r="V162" s="112"/>
      <c r="W162" s="112"/>
      <c r="X162" s="113"/>
      <c r="Y162" s="113"/>
      <c r="Z162" s="13"/>
      <c r="AA162" s="76"/>
      <c r="AB162" s="76"/>
      <c r="AC162" s="118"/>
      <c r="AD162" s="13"/>
      <c r="AE162" s="76"/>
      <c r="AF162" s="76"/>
      <c r="AG162" s="76"/>
      <c r="AH162" s="76"/>
      <c r="AJ162" s="37">
        <v>-10377.296754381019</v>
      </c>
      <c r="AK162" s="38">
        <v>20504.2335177813</v>
      </c>
    </row>
    <row r="163" spans="1:37" x14ac:dyDescent="0.2">
      <c r="A163" s="13"/>
      <c r="B163" s="13"/>
      <c r="C163" s="106"/>
      <c r="D163" s="8"/>
      <c r="E163" s="76"/>
      <c r="F163" s="76"/>
      <c r="G163" s="69"/>
      <c r="H163" s="69"/>
      <c r="I163" s="79"/>
      <c r="J163" s="89"/>
      <c r="K163" s="89"/>
      <c r="L163" s="79"/>
      <c r="M163" s="76"/>
      <c r="N163" s="76"/>
      <c r="O163" s="76"/>
      <c r="P163" s="76"/>
      <c r="Q163" s="69"/>
      <c r="R163" s="70"/>
      <c r="S163" s="70"/>
      <c r="T163" s="13"/>
      <c r="U163" s="113"/>
      <c r="V163" s="112"/>
      <c r="W163" s="112"/>
      <c r="X163" s="113"/>
      <c r="Y163" s="113"/>
      <c r="Z163" s="13"/>
      <c r="AA163" s="76"/>
      <c r="AB163" s="76"/>
      <c r="AC163" s="118"/>
      <c r="AD163" s="13"/>
      <c r="AE163" s="76"/>
      <c r="AF163" s="76"/>
      <c r="AG163" s="76"/>
      <c r="AH163" s="76"/>
      <c r="AJ163" s="37">
        <v>-8712.6855014236316</v>
      </c>
      <c r="AK163" s="38">
        <v>19272.981680187298</v>
      </c>
    </row>
    <row r="164" spans="1:37" x14ac:dyDescent="0.2">
      <c r="A164" s="13"/>
      <c r="B164" s="13"/>
      <c r="C164" s="106"/>
      <c r="D164" s="8"/>
      <c r="E164" s="76"/>
      <c r="F164" s="76"/>
      <c r="G164" s="69"/>
      <c r="H164" s="69"/>
      <c r="I164" s="79"/>
      <c r="J164" s="89"/>
      <c r="K164" s="89"/>
      <c r="L164" s="79"/>
      <c r="M164" s="76"/>
      <c r="N164" s="76"/>
      <c r="O164" s="76"/>
      <c r="P164" s="76"/>
      <c r="Q164" s="69"/>
      <c r="R164" s="70"/>
      <c r="S164" s="70"/>
      <c r="T164" s="13"/>
      <c r="U164" s="113"/>
      <c r="V164" s="112"/>
      <c r="W164" s="112"/>
      <c r="X164" s="113"/>
      <c r="Y164" s="113"/>
      <c r="Z164" s="13"/>
      <c r="AA164" s="76"/>
      <c r="AB164" s="76"/>
      <c r="AC164" s="118"/>
      <c r="AD164" s="13"/>
      <c r="AE164" s="76"/>
      <c r="AF164" s="76"/>
      <c r="AG164" s="76"/>
      <c r="AH164" s="76"/>
      <c r="AJ164" s="37">
        <v>-6353.5862984649666</v>
      </c>
      <c r="AK164" s="38">
        <v>15787.2756815293</v>
      </c>
    </row>
    <row r="165" spans="1:37" x14ac:dyDescent="0.2">
      <c r="A165" s="13"/>
      <c r="B165" s="13"/>
      <c r="C165" s="106"/>
      <c r="D165" s="8"/>
      <c r="E165" s="76"/>
      <c r="F165" s="76"/>
      <c r="G165" s="69"/>
      <c r="H165" s="69"/>
      <c r="I165" s="79"/>
      <c r="J165" s="89"/>
      <c r="K165" s="89"/>
      <c r="L165" s="79"/>
      <c r="M165" s="76"/>
      <c r="N165" s="76"/>
      <c r="O165" s="76"/>
      <c r="P165" s="76"/>
      <c r="Q165" s="69"/>
      <c r="R165" s="70"/>
      <c r="S165" s="70"/>
      <c r="T165" s="13"/>
      <c r="U165" s="113"/>
      <c r="V165" s="112"/>
      <c r="W165" s="112"/>
      <c r="X165" s="113"/>
      <c r="Y165" s="113"/>
      <c r="Z165" s="13"/>
      <c r="AA165" s="76"/>
      <c r="AB165" s="76"/>
      <c r="AC165" s="118"/>
      <c r="AD165" s="13"/>
      <c r="AE165" s="76"/>
      <c r="AF165" s="76"/>
      <c r="AG165" s="76"/>
      <c r="AH165" s="76"/>
      <c r="AJ165" s="37">
        <v>-4414.0678253698761</v>
      </c>
      <c r="AK165" s="38">
        <v>10444.093347448699</v>
      </c>
    </row>
    <row r="166" spans="1:37" x14ac:dyDescent="0.2">
      <c r="A166" s="13"/>
      <c r="B166" s="13"/>
      <c r="C166" s="106"/>
      <c r="D166" s="8"/>
      <c r="E166" s="76"/>
      <c r="F166" s="76"/>
      <c r="G166" s="69"/>
      <c r="H166" s="69"/>
      <c r="I166" s="79"/>
      <c r="J166" s="89"/>
      <c r="K166" s="89"/>
      <c r="L166" s="79"/>
      <c r="M166" s="76"/>
      <c r="N166" s="76"/>
      <c r="O166" s="76"/>
      <c r="P166" s="76"/>
      <c r="Q166" s="69"/>
      <c r="R166" s="70"/>
      <c r="S166" s="70"/>
      <c r="T166" s="13"/>
      <c r="U166" s="113"/>
      <c r="V166" s="112"/>
      <c r="W166" s="112"/>
      <c r="X166" s="113"/>
      <c r="Y166" s="113"/>
      <c r="Z166" s="13"/>
      <c r="AA166" s="76"/>
      <c r="AB166" s="76"/>
      <c r="AC166" s="118"/>
      <c r="AD166" s="13"/>
      <c r="AE166" s="76"/>
      <c r="AF166" s="76"/>
      <c r="AG166" s="76"/>
      <c r="AH166" s="76"/>
      <c r="AJ166" s="37">
        <v>-2190.203604570966</v>
      </c>
      <c r="AK166" s="38">
        <v>7089.2372514020899</v>
      </c>
    </row>
    <row r="167" spans="1:37" x14ac:dyDescent="0.2">
      <c r="A167" s="13"/>
      <c r="B167" s="13"/>
      <c r="C167" s="106"/>
      <c r="D167" s="8"/>
      <c r="E167" s="76"/>
      <c r="F167" s="76"/>
      <c r="G167" s="69"/>
      <c r="H167" s="69"/>
      <c r="I167" s="79"/>
      <c r="J167" s="89"/>
      <c r="K167" s="89"/>
      <c r="L167" s="79"/>
      <c r="M167" s="76"/>
      <c r="N167" s="76"/>
      <c r="O167" s="76"/>
      <c r="P167" s="76"/>
      <c r="Q167" s="69"/>
      <c r="R167" s="70"/>
      <c r="S167" s="70"/>
      <c r="T167" s="13"/>
      <c r="U167" s="113"/>
      <c r="V167" s="112"/>
      <c r="W167" s="112"/>
      <c r="X167" s="113"/>
      <c r="Y167" s="113"/>
      <c r="Z167" s="13"/>
      <c r="AA167" s="76"/>
      <c r="AB167" s="76"/>
      <c r="AC167" s="118"/>
      <c r="AD167" s="13"/>
      <c r="AE167" s="76"/>
      <c r="AF167" s="76"/>
      <c r="AG167" s="76"/>
      <c r="AH167" s="76"/>
      <c r="AJ167" s="37">
        <v>0</v>
      </c>
      <c r="AK167" s="38">
        <v>5561.00601504106</v>
      </c>
    </row>
    <row r="168" spans="1:37" x14ac:dyDescent="0.2">
      <c r="A168" s="13"/>
      <c r="B168" s="13"/>
      <c r="C168" s="106"/>
      <c r="D168" s="8"/>
      <c r="E168" s="76"/>
      <c r="F168" s="76"/>
      <c r="G168" s="69"/>
      <c r="H168" s="69"/>
      <c r="I168" s="79"/>
      <c r="J168" s="89"/>
      <c r="K168" s="89"/>
      <c r="L168" s="79"/>
      <c r="M168" s="76"/>
      <c r="N168" s="76"/>
      <c r="O168" s="76"/>
      <c r="P168" s="76"/>
      <c r="Q168" s="69"/>
      <c r="R168" s="70"/>
      <c r="S168" s="70"/>
      <c r="T168" s="13"/>
      <c r="U168" s="113"/>
      <c r="V168" s="112"/>
      <c r="W168" s="112"/>
      <c r="X168" s="113"/>
      <c r="Y168" s="113"/>
      <c r="Z168" s="13"/>
      <c r="AA168" s="76"/>
      <c r="AB168" s="76"/>
      <c r="AC168" s="118"/>
      <c r="AD168" s="13"/>
      <c r="AE168" s="76"/>
      <c r="AF168" s="76"/>
      <c r="AG168" s="76"/>
      <c r="AH168" s="76"/>
      <c r="AJ168" s="37">
        <v>-18517.793238241782</v>
      </c>
      <c r="AK168" s="38">
        <v>6086.6762264613999</v>
      </c>
    </row>
    <row r="169" spans="1:37" x14ac:dyDescent="0.2">
      <c r="A169" s="13"/>
      <c r="B169" s="13"/>
      <c r="C169" s="106"/>
      <c r="D169" s="8"/>
      <c r="E169" s="76"/>
      <c r="F169" s="76"/>
      <c r="G169" s="69"/>
      <c r="H169" s="69"/>
      <c r="I169" s="79"/>
      <c r="J169" s="89"/>
      <c r="K169" s="89"/>
      <c r="L169" s="79"/>
      <c r="M169" s="76"/>
      <c r="N169" s="76"/>
      <c r="O169" s="76"/>
      <c r="P169" s="76"/>
      <c r="Q169" s="69"/>
      <c r="R169" s="70"/>
      <c r="S169" s="70"/>
      <c r="T169" s="13"/>
      <c r="U169" s="113"/>
      <c r="V169" s="112"/>
      <c r="W169" s="112"/>
      <c r="X169" s="113"/>
      <c r="Y169" s="113"/>
      <c r="Z169" s="13"/>
      <c r="AA169" s="76"/>
      <c r="AB169" s="76"/>
      <c r="AC169" s="118"/>
      <c r="AD169" s="13"/>
      <c r="AE169" s="76"/>
      <c r="AF169" s="76"/>
      <c r="AG169" s="76"/>
      <c r="AH169" s="76"/>
      <c r="AJ169" s="37">
        <v>-15290.83026373153</v>
      </c>
      <c r="AK169" s="38">
        <v>9097.2234934159605</v>
      </c>
    </row>
    <row r="170" spans="1:37" x14ac:dyDescent="0.2">
      <c r="A170" s="13"/>
      <c r="B170" s="13"/>
      <c r="C170" s="106"/>
      <c r="D170" s="8"/>
      <c r="E170" s="76"/>
      <c r="F170" s="76"/>
      <c r="G170" s="69"/>
      <c r="H170" s="69"/>
      <c r="I170" s="79"/>
      <c r="J170" s="89"/>
      <c r="K170" s="89"/>
      <c r="L170" s="79"/>
      <c r="M170" s="76"/>
      <c r="N170" s="76"/>
      <c r="O170" s="76"/>
      <c r="P170" s="76"/>
      <c r="Q170" s="69"/>
      <c r="R170" s="70"/>
      <c r="S170" s="70"/>
      <c r="T170" s="13"/>
      <c r="U170" s="113"/>
      <c r="V170" s="112"/>
      <c r="W170" s="112"/>
      <c r="X170" s="113"/>
      <c r="Y170" s="113"/>
      <c r="Z170" s="13"/>
      <c r="AA170" s="76"/>
      <c r="AB170" s="76"/>
      <c r="AC170" s="118"/>
      <c r="AD170" s="13"/>
      <c r="AE170" s="76"/>
      <c r="AF170" s="76"/>
      <c r="AG170" s="76"/>
      <c r="AH170" s="76"/>
      <c r="AJ170" s="37">
        <v>-16001.926105688932</v>
      </c>
      <c r="AK170" s="38">
        <v>12951.5564260183</v>
      </c>
    </row>
    <row r="171" spans="1:37" x14ac:dyDescent="0.2">
      <c r="A171" s="13"/>
      <c r="B171" s="13"/>
      <c r="C171" s="106"/>
      <c r="D171" s="8"/>
      <c r="E171" s="76"/>
      <c r="F171" s="76"/>
      <c r="G171" s="69"/>
      <c r="H171" s="69"/>
      <c r="I171" s="79"/>
      <c r="J171" s="89"/>
      <c r="K171" s="89"/>
      <c r="L171" s="79"/>
      <c r="M171" s="76"/>
      <c r="N171" s="76"/>
      <c r="O171" s="76"/>
      <c r="P171" s="76"/>
      <c r="Q171" s="69"/>
      <c r="R171" s="70"/>
      <c r="S171" s="70"/>
      <c r="T171" s="13"/>
      <c r="U171" s="113"/>
      <c r="V171" s="112"/>
      <c r="W171" s="112"/>
      <c r="X171" s="113"/>
      <c r="Y171" s="113"/>
      <c r="Z171" s="13"/>
      <c r="AA171" s="76"/>
      <c r="AB171" s="76"/>
      <c r="AC171" s="118"/>
      <c r="AD171" s="13"/>
      <c r="AE171" s="76"/>
      <c r="AF171" s="76"/>
      <c r="AG171" s="76"/>
      <c r="AH171" s="76"/>
      <c r="AJ171" s="37">
        <v>-13855.25957284779</v>
      </c>
      <c r="AK171" s="38">
        <v>17982.513973743899</v>
      </c>
    </row>
    <row r="172" spans="1:37" x14ac:dyDescent="0.2">
      <c r="A172" s="13"/>
      <c r="B172" s="13"/>
      <c r="C172" s="106"/>
      <c r="D172" s="8"/>
      <c r="E172" s="76"/>
      <c r="F172" s="76"/>
      <c r="G172" s="69"/>
      <c r="H172" s="69"/>
      <c r="I172" s="79"/>
      <c r="J172" s="89"/>
      <c r="K172" s="89"/>
      <c r="L172" s="79"/>
      <c r="M172" s="76"/>
      <c r="N172" s="76"/>
      <c r="O172" s="76"/>
      <c r="P172" s="76"/>
      <c r="Q172" s="69"/>
      <c r="R172" s="70"/>
      <c r="S172" s="70"/>
      <c r="T172" s="13"/>
      <c r="U172" s="113"/>
      <c r="V172" s="112"/>
      <c r="W172" s="112"/>
      <c r="X172" s="113"/>
      <c r="Y172" s="113"/>
      <c r="Z172" s="13"/>
      <c r="AA172" s="76"/>
      <c r="AB172" s="76"/>
      <c r="AC172" s="118"/>
      <c r="AD172" s="13"/>
      <c r="AE172" s="76"/>
      <c r="AF172" s="76"/>
      <c r="AG172" s="76"/>
      <c r="AH172" s="76"/>
      <c r="AJ172" s="37">
        <v>-13270.806794030352</v>
      </c>
      <c r="AK172" s="38">
        <v>19949.7068892305</v>
      </c>
    </row>
    <row r="173" spans="1:37" x14ac:dyDescent="0.2">
      <c r="A173" s="13"/>
      <c r="B173" s="13"/>
      <c r="C173" s="106"/>
      <c r="D173" s="8"/>
      <c r="E173" s="76"/>
      <c r="F173" s="76"/>
      <c r="G173" s="69"/>
      <c r="H173" s="69"/>
      <c r="I173" s="79"/>
      <c r="J173" s="89"/>
      <c r="K173" s="89"/>
      <c r="L173" s="79"/>
      <c r="M173" s="76"/>
      <c r="N173" s="76"/>
      <c r="O173" s="76"/>
      <c r="P173" s="76"/>
      <c r="Q173" s="69"/>
      <c r="R173" s="70"/>
      <c r="S173" s="70"/>
      <c r="T173" s="13"/>
      <c r="U173" s="113"/>
      <c r="V173" s="112"/>
      <c r="W173" s="112"/>
      <c r="X173" s="113"/>
      <c r="Y173" s="113"/>
      <c r="Z173" s="13"/>
      <c r="AA173" s="76"/>
      <c r="AB173" s="76"/>
      <c r="AC173" s="118"/>
      <c r="AD173" s="13"/>
      <c r="AE173" s="76"/>
      <c r="AF173" s="76"/>
      <c r="AG173" s="76"/>
      <c r="AH173" s="76"/>
      <c r="AJ173" s="37">
        <v>-11565.064118635904</v>
      </c>
      <c r="AK173" s="38">
        <v>21398.5466240768</v>
      </c>
    </row>
    <row r="174" spans="1:37" x14ac:dyDescent="0.2">
      <c r="A174" s="13"/>
      <c r="B174" s="13"/>
      <c r="C174" s="106"/>
      <c r="D174" s="8"/>
      <c r="E174" s="76"/>
      <c r="F174" s="76"/>
      <c r="G174" s="69"/>
      <c r="H174" s="69"/>
      <c r="I174" s="79"/>
      <c r="J174" s="89"/>
      <c r="K174" s="89"/>
      <c r="L174" s="79"/>
      <c r="M174" s="76"/>
      <c r="N174" s="76"/>
      <c r="O174" s="76"/>
      <c r="P174" s="76"/>
      <c r="Q174" s="69"/>
      <c r="R174" s="70"/>
      <c r="S174" s="70"/>
      <c r="T174" s="13"/>
      <c r="U174" s="113"/>
      <c r="V174" s="112"/>
      <c r="W174" s="112"/>
      <c r="X174" s="113"/>
      <c r="Y174" s="113"/>
      <c r="Z174" s="13"/>
      <c r="AA174" s="76"/>
      <c r="AB174" s="76"/>
      <c r="AC174" s="118"/>
      <c r="AD174" s="13"/>
      <c r="AE174" s="76"/>
      <c r="AF174" s="76"/>
      <c r="AG174" s="76"/>
      <c r="AH174" s="76"/>
      <c r="AJ174" s="37">
        <v>-10377.296754381019</v>
      </c>
      <c r="AK174" s="38">
        <v>23269.1368667637</v>
      </c>
    </row>
    <row r="175" spans="1:37" x14ac:dyDescent="0.2">
      <c r="A175" s="13"/>
      <c r="B175" s="13"/>
      <c r="C175" s="106"/>
      <c r="D175" s="8"/>
      <c r="E175" s="76"/>
      <c r="F175" s="76"/>
      <c r="G175" s="69"/>
      <c r="H175" s="69"/>
      <c r="I175" s="79"/>
      <c r="J175" s="89"/>
      <c r="K175" s="89"/>
      <c r="L175" s="79"/>
      <c r="M175" s="76"/>
      <c r="N175" s="76"/>
      <c r="O175" s="76"/>
      <c r="P175" s="76"/>
      <c r="Q175" s="69"/>
      <c r="R175" s="70"/>
      <c r="S175" s="70"/>
      <c r="T175" s="13"/>
      <c r="U175" s="113"/>
      <c r="V175" s="112"/>
      <c r="W175" s="112"/>
      <c r="X175" s="113"/>
      <c r="Y175" s="113"/>
      <c r="Z175" s="13"/>
      <c r="AA175" s="76"/>
      <c r="AB175" s="76"/>
      <c r="AC175" s="118"/>
      <c r="AD175" s="13"/>
      <c r="AE175" s="76"/>
      <c r="AF175" s="76"/>
      <c r="AG175" s="76"/>
      <c r="AH175" s="76"/>
      <c r="AJ175" s="37">
        <v>-8712.6855014236316</v>
      </c>
      <c r="AK175" s="38">
        <v>21870.4548684377</v>
      </c>
    </row>
    <row r="176" spans="1:37" x14ac:dyDescent="0.2">
      <c r="A176" s="13"/>
      <c r="B176" s="13"/>
      <c r="C176" s="106"/>
      <c r="D176" s="8"/>
      <c r="E176" s="76"/>
      <c r="F176" s="76"/>
      <c r="G176" s="69"/>
      <c r="H176" s="69"/>
      <c r="I176" s="79"/>
      <c r="J176" s="89"/>
      <c r="K176" s="89"/>
      <c r="L176" s="79"/>
      <c r="M176" s="76"/>
      <c r="N176" s="76"/>
      <c r="O176" s="76"/>
      <c r="P176" s="76"/>
      <c r="Q176" s="69"/>
      <c r="R176" s="70"/>
      <c r="S176" s="70"/>
      <c r="T176" s="13"/>
      <c r="U176" s="113"/>
      <c r="V176" s="112"/>
      <c r="W176" s="112"/>
      <c r="X176" s="113"/>
      <c r="Y176" s="113"/>
      <c r="Z176" s="13"/>
      <c r="AA176" s="76"/>
      <c r="AB176" s="76"/>
      <c r="AC176" s="118"/>
      <c r="AD176" s="13"/>
      <c r="AE176" s="76"/>
      <c r="AF176" s="76"/>
      <c r="AG176" s="76"/>
      <c r="AH176" s="76"/>
      <c r="AJ176" s="37">
        <v>-6353.5862984649666</v>
      </c>
      <c r="AK176" s="38">
        <v>17889.465062495001</v>
      </c>
    </row>
    <row r="177" spans="1:37" x14ac:dyDescent="0.2">
      <c r="A177" s="13"/>
      <c r="B177" s="13"/>
      <c r="C177" s="106"/>
      <c r="D177" s="8"/>
      <c r="E177" s="76"/>
      <c r="F177" s="76"/>
      <c r="G177" s="69"/>
      <c r="H177" s="69"/>
      <c r="I177" s="79"/>
      <c r="J177" s="89"/>
      <c r="K177" s="89"/>
      <c r="L177" s="79"/>
      <c r="M177" s="76"/>
      <c r="N177" s="76"/>
      <c r="O177" s="76"/>
      <c r="P177" s="76"/>
      <c r="Q177" s="69"/>
      <c r="R177" s="70"/>
      <c r="S177" s="70"/>
      <c r="T177" s="13"/>
      <c r="U177" s="113"/>
      <c r="V177" s="112"/>
      <c r="W177" s="112"/>
      <c r="X177" s="113"/>
      <c r="Y177" s="113"/>
      <c r="Z177" s="13"/>
      <c r="AA177" s="76"/>
      <c r="AB177" s="76"/>
      <c r="AC177" s="118"/>
      <c r="AD177" s="13"/>
      <c r="AE177" s="76"/>
      <c r="AF177" s="76"/>
      <c r="AG177" s="76"/>
      <c r="AH177" s="76"/>
      <c r="AJ177" s="37">
        <v>-4414.0678253698761</v>
      </c>
      <c r="AK177" s="38">
        <v>11835.275154679201</v>
      </c>
    </row>
    <row r="178" spans="1:37" x14ac:dyDescent="0.2">
      <c r="A178" s="13"/>
      <c r="B178" s="13"/>
      <c r="C178" s="106"/>
      <c r="D178" s="8"/>
      <c r="E178" s="76"/>
      <c r="F178" s="76"/>
      <c r="G178" s="69"/>
      <c r="H178" s="69"/>
      <c r="I178" s="79"/>
      <c r="J178" s="89"/>
      <c r="K178" s="89"/>
      <c r="L178" s="79"/>
      <c r="M178" s="76"/>
      <c r="N178" s="76"/>
      <c r="O178" s="76"/>
      <c r="P178" s="76"/>
      <c r="Q178" s="69"/>
      <c r="R178" s="70"/>
      <c r="S178" s="70"/>
      <c r="T178" s="13"/>
      <c r="U178" s="113"/>
      <c r="V178" s="112"/>
      <c r="W178" s="112"/>
      <c r="X178" s="113"/>
      <c r="Y178" s="113"/>
      <c r="Z178" s="13"/>
      <c r="AA178" s="76"/>
      <c r="AB178" s="76"/>
      <c r="AC178" s="118"/>
      <c r="AD178" s="13"/>
      <c r="AE178" s="76"/>
      <c r="AF178" s="76"/>
      <c r="AG178" s="76"/>
      <c r="AH178" s="76"/>
      <c r="AJ178" s="37">
        <v>-2190.203604570966</v>
      </c>
      <c r="AK178" s="38">
        <v>8035.0211469150699</v>
      </c>
    </row>
    <row r="179" spans="1:37" x14ac:dyDescent="0.2">
      <c r="A179" s="13"/>
      <c r="B179" s="13"/>
      <c r="C179" s="106"/>
      <c r="D179" s="8"/>
      <c r="E179" s="76"/>
      <c r="F179" s="76"/>
      <c r="G179" s="69"/>
      <c r="H179" s="69"/>
      <c r="I179" s="79"/>
      <c r="J179" s="89"/>
      <c r="K179" s="89"/>
      <c r="L179" s="79"/>
      <c r="M179" s="76"/>
      <c r="N179" s="76"/>
      <c r="O179" s="76"/>
      <c r="P179" s="76"/>
      <c r="Q179" s="69"/>
      <c r="R179" s="70"/>
      <c r="S179" s="70"/>
      <c r="T179" s="13"/>
      <c r="U179" s="113"/>
      <c r="V179" s="112"/>
      <c r="W179" s="112"/>
      <c r="X179" s="113"/>
      <c r="Y179" s="113"/>
      <c r="Z179" s="13"/>
      <c r="AA179" s="76"/>
      <c r="AB179" s="76"/>
      <c r="AC179" s="118"/>
      <c r="AD179" s="13"/>
      <c r="AE179" s="76"/>
      <c r="AF179" s="76"/>
      <c r="AG179" s="76"/>
      <c r="AH179" s="76"/>
      <c r="AJ179" s="37">
        <v>0</v>
      </c>
      <c r="AK179" s="38">
        <v>6300.4318308136299</v>
      </c>
    </row>
    <row r="180" spans="1:37" x14ac:dyDescent="0.2">
      <c r="A180" s="13"/>
      <c r="B180" s="13"/>
      <c r="C180" s="106"/>
      <c r="D180" s="8"/>
      <c r="E180" s="76"/>
      <c r="F180" s="76"/>
      <c r="G180" s="69"/>
      <c r="H180" s="69"/>
      <c r="I180" s="79"/>
      <c r="J180" s="89"/>
      <c r="K180" s="89"/>
      <c r="L180" s="79"/>
      <c r="M180" s="76"/>
      <c r="N180" s="76"/>
      <c r="O180" s="76"/>
      <c r="P180" s="76"/>
      <c r="Q180" s="69"/>
      <c r="R180" s="70"/>
      <c r="S180" s="70"/>
      <c r="T180" s="13"/>
      <c r="U180" s="113"/>
      <c r="V180" s="112"/>
      <c r="W180" s="112"/>
      <c r="X180" s="113"/>
      <c r="Y180" s="113"/>
      <c r="Z180" s="13"/>
      <c r="AA180" s="76"/>
      <c r="AB180" s="76"/>
      <c r="AC180" s="118"/>
      <c r="AD180" s="13"/>
      <c r="AE180" s="76"/>
      <c r="AF180" s="76"/>
      <c r="AG180" s="76"/>
      <c r="AH180" s="76"/>
      <c r="AJ180" s="37">
        <v>-18517.793238241782</v>
      </c>
      <c r="AK180" s="38">
        <v>6885.8809568021297</v>
      </c>
    </row>
    <row r="181" spans="1:37" x14ac:dyDescent="0.2">
      <c r="A181" s="13"/>
      <c r="B181" s="13"/>
      <c r="C181" s="106"/>
      <c r="D181" s="8"/>
      <c r="E181" s="76"/>
      <c r="F181" s="76"/>
      <c r="G181" s="69"/>
      <c r="H181" s="69"/>
      <c r="I181" s="79"/>
      <c r="J181" s="89"/>
      <c r="K181" s="89"/>
      <c r="L181" s="79"/>
      <c r="M181" s="76"/>
      <c r="N181" s="76"/>
      <c r="O181" s="76"/>
      <c r="P181" s="76"/>
      <c r="Q181" s="69"/>
      <c r="R181" s="70"/>
      <c r="S181" s="70"/>
      <c r="T181" s="13"/>
      <c r="U181" s="113"/>
      <c r="V181" s="112"/>
      <c r="W181" s="112"/>
      <c r="X181" s="113"/>
      <c r="Y181" s="113"/>
      <c r="Z181" s="13"/>
      <c r="AA181" s="76"/>
      <c r="AB181" s="76"/>
      <c r="AC181" s="118"/>
      <c r="AD181" s="13"/>
      <c r="AE181" s="76"/>
      <c r="AF181" s="76"/>
      <c r="AG181" s="76"/>
      <c r="AH181" s="76"/>
      <c r="AJ181" s="37">
        <v>-15290.83026373153</v>
      </c>
      <c r="AK181" s="38">
        <v>10273.4495198038</v>
      </c>
    </row>
    <row r="182" spans="1:37" x14ac:dyDescent="0.2">
      <c r="A182" s="13"/>
      <c r="B182" s="13"/>
      <c r="C182" s="106"/>
      <c r="D182" s="8"/>
      <c r="E182" s="76"/>
      <c r="F182" s="76"/>
      <c r="G182" s="69"/>
      <c r="H182" s="69"/>
      <c r="I182" s="79"/>
      <c r="J182" s="89"/>
      <c r="K182" s="89"/>
      <c r="L182" s="79"/>
      <c r="M182" s="76"/>
      <c r="N182" s="76"/>
      <c r="O182" s="76"/>
      <c r="P182" s="76"/>
      <c r="Q182" s="69"/>
      <c r="R182" s="70"/>
      <c r="S182" s="70"/>
      <c r="T182" s="13"/>
      <c r="U182" s="113"/>
      <c r="V182" s="112"/>
      <c r="W182" s="112"/>
      <c r="X182" s="113"/>
      <c r="Y182" s="113"/>
      <c r="Z182" s="13"/>
      <c r="AA182" s="76"/>
      <c r="AB182" s="76"/>
      <c r="AC182" s="118"/>
      <c r="AD182" s="13"/>
      <c r="AE182" s="76"/>
      <c r="AF182" s="76"/>
      <c r="AG182" s="76"/>
      <c r="AH182" s="76"/>
      <c r="AJ182" s="37">
        <v>-16001.926105688932</v>
      </c>
      <c r="AK182" s="38">
        <v>14599.5739187376</v>
      </c>
    </row>
    <row r="183" spans="1:37" x14ac:dyDescent="0.2">
      <c r="A183" s="13"/>
      <c r="B183" s="13"/>
      <c r="C183" s="106"/>
      <c r="D183" s="8"/>
      <c r="E183" s="76"/>
      <c r="F183" s="76"/>
      <c r="G183" s="69"/>
      <c r="H183" s="69"/>
      <c r="I183" s="79"/>
      <c r="J183" s="89"/>
      <c r="K183" s="89"/>
      <c r="L183" s="79"/>
      <c r="M183" s="76"/>
      <c r="N183" s="76"/>
      <c r="O183" s="76"/>
      <c r="P183" s="76"/>
      <c r="Q183" s="69"/>
      <c r="R183" s="70"/>
      <c r="S183" s="70"/>
      <c r="T183" s="13"/>
      <c r="U183" s="113"/>
      <c r="V183" s="112"/>
      <c r="W183" s="112"/>
      <c r="X183" s="113"/>
      <c r="Y183" s="113"/>
      <c r="Z183" s="13"/>
      <c r="AA183" s="76"/>
      <c r="AB183" s="76"/>
      <c r="AC183" s="118"/>
      <c r="AD183" s="13"/>
      <c r="AE183" s="76"/>
      <c r="AF183" s="76"/>
      <c r="AG183" s="76"/>
      <c r="AH183" s="76"/>
      <c r="AJ183" s="37">
        <v>-13855.25957284779</v>
      </c>
      <c r="AK183" s="38">
        <v>20259.382971043498</v>
      </c>
    </row>
    <row r="184" spans="1:37" x14ac:dyDescent="0.2">
      <c r="A184" s="13"/>
      <c r="B184" s="13"/>
      <c r="C184" s="106"/>
      <c r="D184" s="8"/>
      <c r="E184" s="76"/>
      <c r="F184" s="76"/>
      <c r="G184" s="69"/>
      <c r="H184" s="69"/>
      <c r="I184" s="79"/>
      <c r="J184" s="89"/>
      <c r="K184" s="89"/>
      <c r="L184" s="79"/>
      <c r="M184" s="76"/>
      <c r="N184" s="76"/>
      <c r="O184" s="76"/>
      <c r="P184" s="76"/>
      <c r="Q184" s="69"/>
      <c r="R184" s="70"/>
      <c r="S184" s="70"/>
      <c r="T184" s="13"/>
      <c r="U184" s="113"/>
      <c r="V184" s="112"/>
      <c r="W184" s="112"/>
      <c r="X184" s="113"/>
      <c r="Y184" s="113"/>
      <c r="Z184" s="13"/>
      <c r="AA184" s="76"/>
      <c r="AB184" s="76"/>
      <c r="AC184" s="118"/>
      <c r="AD184" s="13"/>
      <c r="AE184" s="76"/>
      <c r="AF184" s="76"/>
      <c r="AG184" s="76"/>
      <c r="AH184" s="76"/>
      <c r="AJ184" s="37">
        <v>-13270.806794030352</v>
      </c>
      <c r="AK184" s="38">
        <v>22426.4135274451</v>
      </c>
    </row>
    <row r="185" spans="1:37" x14ac:dyDescent="0.2">
      <c r="A185" s="13"/>
      <c r="B185" s="13"/>
      <c r="C185" s="106"/>
      <c r="D185" s="8"/>
      <c r="E185" s="76"/>
      <c r="F185" s="76"/>
      <c r="G185" s="69"/>
      <c r="H185" s="69"/>
      <c r="I185" s="79"/>
      <c r="J185" s="89"/>
      <c r="K185" s="89"/>
      <c r="L185" s="79"/>
      <c r="M185" s="76"/>
      <c r="N185" s="76"/>
      <c r="O185" s="76"/>
      <c r="P185" s="76"/>
      <c r="Q185" s="69"/>
      <c r="R185" s="70"/>
      <c r="S185" s="70"/>
      <c r="T185" s="13"/>
      <c r="U185" s="113"/>
      <c r="V185" s="112"/>
      <c r="W185" s="112"/>
      <c r="X185" s="113"/>
      <c r="Y185" s="113"/>
      <c r="Z185" s="13"/>
      <c r="AA185" s="76"/>
      <c r="AB185" s="76"/>
      <c r="AC185" s="118"/>
      <c r="AD185" s="13"/>
      <c r="AE185" s="76"/>
      <c r="AF185" s="76"/>
      <c r="AG185" s="76"/>
      <c r="AH185" s="76"/>
      <c r="AJ185" s="37">
        <v>-11565.064118635904</v>
      </c>
      <c r="AK185" s="38">
        <v>24026.031299948299</v>
      </c>
    </row>
    <row r="186" spans="1:37" x14ac:dyDescent="0.2">
      <c r="A186" s="13"/>
      <c r="B186" s="13"/>
      <c r="C186" s="106"/>
      <c r="D186" s="8"/>
      <c r="E186" s="76"/>
      <c r="F186" s="76"/>
      <c r="G186" s="69"/>
      <c r="H186" s="69"/>
      <c r="I186" s="79"/>
      <c r="J186" s="89"/>
      <c r="K186" s="89"/>
      <c r="L186" s="79"/>
      <c r="M186" s="76"/>
      <c r="N186" s="76"/>
      <c r="O186" s="76"/>
      <c r="P186" s="76"/>
      <c r="Q186" s="69"/>
      <c r="R186" s="70"/>
      <c r="S186" s="70"/>
      <c r="T186" s="13"/>
      <c r="U186" s="113"/>
      <c r="V186" s="112"/>
      <c r="W186" s="112"/>
      <c r="X186" s="113"/>
      <c r="Y186" s="113"/>
      <c r="Z186" s="13"/>
      <c r="AA186" s="76"/>
      <c r="AB186" s="76"/>
      <c r="AC186" s="118"/>
      <c r="AD186" s="13"/>
      <c r="AE186" s="76"/>
      <c r="AF186" s="76"/>
      <c r="AG186" s="76"/>
      <c r="AH186" s="76"/>
      <c r="AJ186" s="37">
        <v>-10377.296754381019</v>
      </c>
      <c r="AK186" s="38">
        <v>26102.292062505701</v>
      </c>
    </row>
    <row r="187" spans="1:37" x14ac:dyDescent="0.2">
      <c r="A187" s="13"/>
      <c r="B187" s="13"/>
      <c r="C187" s="106"/>
      <c r="D187" s="8"/>
      <c r="E187" s="76"/>
      <c r="F187" s="76"/>
      <c r="G187" s="69"/>
      <c r="H187" s="69"/>
      <c r="I187" s="79"/>
      <c r="J187" s="89"/>
      <c r="K187" s="89"/>
      <c r="L187" s="79"/>
      <c r="M187" s="76"/>
      <c r="N187" s="76"/>
      <c r="O187" s="76"/>
      <c r="P187" s="76"/>
      <c r="Q187" s="69"/>
      <c r="R187" s="70"/>
      <c r="S187" s="70"/>
      <c r="T187" s="13"/>
      <c r="U187" s="113"/>
      <c r="V187" s="112"/>
      <c r="W187" s="112"/>
      <c r="X187" s="113"/>
      <c r="Y187" s="113"/>
      <c r="Z187" s="13"/>
      <c r="AA187" s="76"/>
      <c r="AB187" s="76"/>
      <c r="AC187" s="118"/>
      <c r="AD187" s="13"/>
      <c r="AE187" s="76"/>
      <c r="AF187" s="76"/>
      <c r="AG187" s="76"/>
      <c r="AH187" s="76"/>
      <c r="AJ187" s="37">
        <v>-8712.6855014236316</v>
      </c>
      <c r="AK187" s="38">
        <v>24521.795081413198</v>
      </c>
    </row>
    <row r="188" spans="1:37" x14ac:dyDescent="0.2">
      <c r="A188" s="13"/>
      <c r="B188" s="13"/>
      <c r="C188" s="106"/>
      <c r="D188" s="8"/>
      <c r="E188" s="76"/>
      <c r="F188" s="76"/>
      <c r="G188" s="69"/>
      <c r="H188" s="69"/>
      <c r="I188" s="79"/>
      <c r="J188" s="89"/>
      <c r="K188" s="89"/>
      <c r="L188" s="79"/>
      <c r="M188" s="76"/>
      <c r="N188" s="76"/>
      <c r="O188" s="76"/>
      <c r="P188" s="76"/>
      <c r="Q188" s="69"/>
      <c r="R188" s="70"/>
      <c r="S188" s="70"/>
      <c r="T188" s="13"/>
      <c r="U188" s="113"/>
      <c r="V188" s="112"/>
      <c r="W188" s="112"/>
      <c r="X188" s="113"/>
      <c r="Y188" s="113"/>
      <c r="Z188" s="13"/>
      <c r="AA188" s="76"/>
      <c r="AB188" s="76"/>
      <c r="AC188" s="118"/>
      <c r="AD188" s="13"/>
      <c r="AE188" s="76"/>
      <c r="AF188" s="76"/>
      <c r="AG188" s="76"/>
      <c r="AH188" s="76"/>
      <c r="AJ188" s="37">
        <v>-6353.5862984649666</v>
      </c>
      <c r="AK188" s="38">
        <v>20025.8822286959</v>
      </c>
    </row>
    <row r="189" spans="1:37" x14ac:dyDescent="0.2">
      <c r="A189" s="13"/>
      <c r="B189" s="13"/>
      <c r="C189" s="106"/>
      <c r="D189" s="8"/>
      <c r="E189" s="76"/>
      <c r="F189" s="76"/>
      <c r="G189" s="69"/>
      <c r="H189" s="69"/>
      <c r="I189" s="79"/>
      <c r="J189" s="89"/>
      <c r="K189" s="89"/>
      <c r="L189" s="79"/>
      <c r="M189" s="76"/>
      <c r="N189" s="76"/>
      <c r="O189" s="76"/>
      <c r="P189" s="76"/>
      <c r="Q189" s="69"/>
      <c r="R189" s="70"/>
      <c r="S189" s="70"/>
      <c r="T189" s="13"/>
      <c r="U189" s="113"/>
      <c r="V189" s="112"/>
      <c r="W189" s="112"/>
      <c r="X189" s="113"/>
      <c r="Y189" s="113"/>
      <c r="Z189" s="13"/>
      <c r="AA189" s="76"/>
      <c r="AB189" s="76"/>
      <c r="AC189" s="118"/>
      <c r="AD189" s="13"/>
      <c r="AE189" s="76"/>
      <c r="AF189" s="76"/>
      <c r="AG189" s="76"/>
      <c r="AH189" s="76"/>
      <c r="AJ189" s="37">
        <v>-4414.0678253698761</v>
      </c>
      <c r="AK189" s="38">
        <v>13242.219002686101</v>
      </c>
    </row>
    <row r="190" spans="1:37" x14ac:dyDescent="0.2">
      <c r="A190" s="13"/>
      <c r="B190" s="13"/>
      <c r="C190" s="106"/>
      <c r="D190" s="8"/>
      <c r="E190" s="76"/>
      <c r="F190" s="76"/>
      <c r="G190" s="69"/>
      <c r="H190" s="69"/>
      <c r="I190" s="79"/>
      <c r="J190" s="89"/>
      <c r="K190" s="89"/>
      <c r="L190" s="79"/>
      <c r="M190" s="76"/>
      <c r="N190" s="76"/>
      <c r="O190" s="76"/>
      <c r="P190" s="76"/>
      <c r="Q190" s="69"/>
      <c r="R190" s="70"/>
      <c r="S190" s="70"/>
      <c r="T190" s="13"/>
      <c r="U190" s="113"/>
      <c r="V190" s="112"/>
      <c r="W190" s="112"/>
      <c r="X190" s="113"/>
      <c r="Y190" s="113"/>
      <c r="Z190" s="13"/>
      <c r="AA190" s="76"/>
      <c r="AB190" s="76"/>
      <c r="AC190" s="118"/>
      <c r="AD190" s="13"/>
      <c r="AE190" s="76"/>
      <c r="AF190" s="76"/>
      <c r="AG190" s="76"/>
      <c r="AH190" s="76"/>
      <c r="AJ190" s="37">
        <v>-2190.203604570966</v>
      </c>
      <c r="AK190" s="38">
        <v>8986.3825537781504</v>
      </c>
    </row>
    <row r="191" spans="1:37" x14ac:dyDescent="0.2">
      <c r="A191" s="13"/>
      <c r="B191" s="13"/>
      <c r="C191" s="106"/>
      <c r="D191" s="8"/>
      <c r="E191" s="76"/>
      <c r="F191" s="76"/>
      <c r="G191" s="69"/>
      <c r="H191" s="69"/>
      <c r="I191" s="79"/>
      <c r="J191" s="89"/>
      <c r="K191" s="89"/>
      <c r="L191" s="79"/>
      <c r="M191" s="76"/>
      <c r="N191" s="76"/>
      <c r="O191" s="76"/>
      <c r="P191" s="76"/>
      <c r="Q191" s="69"/>
      <c r="R191" s="70"/>
      <c r="S191" s="70"/>
      <c r="T191" s="13"/>
      <c r="U191" s="113"/>
      <c r="V191" s="112"/>
      <c r="W191" s="112"/>
      <c r="X191" s="113"/>
      <c r="Y191" s="113"/>
      <c r="Z191" s="13"/>
      <c r="AA191" s="76"/>
      <c r="AB191" s="76"/>
      <c r="AC191" s="118"/>
      <c r="AD191" s="13"/>
      <c r="AE191" s="76"/>
      <c r="AF191" s="76"/>
      <c r="AG191" s="76"/>
      <c r="AH191" s="76"/>
      <c r="AJ191" s="37">
        <v>0</v>
      </c>
      <c r="AK191" s="38">
        <v>7039.8576465862197</v>
      </c>
    </row>
    <row r="192" spans="1:37" x14ac:dyDescent="0.2">
      <c r="A192" s="13"/>
      <c r="B192" s="13"/>
      <c r="C192" s="106"/>
      <c r="D192" s="8"/>
      <c r="E192" s="76"/>
      <c r="F192" s="76"/>
      <c r="G192" s="69"/>
      <c r="H192" s="69"/>
      <c r="I192" s="79"/>
      <c r="J192" s="89"/>
      <c r="K192" s="89"/>
      <c r="L192" s="79"/>
      <c r="M192" s="76"/>
      <c r="N192" s="76"/>
      <c r="O192" s="76"/>
      <c r="P192" s="76"/>
      <c r="Q192" s="69"/>
      <c r="R192" s="70"/>
      <c r="S192" s="70"/>
      <c r="T192" s="13"/>
      <c r="U192" s="113"/>
      <c r="V192" s="112"/>
      <c r="W192" s="112"/>
      <c r="X192" s="113"/>
      <c r="Y192" s="113"/>
      <c r="Z192" s="13"/>
      <c r="AA192" s="76"/>
      <c r="AB192" s="76"/>
      <c r="AC192" s="118"/>
      <c r="AD192" s="13"/>
      <c r="AE192" s="76"/>
      <c r="AF192" s="76"/>
      <c r="AG192" s="76"/>
      <c r="AH192" s="76"/>
      <c r="AJ192" s="37">
        <v>-18517.793238241782</v>
      </c>
      <c r="AK192" s="38">
        <v>7687.9824062652997</v>
      </c>
    </row>
    <row r="193" spans="1:37" x14ac:dyDescent="0.2">
      <c r="A193" s="13"/>
      <c r="B193" s="13"/>
      <c r="C193" s="106"/>
      <c r="D193" s="8"/>
      <c r="E193" s="76"/>
      <c r="F193" s="76"/>
      <c r="G193" s="69"/>
      <c r="H193" s="69"/>
      <c r="I193" s="79"/>
      <c r="J193" s="89"/>
      <c r="K193" s="89"/>
      <c r="L193" s="79"/>
      <c r="M193" s="76"/>
      <c r="N193" s="76"/>
      <c r="O193" s="76"/>
      <c r="P193" s="76"/>
      <c r="Q193" s="69"/>
      <c r="R193" s="70"/>
      <c r="S193" s="70"/>
      <c r="T193" s="13"/>
      <c r="U193" s="113"/>
      <c r="V193" s="112"/>
      <c r="W193" s="112"/>
      <c r="X193" s="113"/>
      <c r="Y193" s="113"/>
      <c r="Z193" s="13"/>
      <c r="AA193" s="76"/>
      <c r="AB193" s="76"/>
      <c r="AC193" s="118"/>
      <c r="AD193" s="13"/>
      <c r="AE193" s="76"/>
      <c r="AF193" s="76"/>
      <c r="AG193" s="76"/>
      <c r="AH193" s="76"/>
      <c r="AJ193" s="37">
        <v>-15290.83026373153</v>
      </c>
      <c r="AK193" s="38">
        <v>11459.113407725299</v>
      </c>
    </row>
    <row r="194" spans="1:37" x14ac:dyDescent="0.2">
      <c r="A194" s="13"/>
      <c r="B194" s="13"/>
      <c r="C194" s="106"/>
      <c r="D194" s="8"/>
      <c r="E194" s="76"/>
      <c r="F194" s="76"/>
      <c r="G194" s="69"/>
      <c r="H194" s="69"/>
      <c r="I194" s="79"/>
      <c r="J194" s="89"/>
      <c r="K194" s="89"/>
      <c r="L194" s="79"/>
      <c r="M194" s="76"/>
      <c r="N194" s="76"/>
      <c r="O194" s="76"/>
      <c r="P194" s="76"/>
      <c r="Q194" s="69"/>
      <c r="R194" s="70"/>
      <c r="S194" s="70"/>
      <c r="T194" s="13"/>
      <c r="U194" s="113"/>
      <c r="V194" s="112"/>
      <c r="W194" s="112"/>
      <c r="X194" s="113"/>
      <c r="Y194" s="113"/>
      <c r="Z194" s="13"/>
      <c r="AA194" s="76"/>
      <c r="AB194" s="76"/>
      <c r="AC194" s="118"/>
      <c r="AD194" s="13"/>
      <c r="AE194" s="76"/>
      <c r="AF194" s="76"/>
      <c r="AG194" s="76"/>
      <c r="AH194" s="76"/>
      <c r="AJ194" s="37">
        <v>-16001.926105688932</v>
      </c>
      <c r="AK194" s="38">
        <v>16269.3420203643</v>
      </c>
    </row>
    <row r="195" spans="1:37" x14ac:dyDescent="0.2">
      <c r="A195" s="13"/>
      <c r="B195" s="13"/>
      <c r="C195" s="106"/>
      <c r="D195" s="8"/>
      <c r="E195" s="76"/>
      <c r="F195" s="76"/>
      <c r="G195" s="69"/>
      <c r="H195" s="69"/>
      <c r="I195" s="79"/>
      <c r="J195" s="89"/>
      <c r="K195" s="89"/>
      <c r="L195" s="79"/>
      <c r="M195" s="76"/>
      <c r="N195" s="76"/>
      <c r="O195" s="76"/>
      <c r="P195" s="76"/>
      <c r="Q195" s="69"/>
      <c r="R195" s="70"/>
      <c r="S195" s="70"/>
      <c r="T195" s="13"/>
      <c r="U195" s="113"/>
      <c r="V195" s="112"/>
      <c r="W195" s="112"/>
      <c r="X195" s="113"/>
      <c r="Y195" s="113"/>
      <c r="Z195" s="13"/>
      <c r="AA195" s="76"/>
      <c r="AB195" s="76"/>
      <c r="AC195" s="118"/>
      <c r="AD195" s="13"/>
      <c r="AE195" s="76"/>
      <c r="AF195" s="76"/>
      <c r="AG195" s="76"/>
      <c r="AH195" s="76"/>
      <c r="AJ195" s="37">
        <v>-13855.25957284779</v>
      </c>
      <c r="AK195" s="38">
        <v>22579.847374627301</v>
      </c>
    </row>
    <row r="196" spans="1:37" x14ac:dyDescent="0.2">
      <c r="A196" s="13"/>
      <c r="B196" s="13"/>
      <c r="C196" s="106"/>
      <c r="D196" s="8"/>
      <c r="E196" s="76"/>
      <c r="F196" s="76"/>
      <c r="G196" s="69"/>
      <c r="H196" s="69"/>
      <c r="I196" s="79"/>
      <c r="J196" s="89"/>
      <c r="K196" s="89"/>
      <c r="L196" s="79"/>
      <c r="M196" s="76"/>
      <c r="N196" s="76"/>
      <c r="O196" s="76"/>
      <c r="P196" s="76"/>
      <c r="Q196" s="69"/>
      <c r="R196" s="70"/>
      <c r="S196" s="70"/>
      <c r="T196" s="13"/>
      <c r="U196" s="113"/>
      <c r="V196" s="112"/>
      <c r="W196" s="112"/>
      <c r="X196" s="113"/>
      <c r="Y196" s="113"/>
      <c r="Z196" s="13"/>
      <c r="AA196" s="76"/>
      <c r="AB196" s="76"/>
      <c r="AC196" s="118"/>
      <c r="AD196" s="13"/>
      <c r="AE196" s="76"/>
      <c r="AF196" s="76"/>
      <c r="AG196" s="76"/>
      <c r="AH196" s="76"/>
      <c r="AJ196" s="37">
        <v>-13270.806794030352</v>
      </c>
      <c r="AK196" s="38">
        <v>24967.194976765499</v>
      </c>
    </row>
    <row r="197" spans="1:37" x14ac:dyDescent="0.2">
      <c r="A197" s="13"/>
      <c r="B197" s="13"/>
      <c r="C197" s="106"/>
      <c r="D197" s="8"/>
      <c r="E197" s="76"/>
      <c r="F197" s="76"/>
      <c r="G197" s="69"/>
      <c r="H197" s="69"/>
      <c r="I197" s="79"/>
      <c r="J197" s="89"/>
      <c r="K197" s="89"/>
      <c r="L197" s="79"/>
      <c r="M197" s="76"/>
      <c r="N197" s="76"/>
      <c r="O197" s="76"/>
      <c r="P197" s="76"/>
      <c r="Q197" s="69"/>
      <c r="R197" s="70"/>
      <c r="S197" s="70"/>
      <c r="T197" s="13"/>
      <c r="U197" s="113"/>
      <c r="V197" s="112"/>
      <c r="W197" s="112"/>
      <c r="X197" s="113"/>
      <c r="Y197" s="113"/>
      <c r="Z197" s="13"/>
      <c r="AA197" s="76"/>
      <c r="AB197" s="76"/>
      <c r="AC197" s="118"/>
      <c r="AD197" s="13"/>
      <c r="AE197" s="76"/>
      <c r="AF197" s="76"/>
      <c r="AG197" s="76"/>
      <c r="AH197" s="76"/>
      <c r="AJ197" s="37">
        <v>-11565.064118635904</v>
      </c>
      <c r="AK197" s="38">
        <v>26741.194369249501</v>
      </c>
    </row>
    <row r="198" spans="1:37" x14ac:dyDescent="0.2">
      <c r="A198" s="13"/>
      <c r="B198" s="13"/>
      <c r="C198" s="106"/>
      <c r="D198" s="8"/>
      <c r="E198" s="76"/>
      <c r="F198" s="76"/>
      <c r="G198" s="69"/>
      <c r="H198" s="69"/>
      <c r="I198" s="79"/>
      <c r="J198" s="89"/>
      <c r="K198" s="89"/>
      <c r="L198" s="79"/>
      <c r="M198" s="76"/>
      <c r="N198" s="76"/>
      <c r="O198" s="76"/>
      <c r="P198" s="76"/>
      <c r="Q198" s="69"/>
      <c r="R198" s="70"/>
      <c r="S198" s="70"/>
      <c r="T198" s="13"/>
      <c r="U198" s="113"/>
      <c r="V198" s="112"/>
      <c r="W198" s="112"/>
      <c r="X198" s="113"/>
      <c r="Y198" s="113"/>
      <c r="Z198" s="13"/>
      <c r="AA198" s="76"/>
      <c r="AB198" s="76"/>
      <c r="AC198" s="118"/>
      <c r="AD198" s="13"/>
      <c r="AE198" s="76"/>
      <c r="AF198" s="76"/>
      <c r="AG198" s="76"/>
      <c r="AH198" s="76"/>
      <c r="AJ198" s="37">
        <v>-10377.296754381019</v>
      </c>
      <c r="AK198" s="38">
        <v>29053.429152754201</v>
      </c>
    </row>
    <row r="199" spans="1:37" x14ac:dyDescent="0.2">
      <c r="A199" s="13"/>
      <c r="B199" s="13"/>
      <c r="C199" s="106"/>
      <c r="D199" s="8"/>
      <c r="E199" s="76"/>
      <c r="F199" s="76"/>
      <c r="G199" s="69"/>
      <c r="H199" s="69"/>
      <c r="I199" s="79"/>
      <c r="J199" s="89"/>
      <c r="K199" s="89"/>
      <c r="L199" s="79"/>
      <c r="M199" s="76"/>
      <c r="N199" s="76"/>
      <c r="O199" s="76"/>
      <c r="P199" s="76"/>
      <c r="Q199" s="69"/>
      <c r="R199" s="70"/>
      <c r="S199" s="70"/>
      <c r="T199" s="13"/>
      <c r="U199" s="113"/>
      <c r="V199" s="112"/>
      <c r="W199" s="112"/>
      <c r="X199" s="113"/>
      <c r="Y199" s="113"/>
      <c r="Z199" s="13"/>
      <c r="AA199" s="76"/>
      <c r="AB199" s="76"/>
      <c r="AC199" s="118"/>
      <c r="AD199" s="13"/>
      <c r="AE199" s="76"/>
      <c r="AF199" s="76"/>
      <c r="AG199" s="76"/>
      <c r="AH199" s="76"/>
      <c r="AJ199" s="37">
        <v>-8712.6855014236316</v>
      </c>
      <c r="AK199" s="38">
        <v>27307.5362719765</v>
      </c>
    </row>
    <row r="200" spans="1:37" x14ac:dyDescent="0.2">
      <c r="A200" s="13"/>
      <c r="B200" s="13"/>
      <c r="C200" s="106"/>
      <c r="D200" s="8"/>
      <c r="E200" s="76"/>
      <c r="F200" s="76"/>
      <c r="G200" s="69"/>
      <c r="H200" s="69"/>
      <c r="I200" s="79"/>
      <c r="J200" s="89"/>
      <c r="K200" s="89"/>
      <c r="L200" s="79"/>
      <c r="M200" s="76"/>
      <c r="N200" s="76"/>
      <c r="O200" s="76"/>
      <c r="P200" s="76"/>
      <c r="Q200" s="69"/>
      <c r="R200" s="70"/>
      <c r="S200" s="70"/>
      <c r="T200" s="13"/>
      <c r="U200" s="113"/>
      <c r="V200" s="112"/>
      <c r="W200" s="112"/>
      <c r="X200" s="113"/>
      <c r="Y200" s="113"/>
      <c r="Z200" s="13"/>
      <c r="AA200" s="76"/>
      <c r="AB200" s="76"/>
      <c r="AC200" s="118"/>
      <c r="AD200" s="13"/>
      <c r="AE200" s="76"/>
      <c r="AF200" s="76"/>
      <c r="AG200" s="76"/>
      <c r="AH200" s="76"/>
      <c r="AJ200" s="37">
        <v>-6353.5862984649666</v>
      </c>
      <c r="AK200" s="38">
        <v>22291.584649418699</v>
      </c>
    </row>
    <row r="201" spans="1:37" x14ac:dyDescent="0.2">
      <c r="A201" s="13"/>
      <c r="B201" s="13"/>
      <c r="C201" s="106"/>
      <c r="D201" s="8"/>
      <c r="E201" s="76"/>
      <c r="F201" s="76"/>
      <c r="G201" s="69"/>
      <c r="H201" s="69"/>
      <c r="I201" s="79"/>
      <c r="J201" s="89"/>
      <c r="K201" s="89"/>
      <c r="L201" s="79"/>
      <c r="M201" s="76"/>
      <c r="N201" s="76"/>
      <c r="O201" s="76"/>
      <c r="P201" s="76"/>
      <c r="Q201" s="69"/>
      <c r="R201" s="70"/>
      <c r="S201" s="70"/>
      <c r="T201" s="13"/>
      <c r="U201" s="113"/>
      <c r="V201" s="112"/>
      <c r="W201" s="112"/>
      <c r="X201" s="113"/>
      <c r="Y201" s="113"/>
      <c r="Z201" s="13"/>
      <c r="AA201" s="76"/>
      <c r="AB201" s="76"/>
      <c r="AC201" s="118"/>
      <c r="AD201" s="13"/>
      <c r="AE201" s="76"/>
      <c r="AF201" s="76"/>
      <c r="AG201" s="76"/>
      <c r="AH201" s="76"/>
      <c r="AJ201" s="37">
        <v>-4414.0678253698761</v>
      </c>
      <c r="AK201" s="38">
        <v>14749.2149960183</v>
      </c>
    </row>
    <row r="202" spans="1:37" x14ac:dyDescent="0.2">
      <c r="A202" s="13"/>
      <c r="B202" s="13"/>
      <c r="C202" s="106"/>
      <c r="D202" s="8"/>
      <c r="E202" s="76"/>
      <c r="F202" s="76"/>
      <c r="G202" s="69"/>
      <c r="H202" s="69"/>
      <c r="I202" s="79"/>
      <c r="J202" s="89"/>
      <c r="K202" s="89"/>
      <c r="L202" s="79"/>
      <c r="M202" s="76"/>
      <c r="N202" s="76"/>
      <c r="O202" s="76"/>
      <c r="P202" s="76"/>
      <c r="Q202" s="69"/>
      <c r="R202" s="70"/>
      <c r="S202" s="70"/>
      <c r="T202" s="13"/>
      <c r="U202" s="113"/>
      <c r="V202" s="112"/>
      <c r="W202" s="112"/>
      <c r="X202" s="113"/>
      <c r="Y202" s="113"/>
      <c r="Z202" s="13"/>
      <c r="AA202" s="76"/>
      <c r="AB202" s="76"/>
      <c r="AC202" s="118"/>
      <c r="AD202" s="13"/>
      <c r="AE202" s="76"/>
      <c r="AF202" s="76"/>
      <c r="AG202" s="76"/>
      <c r="AH202" s="76"/>
      <c r="AJ202" s="37">
        <v>-2190.203604570966</v>
      </c>
      <c r="AK202" s="38">
        <v>10016.2180243701</v>
      </c>
    </row>
    <row r="203" spans="1:37" x14ac:dyDescent="0.2">
      <c r="A203" s="13"/>
      <c r="B203" s="13"/>
      <c r="C203" s="106"/>
      <c r="D203" s="8"/>
      <c r="E203" s="76"/>
      <c r="F203" s="76"/>
      <c r="G203" s="69"/>
      <c r="H203" s="69"/>
      <c r="I203" s="79"/>
      <c r="J203" s="89"/>
      <c r="K203" s="89"/>
      <c r="L203" s="79"/>
      <c r="M203" s="76"/>
      <c r="N203" s="76"/>
      <c r="O203" s="76"/>
      <c r="P203" s="76"/>
      <c r="Q203" s="69"/>
      <c r="R203" s="70"/>
      <c r="S203" s="70"/>
      <c r="T203" s="13"/>
      <c r="U203" s="113"/>
      <c r="V203" s="112"/>
      <c r="W203" s="112"/>
      <c r="X203" s="113"/>
      <c r="Y203" s="113"/>
      <c r="Z203" s="13"/>
      <c r="AA203" s="76"/>
      <c r="AB203" s="76"/>
      <c r="AC203" s="118"/>
      <c r="AD203" s="13"/>
      <c r="AE203" s="76"/>
      <c r="AF203" s="76"/>
      <c r="AG203" s="76"/>
      <c r="AH203" s="76"/>
      <c r="AJ203" s="37">
        <v>0</v>
      </c>
      <c r="AK203" s="38">
        <v>7849.2581976025504</v>
      </c>
    </row>
    <row r="204" spans="1:37" x14ac:dyDescent="0.2">
      <c r="A204" s="13"/>
      <c r="B204" s="13"/>
      <c r="C204" s="106"/>
      <c r="D204" s="8"/>
      <c r="E204" s="76"/>
      <c r="F204" s="76"/>
      <c r="G204" s="69"/>
      <c r="H204" s="69"/>
      <c r="I204" s="79"/>
      <c r="J204" s="89"/>
      <c r="K204" s="89"/>
      <c r="L204" s="79"/>
      <c r="M204" s="76"/>
      <c r="N204" s="76"/>
      <c r="O204" s="76"/>
      <c r="P204" s="76"/>
      <c r="Q204" s="69"/>
      <c r="R204" s="70"/>
      <c r="S204" s="70"/>
      <c r="T204" s="13"/>
      <c r="U204" s="113"/>
      <c r="V204" s="112"/>
      <c r="W204" s="112"/>
      <c r="X204" s="113"/>
      <c r="Y204" s="113"/>
      <c r="Z204" s="13"/>
      <c r="AA204" s="76"/>
      <c r="AB204" s="76"/>
      <c r="AC204" s="118"/>
      <c r="AD204" s="13"/>
      <c r="AE204" s="76"/>
      <c r="AF204" s="76"/>
      <c r="AG204" s="76"/>
      <c r="AH204" s="76"/>
      <c r="AJ204" s="37">
        <v>-18517.793238241782</v>
      </c>
      <c r="AK204" s="38">
        <v>8562.8189825846894</v>
      </c>
    </row>
    <row r="205" spans="1:37" x14ac:dyDescent="0.2">
      <c r="A205" s="13"/>
      <c r="B205" s="13"/>
      <c r="C205" s="106"/>
      <c r="D205" s="8"/>
      <c r="E205" s="76"/>
      <c r="F205" s="76"/>
      <c r="G205" s="69"/>
      <c r="H205" s="69"/>
      <c r="I205" s="79"/>
      <c r="J205" s="89"/>
      <c r="K205" s="89"/>
      <c r="L205" s="79"/>
      <c r="M205" s="76"/>
      <c r="N205" s="76"/>
      <c r="O205" s="76"/>
      <c r="P205" s="76"/>
      <c r="Q205" s="69"/>
      <c r="R205" s="70"/>
      <c r="S205" s="70"/>
      <c r="T205" s="13"/>
      <c r="U205" s="113"/>
      <c r="V205" s="112"/>
      <c r="W205" s="112"/>
      <c r="X205" s="113"/>
      <c r="Y205" s="113"/>
      <c r="Z205" s="13"/>
      <c r="AA205" s="76"/>
      <c r="AB205" s="76"/>
      <c r="AC205" s="118"/>
      <c r="AD205" s="13"/>
      <c r="AE205" s="76"/>
      <c r="AF205" s="76"/>
      <c r="AG205" s="76"/>
      <c r="AH205" s="76"/>
      <c r="AJ205" s="37">
        <v>-15290.83026373153</v>
      </c>
      <c r="AK205" s="38">
        <v>12746.650268855001</v>
      </c>
    </row>
    <row r="206" spans="1:37" x14ac:dyDescent="0.2">
      <c r="A206" s="13"/>
      <c r="B206" s="13"/>
      <c r="C206" s="106"/>
      <c r="D206" s="8"/>
      <c r="E206" s="76"/>
      <c r="F206" s="76"/>
      <c r="G206" s="69"/>
      <c r="H206" s="69"/>
      <c r="I206" s="79"/>
      <c r="J206" s="89"/>
      <c r="K206" s="89"/>
      <c r="L206" s="79"/>
      <c r="M206" s="76"/>
      <c r="N206" s="76"/>
      <c r="O206" s="76"/>
      <c r="P206" s="76"/>
      <c r="Q206" s="69"/>
      <c r="R206" s="70"/>
      <c r="S206" s="70"/>
      <c r="T206" s="13"/>
      <c r="U206" s="113"/>
      <c r="V206" s="112"/>
      <c r="W206" s="112"/>
      <c r="X206" s="113"/>
      <c r="Y206" s="113"/>
      <c r="Z206" s="13"/>
      <c r="AA206" s="76"/>
      <c r="AB206" s="76"/>
      <c r="AC206" s="118"/>
      <c r="AD206" s="13"/>
      <c r="AE206" s="76"/>
      <c r="AF206" s="76"/>
      <c r="AG206" s="76"/>
      <c r="AH206" s="76"/>
      <c r="AJ206" s="37">
        <v>-16001.926105688932</v>
      </c>
      <c r="AK206" s="38">
        <v>18073.317805680701</v>
      </c>
    </row>
    <row r="207" spans="1:37" x14ac:dyDescent="0.2">
      <c r="A207" s="13"/>
      <c r="B207" s="13"/>
      <c r="C207" s="106"/>
      <c r="D207" s="8"/>
      <c r="E207" s="76"/>
      <c r="F207" s="76"/>
      <c r="G207" s="69"/>
      <c r="H207" s="69"/>
      <c r="I207" s="79"/>
      <c r="J207" s="89"/>
      <c r="K207" s="89"/>
      <c r="L207" s="79"/>
      <c r="M207" s="76"/>
      <c r="N207" s="76"/>
      <c r="O207" s="76"/>
      <c r="P207" s="76"/>
      <c r="Q207" s="69"/>
      <c r="R207" s="70"/>
      <c r="S207" s="70"/>
      <c r="T207" s="13"/>
      <c r="U207" s="113"/>
      <c r="V207" s="112"/>
      <c r="W207" s="112"/>
      <c r="X207" s="113"/>
      <c r="Y207" s="113"/>
      <c r="Z207" s="13"/>
      <c r="AA207" s="76"/>
      <c r="AB207" s="76"/>
      <c r="AC207" s="118"/>
      <c r="AD207" s="13"/>
      <c r="AE207" s="76"/>
      <c r="AF207" s="76"/>
      <c r="AG207" s="76"/>
      <c r="AH207" s="76"/>
      <c r="AJ207" s="37">
        <v>-13855.25957284779</v>
      </c>
      <c r="AK207" s="38">
        <v>25072.185323473201</v>
      </c>
    </row>
    <row r="208" spans="1:37" x14ac:dyDescent="0.2">
      <c r="A208" s="13"/>
      <c r="B208" s="13"/>
      <c r="C208" s="106"/>
      <c r="D208" s="8"/>
      <c r="E208" s="76"/>
      <c r="F208" s="76"/>
      <c r="G208" s="69"/>
      <c r="H208" s="69"/>
      <c r="I208" s="79"/>
      <c r="J208" s="89"/>
      <c r="K208" s="89"/>
      <c r="L208" s="79"/>
      <c r="M208" s="76"/>
      <c r="N208" s="76"/>
      <c r="O208" s="76"/>
      <c r="P208" s="76"/>
      <c r="Q208" s="69"/>
      <c r="R208" s="70"/>
      <c r="S208" s="70"/>
      <c r="T208" s="13"/>
      <c r="U208" s="113"/>
      <c r="V208" s="112"/>
      <c r="W208" s="112"/>
      <c r="X208" s="113"/>
      <c r="Y208" s="113"/>
      <c r="Z208" s="13"/>
      <c r="AA208" s="76"/>
      <c r="AB208" s="76"/>
      <c r="AC208" s="118"/>
      <c r="AD208" s="13"/>
      <c r="AE208" s="76"/>
      <c r="AF208" s="76"/>
      <c r="AG208" s="76"/>
      <c r="AH208" s="76"/>
      <c r="AJ208" s="37">
        <v>-13270.806794030352</v>
      </c>
      <c r="AK208" s="38">
        <v>27678.281978214301</v>
      </c>
    </row>
    <row r="209" spans="1:37" x14ac:dyDescent="0.2">
      <c r="A209" s="13"/>
      <c r="B209" s="13"/>
      <c r="C209" s="106"/>
      <c r="D209" s="8"/>
      <c r="E209" s="76"/>
      <c r="F209" s="76"/>
      <c r="G209" s="69"/>
      <c r="H209" s="69"/>
      <c r="I209" s="79"/>
      <c r="J209" s="89"/>
      <c r="K209" s="89"/>
      <c r="L209" s="79"/>
      <c r="M209" s="76"/>
      <c r="N209" s="76"/>
      <c r="O209" s="76"/>
      <c r="P209" s="76"/>
      <c r="Q209" s="69"/>
      <c r="R209" s="70"/>
      <c r="S209" s="70"/>
      <c r="T209" s="13"/>
      <c r="U209" s="113"/>
      <c r="V209" s="112"/>
      <c r="W209" s="112"/>
      <c r="X209" s="113"/>
      <c r="Y209" s="113"/>
      <c r="Z209" s="13"/>
      <c r="AA209" s="76"/>
      <c r="AB209" s="76"/>
      <c r="AC209" s="118"/>
      <c r="AD209" s="13"/>
      <c r="AE209" s="76"/>
      <c r="AF209" s="76"/>
      <c r="AG209" s="76"/>
      <c r="AH209" s="76"/>
      <c r="AJ209" s="37">
        <v>-11565.064118635904</v>
      </c>
      <c r="AK209" s="38">
        <v>29617.3281193476</v>
      </c>
    </row>
    <row r="210" spans="1:37" x14ac:dyDescent="0.2">
      <c r="A210" s="13"/>
      <c r="B210" s="13"/>
      <c r="C210" s="106"/>
      <c r="D210" s="8"/>
      <c r="E210" s="76"/>
      <c r="F210" s="76"/>
      <c r="G210" s="69"/>
      <c r="H210" s="69"/>
      <c r="I210" s="79"/>
      <c r="J210" s="89"/>
      <c r="K210" s="89"/>
      <c r="L210" s="79"/>
      <c r="M210" s="76"/>
      <c r="N210" s="76"/>
      <c r="O210" s="76"/>
      <c r="P210" s="76"/>
      <c r="Q210" s="69"/>
      <c r="R210" s="70"/>
      <c r="S210" s="70"/>
      <c r="T210" s="13"/>
      <c r="U210" s="113"/>
      <c r="V210" s="112"/>
      <c r="W210" s="112"/>
      <c r="X210" s="113"/>
      <c r="Y210" s="113"/>
      <c r="Z210" s="13"/>
      <c r="AA210" s="76"/>
      <c r="AB210" s="76"/>
      <c r="AC210" s="118"/>
      <c r="AD210" s="13"/>
      <c r="AE210" s="76"/>
      <c r="AF210" s="76"/>
      <c r="AG210" s="76"/>
      <c r="AH210" s="76"/>
      <c r="AJ210" s="37">
        <v>-10377.296754381019</v>
      </c>
      <c r="AK210" s="38">
        <v>32154.6968223884</v>
      </c>
    </row>
    <row r="211" spans="1:37" x14ac:dyDescent="0.2">
      <c r="A211" s="13"/>
      <c r="B211" s="13"/>
      <c r="C211" s="106"/>
      <c r="D211" s="8"/>
      <c r="E211" s="76"/>
      <c r="F211" s="76"/>
      <c r="G211" s="69"/>
      <c r="H211" s="69"/>
      <c r="I211" s="79"/>
      <c r="J211" s="89"/>
      <c r="K211" s="89"/>
      <c r="L211" s="79"/>
      <c r="M211" s="76"/>
      <c r="N211" s="76"/>
      <c r="O211" s="76"/>
      <c r="P211" s="76"/>
      <c r="Q211" s="69"/>
      <c r="R211" s="70"/>
      <c r="S211" s="70"/>
      <c r="T211" s="13"/>
      <c r="U211" s="113"/>
      <c r="V211" s="112"/>
      <c r="W211" s="112"/>
      <c r="X211" s="113"/>
      <c r="Y211" s="113"/>
      <c r="Z211" s="13"/>
      <c r="AA211" s="76"/>
      <c r="AB211" s="76"/>
      <c r="AC211" s="118"/>
      <c r="AD211" s="13"/>
      <c r="AE211" s="76"/>
      <c r="AF211" s="76"/>
      <c r="AG211" s="76"/>
      <c r="AH211" s="76"/>
      <c r="AJ211" s="37">
        <v>-8712.6855014236316</v>
      </c>
      <c r="AK211" s="38">
        <v>30209.783101256999</v>
      </c>
    </row>
    <row r="212" spans="1:37" x14ac:dyDescent="0.2">
      <c r="A212" s="13"/>
      <c r="B212" s="13"/>
      <c r="C212" s="106"/>
      <c r="D212" s="8"/>
      <c r="E212" s="76"/>
      <c r="F212" s="76"/>
      <c r="G212" s="69"/>
      <c r="H212" s="69"/>
      <c r="I212" s="79"/>
      <c r="J212" s="89"/>
      <c r="K212" s="89"/>
      <c r="L212" s="79"/>
      <c r="M212" s="76"/>
      <c r="N212" s="76"/>
      <c r="O212" s="76"/>
      <c r="P212" s="76"/>
      <c r="Q212" s="69"/>
      <c r="R212" s="70"/>
      <c r="S212" s="70"/>
      <c r="T212" s="13"/>
      <c r="U212" s="113"/>
      <c r="V212" s="112"/>
      <c r="W212" s="112"/>
      <c r="X212" s="113"/>
      <c r="Y212" s="113"/>
      <c r="Z212" s="13"/>
      <c r="AA212" s="76"/>
      <c r="AB212" s="76"/>
      <c r="AC212" s="118"/>
      <c r="AD212" s="13"/>
      <c r="AE212" s="76"/>
      <c r="AF212" s="76"/>
      <c r="AG212" s="76"/>
      <c r="AH212" s="76"/>
      <c r="AJ212" s="37">
        <v>-6353.5862984649666</v>
      </c>
      <c r="AK212" s="38">
        <v>24630.179265184201</v>
      </c>
    </row>
    <row r="213" spans="1:37" x14ac:dyDescent="0.2">
      <c r="A213" s="13"/>
      <c r="B213" s="13"/>
      <c r="C213" s="106"/>
      <c r="D213" s="8"/>
      <c r="E213" s="76"/>
      <c r="F213" s="76"/>
      <c r="G213" s="69"/>
      <c r="H213" s="69"/>
      <c r="I213" s="79"/>
      <c r="J213" s="89"/>
      <c r="K213" s="89"/>
      <c r="L213" s="79"/>
      <c r="M213" s="76"/>
      <c r="N213" s="76"/>
      <c r="O213" s="76"/>
      <c r="P213" s="76"/>
      <c r="Q213" s="69"/>
      <c r="R213" s="70"/>
      <c r="S213" s="70"/>
      <c r="T213" s="13"/>
      <c r="U213" s="113"/>
      <c r="V213" s="112"/>
      <c r="W213" s="112"/>
      <c r="X213" s="113"/>
      <c r="Y213" s="113"/>
      <c r="Z213" s="13"/>
      <c r="AA213" s="76"/>
      <c r="AB213" s="76"/>
      <c r="AC213" s="118"/>
      <c r="AD213" s="13"/>
      <c r="AE213" s="76"/>
      <c r="AF213" s="76"/>
      <c r="AG213" s="76"/>
      <c r="AH213" s="76"/>
      <c r="AJ213" s="37">
        <v>-4414.0678253698761</v>
      </c>
      <c r="AK213" s="38">
        <v>16289.3034018253</v>
      </c>
    </row>
    <row r="214" spans="1:37" x14ac:dyDescent="0.2">
      <c r="A214" s="13"/>
      <c r="B214" s="13"/>
      <c r="C214" s="106"/>
      <c r="D214" s="8"/>
      <c r="E214" s="76"/>
      <c r="F214" s="76"/>
      <c r="G214" s="69"/>
      <c r="H214" s="69"/>
      <c r="I214" s="79"/>
      <c r="J214" s="89"/>
      <c r="K214" s="89"/>
      <c r="L214" s="79"/>
      <c r="M214" s="76"/>
      <c r="N214" s="76"/>
      <c r="O214" s="76"/>
      <c r="P214" s="76"/>
      <c r="Q214" s="69"/>
      <c r="R214" s="70"/>
      <c r="S214" s="70"/>
      <c r="T214" s="13"/>
      <c r="U214" s="113"/>
      <c r="V214" s="112"/>
      <c r="W214" s="112"/>
      <c r="X214" s="113"/>
      <c r="Y214" s="113"/>
      <c r="Z214" s="13"/>
      <c r="AA214" s="76"/>
      <c r="AB214" s="76"/>
      <c r="AC214" s="118"/>
      <c r="AD214" s="13"/>
      <c r="AE214" s="76"/>
      <c r="AF214" s="76"/>
      <c r="AG214" s="76"/>
      <c r="AH214" s="76"/>
      <c r="AJ214" s="37">
        <v>-2190.203604570966</v>
      </c>
      <c r="AK214" s="38">
        <v>11057.6104541518</v>
      </c>
    </row>
    <row r="215" spans="1:37" x14ac:dyDescent="0.2">
      <c r="A215" s="13"/>
      <c r="B215" s="13"/>
      <c r="C215" s="106"/>
      <c r="D215" s="8"/>
      <c r="E215" s="76"/>
      <c r="F215" s="76"/>
      <c r="G215" s="69"/>
      <c r="H215" s="69"/>
      <c r="I215" s="79"/>
      <c r="J215" s="89"/>
      <c r="K215" s="89"/>
      <c r="L215" s="79"/>
      <c r="M215" s="76"/>
      <c r="N215" s="76"/>
      <c r="O215" s="76"/>
      <c r="P215" s="76"/>
      <c r="Q215" s="69"/>
      <c r="R215" s="70"/>
      <c r="S215" s="70"/>
      <c r="T215" s="13"/>
      <c r="U215" s="113"/>
      <c r="V215" s="112"/>
      <c r="W215" s="112"/>
      <c r="X215" s="113"/>
      <c r="Y215" s="113"/>
      <c r="Z215" s="13"/>
      <c r="AA215" s="76"/>
      <c r="AB215" s="76"/>
      <c r="AC215" s="118"/>
      <c r="AD215" s="13"/>
      <c r="AE215" s="76"/>
      <c r="AF215" s="76"/>
      <c r="AG215" s="76"/>
      <c r="AH215" s="76"/>
      <c r="AJ215" s="37">
        <v>0</v>
      </c>
      <c r="AK215" s="38">
        <v>8658.6587486188891</v>
      </c>
    </row>
    <row r="216" spans="1:37" x14ac:dyDescent="0.2">
      <c r="A216" s="13"/>
      <c r="B216" s="13"/>
      <c r="C216" s="106"/>
      <c r="D216" s="8"/>
      <c r="E216" s="76"/>
      <c r="F216" s="76"/>
      <c r="G216" s="69"/>
      <c r="H216" s="69"/>
      <c r="I216" s="79"/>
      <c r="J216" s="89"/>
      <c r="K216" s="89"/>
      <c r="L216" s="79"/>
      <c r="M216" s="76"/>
      <c r="N216" s="76"/>
      <c r="O216" s="76"/>
      <c r="P216" s="76"/>
      <c r="Q216" s="69"/>
      <c r="R216" s="70"/>
      <c r="S216" s="70"/>
      <c r="T216" s="13"/>
      <c r="U216" s="113"/>
      <c r="V216" s="112"/>
      <c r="W216" s="112"/>
      <c r="X216" s="113"/>
      <c r="Y216" s="113"/>
      <c r="Z216" s="13"/>
      <c r="AA216" s="76"/>
      <c r="AB216" s="76"/>
      <c r="AC216" s="118"/>
      <c r="AD216" s="13"/>
      <c r="AE216" s="76"/>
      <c r="AF216" s="76"/>
      <c r="AG216" s="76"/>
      <c r="AH216" s="76"/>
      <c r="AJ216" s="37">
        <v>-18517.793238241782</v>
      </c>
      <c r="AK216" s="38">
        <v>9441.2434083224307</v>
      </c>
    </row>
    <row r="217" spans="1:37" x14ac:dyDescent="0.2">
      <c r="A217" s="13"/>
      <c r="B217" s="13"/>
      <c r="C217" s="106"/>
      <c r="D217" s="8"/>
      <c r="E217" s="76"/>
      <c r="F217" s="76"/>
      <c r="G217" s="69"/>
      <c r="H217" s="69"/>
      <c r="I217" s="79"/>
      <c r="J217" s="89"/>
      <c r="K217" s="89"/>
      <c r="L217" s="79"/>
      <c r="M217" s="76"/>
      <c r="N217" s="76"/>
      <c r="O217" s="76"/>
      <c r="P217" s="76"/>
      <c r="Q217" s="69"/>
      <c r="R217" s="70"/>
      <c r="S217" s="70"/>
      <c r="T217" s="13"/>
      <c r="U217" s="113"/>
      <c r="V217" s="112"/>
      <c r="W217" s="112"/>
      <c r="X217" s="113"/>
      <c r="Y217" s="113"/>
      <c r="Z217" s="13"/>
      <c r="AA217" s="76"/>
      <c r="AB217" s="76"/>
      <c r="AC217" s="118"/>
      <c r="AD217" s="13"/>
      <c r="AE217" s="76"/>
      <c r="AF217" s="76"/>
      <c r="AG217" s="76"/>
      <c r="AH217" s="76"/>
      <c r="AJ217" s="37">
        <v>-15290.83026373153</v>
      </c>
      <c r="AK217" s="38">
        <v>14045.8592420023</v>
      </c>
    </row>
    <row r="218" spans="1:37" x14ac:dyDescent="0.2">
      <c r="A218" s="13"/>
      <c r="B218" s="13"/>
      <c r="C218" s="106"/>
      <c r="D218" s="8"/>
      <c r="E218" s="76"/>
      <c r="F218" s="76"/>
      <c r="G218" s="69"/>
      <c r="H218" s="69"/>
      <c r="I218" s="79"/>
      <c r="J218" s="89"/>
      <c r="K218" s="89"/>
      <c r="L218" s="79"/>
      <c r="M218" s="76"/>
      <c r="N218" s="76"/>
      <c r="O218" s="76"/>
      <c r="P218" s="76"/>
      <c r="Q218" s="69"/>
      <c r="R218" s="70"/>
      <c r="S218" s="70"/>
      <c r="T218" s="13"/>
      <c r="U218" s="113"/>
      <c r="V218" s="112"/>
      <c r="W218" s="112"/>
      <c r="X218" s="113"/>
      <c r="Y218" s="113"/>
      <c r="Z218" s="13"/>
      <c r="AA218" s="76"/>
      <c r="AB218" s="76"/>
      <c r="AC218" s="118"/>
      <c r="AD218" s="13"/>
      <c r="AE218" s="76"/>
      <c r="AF218" s="76"/>
      <c r="AG218" s="76"/>
      <c r="AH218" s="76"/>
      <c r="AJ218" s="37">
        <v>-16001.926105688932</v>
      </c>
      <c r="AK218" s="38">
        <v>19904.159985268299</v>
      </c>
    </row>
    <row r="219" spans="1:37" x14ac:dyDescent="0.2">
      <c r="A219" s="13"/>
      <c r="B219" s="13"/>
      <c r="C219" s="106"/>
      <c r="D219" s="8"/>
      <c r="E219" s="76"/>
      <c r="F219" s="76"/>
      <c r="G219" s="69"/>
      <c r="H219" s="69"/>
      <c r="I219" s="79"/>
      <c r="J219" s="89"/>
      <c r="K219" s="89"/>
      <c r="L219" s="79"/>
      <c r="M219" s="76"/>
      <c r="N219" s="76"/>
      <c r="O219" s="76"/>
      <c r="P219" s="76"/>
      <c r="Q219" s="69"/>
      <c r="R219" s="70"/>
      <c r="S219" s="70"/>
      <c r="T219" s="13"/>
      <c r="U219" s="113"/>
      <c r="V219" s="112"/>
      <c r="W219" s="112"/>
      <c r="X219" s="113"/>
      <c r="Y219" s="113"/>
      <c r="Z219" s="13"/>
      <c r="AA219" s="76"/>
      <c r="AB219" s="76"/>
      <c r="AC219" s="118"/>
      <c r="AD219" s="13"/>
      <c r="AE219" s="76"/>
      <c r="AF219" s="76"/>
      <c r="AG219" s="76"/>
      <c r="AH219" s="76"/>
      <c r="AJ219" s="37">
        <v>-13855.25957284779</v>
      </c>
      <c r="AK219" s="38">
        <v>27618.316470711099</v>
      </c>
    </row>
    <row r="220" spans="1:37" x14ac:dyDescent="0.2">
      <c r="A220" s="13"/>
      <c r="B220" s="13"/>
      <c r="C220" s="106"/>
      <c r="D220" s="8"/>
      <c r="E220" s="76"/>
      <c r="F220" s="76"/>
      <c r="G220" s="69"/>
      <c r="H220" s="69"/>
      <c r="I220" s="79"/>
      <c r="J220" s="89"/>
      <c r="K220" s="89"/>
      <c r="L220" s="79"/>
      <c r="M220" s="76"/>
      <c r="N220" s="76"/>
      <c r="O220" s="76"/>
      <c r="P220" s="76"/>
      <c r="Q220" s="69"/>
      <c r="R220" s="70"/>
      <c r="S220" s="70"/>
      <c r="T220" s="13"/>
      <c r="U220" s="113"/>
      <c r="V220" s="112"/>
      <c r="W220" s="112"/>
      <c r="X220" s="113"/>
      <c r="Y220" s="113"/>
      <c r="Z220" s="13"/>
      <c r="AA220" s="76"/>
      <c r="AB220" s="76"/>
      <c r="AC220" s="118"/>
      <c r="AD220" s="13"/>
      <c r="AE220" s="76"/>
      <c r="AF220" s="76"/>
      <c r="AG220" s="76"/>
      <c r="AH220" s="76"/>
      <c r="AJ220" s="37">
        <v>-13270.806794030352</v>
      </c>
      <c r="AK220" s="38">
        <v>30468.3622080106</v>
      </c>
    </row>
    <row r="221" spans="1:37" x14ac:dyDescent="0.2">
      <c r="A221" s="13"/>
      <c r="B221" s="13"/>
      <c r="C221" s="106"/>
      <c r="D221" s="8"/>
      <c r="E221" s="76"/>
      <c r="F221" s="76"/>
      <c r="G221" s="69"/>
      <c r="H221" s="69"/>
      <c r="I221" s="79"/>
      <c r="J221" s="89"/>
      <c r="K221" s="89"/>
      <c r="L221" s="79"/>
      <c r="M221" s="76"/>
      <c r="N221" s="76"/>
      <c r="O221" s="76"/>
      <c r="P221" s="76"/>
      <c r="Q221" s="69"/>
      <c r="R221" s="70"/>
      <c r="S221" s="70"/>
      <c r="T221" s="13"/>
      <c r="U221" s="113"/>
      <c r="V221" s="112"/>
      <c r="W221" s="112"/>
      <c r="X221" s="113"/>
      <c r="Y221" s="113"/>
      <c r="Z221" s="13"/>
      <c r="AA221" s="76"/>
      <c r="AB221" s="76"/>
      <c r="AC221" s="118"/>
      <c r="AD221" s="13"/>
      <c r="AE221" s="76"/>
      <c r="AF221" s="76"/>
      <c r="AG221" s="76"/>
      <c r="AH221" s="76"/>
      <c r="AJ221" s="37">
        <v>-11565.064118635904</v>
      </c>
      <c r="AK221" s="38">
        <v>32601.471938849802</v>
      </c>
    </row>
    <row r="222" spans="1:37" x14ac:dyDescent="0.2">
      <c r="A222" s="13"/>
      <c r="B222" s="13"/>
      <c r="C222" s="106"/>
      <c r="D222" s="8"/>
      <c r="E222" s="76"/>
      <c r="F222" s="76"/>
      <c r="G222" s="69"/>
      <c r="H222" s="69"/>
      <c r="I222" s="79"/>
      <c r="J222" s="89"/>
      <c r="K222" s="89"/>
      <c r="L222" s="79"/>
      <c r="M222" s="76"/>
      <c r="N222" s="76"/>
      <c r="O222" s="76"/>
      <c r="P222" s="76"/>
      <c r="Q222" s="69"/>
      <c r="R222" s="70"/>
      <c r="S222" s="70"/>
      <c r="T222" s="13"/>
      <c r="U222" s="113"/>
      <c r="V222" s="112"/>
      <c r="W222" s="112"/>
      <c r="X222" s="113"/>
      <c r="Y222" s="113"/>
      <c r="Z222" s="13"/>
      <c r="AA222" s="76"/>
      <c r="AB222" s="76"/>
      <c r="AC222" s="118"/>
      <c r="AD222" s="13"/>
      <c r="AE222" s="76"/>
      <c r="AF222" s="76"/>
      <c r="AG222" s="76"/>
      <c r="AH222" s="76"/>
      <c r="AJ222" s="37">
        <v>-10377.296754381019</v>
      </c>
      <c r="AK222" s="38">
        <v>35401.2087759399</v>
      </c>
    </row>
    <row r="223" spans="1:37" x14ac:dyDescent="0.2">
      <c r="A223" s="13"/>
      <c r="B223" s="13"/>
      <c r="C223" s="106"/>
      <c r="D223" s="8"/>
      <c r="E223" s="76"/>
      <c r="F223" s="76"/>
      <c r="G223" s="69"/>
      <c r="H223" s="69"/>
      <c r="I223" s="79"/>
      <c r="J223" s="89"/>
      <c r="K223" s="89"/>
      <c r="L223" s="79"/>
      <c r="M223" s="76"/>
      <c r="N223" s="76"/>
      <c r="O223" s="76"/>
      <c r="P223" s="76"/>
      <c r="Q223" s="69"/>
      <c r="R223" s="70"/>
      <c r="S223" s="70"/>
      <c r="T223" s="13"/>
      <c r="U223" s="113"/>
      <c r="V223" s="112"/>
      <c r="W223" s="112"/>
      <c r="X223" s="113"/>
      <c r="Y223" s="113"/>
      <c r="Z223" s="13"/>
      <c r="AA223" s="76"/>
      <c r="AB223" s="76"/>
      <c r="AC223" s="118"/>
      <c r="AD223" s="13"/>
      <c r="AE223" s="76"/>
      <c r="AF223" s="76"/>
      <c r="AG223" s="76"/>
      <c r="AH223" s="76"/>
      <c r="AJ223" s="37">
        <v>-8712.6855014236316</v>
      </c>
      <c r="AK223" s="38">
        <v>33277.390969284897</v>
      </c>
    </row>
    <row r="224" spans="1:37" x14ac:dyDescent="0.2">
      <c r="A224" s="13"/>
      <c r="B224" s="13"/>
      <c r="C224" s="106"/>
      <c r="D224" s="8"/>
      <c r="E224" s="76"/>
      <c r="F224" s="76"/>
      <c r="G224" s="69"/>
      <c r="H224" s="69"/>
      <c r="I224" s="79"/>
      <c r="J224" s="89"/>
      <c r="K224" s="89"/>
      <c r="L224" s="79"/>
      <c r="M224" s="76"/>
      <c r="N224" s="76"/>
      <c r="O224" s="76"/>
      <c r="P224" s="76"/>
      <c r="Q224" s="69"/>
      <c r="R224" s="70"/>
      <c r="S224" s="70"/>
      <c r="T224" s="13"/>
      <c r="U224" s="113"/>
      <c r="V224" s="112"/>
      <c r="W224" s="112"/>
      <c r="X224" s="113"/>
      <c r="Y224" s="113"/>
      <c r="Z224" s="13"/>
      <c r="AA224" s="76"/>
      <c r="AB224" s="76"/>
      <c r="AC224" s="118"/>
      <c r="AD224" s="13"/>
      <c r="AE224" s="76"/>
      <c r="AF224" s="76"/>
      <c r="AG224" s="76"/>
      <c r="AH224" s="76"/>
      <c r="AJ224" s="37">
        <v>-6353.5862984649666</v>
      </c>
      <c r="AK224" s="38">
        <v>27127.758775034701</v>
      </c>
    </row>
    <row r="225" spans="1:37" x14ac:dyDescent="0.2">
      <c r="A225" s="13"/>
      <c r="B225" s="13"/>
      <c r="C225" s="106"/>
      <c r="D225" s="8"/>
      <c r="E225" s="76"/>
      <c r="F225" s="76"/>
      <c r="G225" s="69"/>
      <c r="H225" s="69"/>
      <c r="I225" s="79"/>
      <c r="J225" s="89"/>
      <c r="K225" s="89"/>
      <c r="L225" s="79"/>
      <c r="M225" s="76"/>
      <c r="N225" s="76"/>
      <c r="O225" s="76"/>
      <c r="P225" s="76"/>
      <c r="Q225" s="69"/>
      <c r="R225" s="70"/>
      <c r="S225" s="70"/>
      <c r="T225" s="13"/>
      <c r="U225" s="113"/>
      <c r="V225" s="112"/>
      <c r="W225" s="112"/>
      <c r="X225" s="113"/>
      <c r="Y225" s="113"/>
      <c r="Z225" s="13"/>
      <c r="AA225" s="76"/>
      <c r="AB225" s="76"/>
      <c r="AC225" s="118"/>
      <c r="AD225" s="13"/>
      <c r="AE225" s="76"/>
      <c r="AF225" s="76"/>
      <c r="AG225" s="76"/>
      <c r="AH225" s="76"/>
      <c r="AJ225" s="37">
        <v>-4414.0678253698761</v>
      </c>
      <c r="AK225" s="38">
        <v>17952.371576891801</v>
      </c>
    </row>
    <row r="226" spans="1:37" x14ac:dyDescent="0.2">
      <c r="A226" s="13"/>
      <c r="B226" s="13"/>
      <c r="C226" s="106"/>
      <c r="D226" s="8"/>
      <c r="E226" s="76"/>
      <c r="F226" s="76"/>
      <c r="G226" s="69"/>
      <c r="H226" s="69"/>
      <c r="I226" s="79"/>
      <c r="J226" s="89"/>
      <c r="K226" s="89"/>
      <c r="L226" s="79"/>
      <c r="M226" s="76"/>
      <c r="N226" s="76"/>
      <c r="O226" s="76"/>
      <c r="P226" s="76"/>
      <c r="Q226" s="69"/>
      <c r="R226" s="70"/>
      <c r="S226" s="70"/>
      <c r="T226" s="13"/>
      <c r="U226" s="113"/>
      <c r="V226" s="112"/>
      <c r="W226" s="112"/>
      <c r="X226" s="113"/>
      <c r="Y226" s="113"/>
      <c r="Z226" s="13"/>
      <c r="AA226" s="76"/>
      <c r="AB226" s="76"/>
      <c r="AC226" s="118"/>
      <c r="AD226" s="13"/>
      <c r="AE226" s="76"/>
      <c r="AF226" s="76"/>
      <c r="AG226" s="76"/>
      <c r="AH226" s="76"/>
      <c r="AJ226" s="37">
        <v>-2190.203604570966</v>
      </c>
      <c r="AK226" s="38">
        <v>12195.420049361701</v>
      </c>
    </row>
    <row r="227" spans="1:37" x14ac:dyDescent="0.2">
      <c r="A227" s="13"/>
      <c r="B227" s="13"/>
      <c r="C227" s="106"/>
      <c r="D227" s="8"/>
      <c r="E227" s="76"/>
      <c r="F227" s="76"/>
      <c r="G227" s="69"/>
      <c r="H227" s="69"/>
      <c r="I227" s="79"/>
      <c r="J227" s="89"/>
      <c r="K227" s="89"/>
      <c r="L227" s="79"/>
      <c r="M227" s="76"/>
      <c r="N227" s="76"/>
      <c r="O227" s="76"/>
      <c r="P227" s="76"/>
      <c r="Q227" s="69"/>
      <c r="R227" s="70"/>
      <c r="S227" s="70"/>
      <c r="T227" s="13"/>
      <c r="U227" s="113"/>
      <c r="V227" s="112"/>
      <c r="W227" s="112"/>
      <c r="X227" s="113"/>
      <c r="Y227" s="113"/>
      <c r="Z227" s="13"/>
      <c r="AA227" s="76"/>
      <c r="AB227" s="76"/>
      <c r="AC227" s="118"/>
      <c r="AD227" s="13"/>
      <c r="AE227" s="76"/>
      <c r="AF227" s="76"/>
      <c r="AG227" s="76"/>
      <c r="AH227" s="76"/>
      <c r="AJ227" s="37">
        <v>0</v>
      </c>
      <c r="AK227" s="38">
        <v>9554.0017946969292</v>
      </c>
    </row>
    <row r="228" spans="1:37" x14ac:dyDescent="0.2">
      <c r="A228" s="13"/>
      <c r="B228" s="13"/>
      <c r="C228" s="106"/>
      <c r="D228" s="8"/>
      <c r="E228" s="76"/>
      <c r="F228" s="76"/>
      <c r="G228" s="69"/>
      <c r="H228" s="69"/>
      <c r="I228" s="79"/>
      <c r="J228" s="89"/>
      <c r="K228" s="89"/>
      <c r="L228" s="79"/>
      <c r="M228" s="76"/>
      <c r="N228" s="76"/>
      <c r="O228" s="76"/>
      <c r="P228" s="76"/>
      <c r="Q228" s="69"/>
      <c r="R228" s="70"/>
      <c r="S228" s="70"/>
      <c r="T228" s="13"/>
      <c r="U228" s="113"/>
      <c r="V228" s="112"/>
      <c r="W228" s="112"/>
      <c r="X228" s="113"/>
      <c r="Y228" s="113"/>
      <c r="Z228" s="13"/>
      <c r="AA228" s="76"/>
      <c r="AB228" s="76"/>
      <c r="AC228" s="118"/>
      <c r="AD228" s="13"/>
      <c r="AE228" s="76"/>
      <c r="AF228" s="76"/>
      <c r="AG228" s="76"/>
      <c r="AH228" s="76"/>
      <c r="AJ228" s="37">
        <v>-18517.793238241782</v>
      </c>
      <c r="AK228" s="38">
        <v>10408.970504725799</v>
      </c>
    </row>
    <row r="229" spans="1:37" x14ac:dyDescent="0.2">
      <c r="A229" s="13"/>
      <c r="B229" s="13"/>
      <c r="C229" s="106"/>
      <c r="D229" s="8"/>
      <c r="E229" s="76"/>
      <c r="F229" s="76"/>
      <c r="G229" s="69"/>
      <c r="H229" s="69"/>
      <c r="I229" s="79"/>
      <c r="J229" s="89"/>
      <c r="K229" s="89"/>
      <c r="L229" s="79"/>
      <c r="M229" s="76"/>
      <c r="N229" s="76"/>
      <c r="O229" s="76"/>
      <c r="P229" s="76"/>
      <c r="Q229" s="69"/>
      <c r="R229" s="70"/>
      <c r="S229" s="70"/>
      <c r="T229" s="13"/>
      <c r="U229" s="113"/>
      <c r="V229" s="112"/>
      <c r="W229" s="112"/>
      <c r="X229" s="113"/>
      <c r="Y229" s="113"/>
      <c r="Z229" s="13"/>
      <c r="AA229" s="76"/>
      <c r="AB229" s="76"/>
      <c r="AC229" s="118"/>
      <c r="AD229" s="13"/>
      <c r="AE229" s="76"/>
      <c r="AF229" s="76"/>
      <c r="AG229" s="76"/>
      <c r="AH229" s="76"/>
      <c r="AJ229" s="37">
        <v>-15290.83026373153</v>
      </c>
      <c r="AK229" s="38">
        <v>15470.10731514</v>
      </c>
    </row>
    <row r="230" spans="1:37" x14ac:dyDescent="0.2">
      <c r="A230" s="13"/>
      <c r="B230" s="13"/>
      <c r="C230" s="106"/>
      <c r="D230" s="8"/>
      <c r="E230" s="76"/>
      <c r="F230" s="76"/>
      <c r="G230" s="69"/>
      <c r="H230" s="69"/>
      <c r="I230" s="79"/>
      <c r="J230" s="89"/>
      <c r="K230" s="89"/>
      <c r="L230" s="79"/>
      <c r="M230" s="76"/>
      <c r="N230" s="76"/>
      <c r="O230" s="76"/>
      <c r="P230" s="76"/>
      <c r="Q230" s="69"/>
      <c r="R230" s="70"/>
      <c r="S230" s="70"/>
      <c r="T230" s="13"/>
      <c r="U230" s="113"/>
      <c r="V230" s="112"/>
      <c r="W230" s="112"/>
      <c r="X230" s="113"/>
      <c r="Y230" s="113"/>
      <c r="Z230" s="13"/>
      <c r="AA230" s="76"/>
      <c r="AB230" s="76"/>
      <c r="AC230" s="118"/>
      <c r="AD230" s="13"/>
      <c r="AE230" s="76"/>
      <c r="AF230" s="76"/>
      <c r="AG230" s="76"/>
      <c r="AH230" s="76"/>
      <c r="AJ230" s="37">
        <v>-16001.926105688932</v>
      </c>
      <c r="AK230" s="38">
        <v>21899.682687406501</v>
      </c>
    </row>
    <row r="231" spans="1:37" x14ac:dyDescent="0.2">
      <c r="A231" s="13"/>
      <c r="B231" s="13"/>
      <c r="C231" s="106"/>
      <c r="D231" s="8"/>
      <c r="E231" s="76"/>
      <c r="F231" s="76"/>
      <c r="G231" s="69"/>
      <c r="H231" s="69"/>
      <c r="I231" s="79"/>
      <c r="J231" s="89"/>
      <c r="K231" s="89"/>
      <c r="L231" s="79"/>
      <c r="M231" s="76"/>
      <c r="N231" s="76"/>
      <c r="O231" s="76"/>
      <c r="P231" s="76"/>
      <c r="Q231" s="69"/>
      <c r="R231" s="70"/>
      <c r="S231" s="70"/>
      <c r="T231" s="13"/>
      <c r="U231" s="113"/>
      <c r="V231" s="112"/>
      <c r="W231" s="112"/>
      <c r="X231" s="113"/>
      <c r="Y231" s="113"/>
      <c r="Z231" s="13"/>
      <c r="AA231" s="76"/>
      <c r="AB231" s="76"/>
      <c r="AC231" s="118"/>
      <c r="AD231" s="13"/>
      <c r="AE231" s="76"/>
      <c r="AF231" s="76"/>
      <c r="AG231" s="76"/>
      <c r="AH231" s="76"/>
      <c r="AJ231" s="37">
        <v>-13855.25957284779</v>
      </c>
      <c r="AK231" s="38">
        <v>30375.291923932102</v>
      </c>
    </row>
    <row r="232" spans="1:37" x14ac:dyDescent="0.2">
      <c r="A232" s="13"/>
      <c r="B232" s="13"/>
      <c r="C232" s="106"/>
      <c r="D232" s="8"/>
      <c r="E232" s="76"/>
      <c r="F232" s="76"/>
      <c r="G232" s="69"/>
      <c r="H232" s="69"/>
      <c r="I232" s="79"/>
      <c r="J232" s="89"/>
      <c r="K232" s="89"/>
      <c r="L232" s="79"/>
      <c r="M232" s="76"/>
      <c r="N232" s="76"/>
      <c r="O232" s="76"/>
      <c r="P232" s="76"/>
      <c r="Q232" s="69"/>
      <c r="R232" s="70"/>
      <c r="S232" s="70"/>
      <c r="T232" s="13"/>
      <c r="U232" s="113"/>
      <c r="V232" s="112"/>
      <c r="W232" s="112"/>
      <c r="X232" s="113"/>
      <c r="Y232" s="113"/>
      <c r="Z232" s="13"/>
      <c r="AA232" s="76"/>
      <c r="AB232" s="76"/>
      <c r="AC232" s="118"/>
      <c r="AD232" s="13"/>
      <c r="AE232" s="76"/>
      <c r="AF232" s="76"/>
      <c r="AG232" s="76"/>
      <c r="AH232" s="76"/>
      <c r="AJ232" s="37">
        <v>-13270.806794030352</v>
      </c>
      <c r="AK232" s="38">
        <v>33467.3135813595</v>
      </c>
    </row>
    <row r="233" spans="1:37" x14ac:dyDescent="0.2">
      <c r="A233" s="13"/>
      <c r="B233" s="13"/>
      <c r="C233" s="106"/>
      <c r="D233" s="8"/>
      <c r="E233" s="76"/>
      <c r="F233" s="76"/>
      <c r="G233" s="69"/>
      <c r="H233" s="69"/>
      <c r="I233" s="79"/>
      <c r="J233" s="89"/>
      <c r="K233" s="89"/>
      <c r="L233" s="79"/>
      <c r="M233" s="76"/>
      <c r="N233" s="76"/>
      <c r="O233" s="76"/>
      <c r="P233" s="76"/>
      <c r="Q233" s="69"/>
      <c r="R233" s="70"/>
      <c r="S233" s="70"/>
      <c r="T233" s="13"/>
      <c r="U233" s="113"/>
      <c r="V233" s="112"/>
      <c r="W233" s="112"/>
      <c r="X233" s="113"/>
      <c r="Y233" s="113"/>
      <c r="Z233" s="13"/>
      <c r="AA233" s="76"/>
      <c r="AB233" s="76"/>
      <c r="AC233" s="118"/>
      <c r="AD233" s="13"/>
      <c r="AE233" s="76"/>
      <c r="AF233" s="76"/>
      <c r="AG233" s="76"/>
      <c r="AH233" s="76"/>
      <c r="AJ233" s="37">
        <v>-11565.064118635904</v>
      </c>
      <c r="AK233" s="38">
        <v>35782.994794878497</v>
      </c>
    </row>
    <row r="234" spans="1:37" x14ac:dyDescent="0.2">
      <c r="A234" s="13"/>
      <c r="B234" s="13"/>
      <c r="C234" s="106"/>
      <c r="D234" s="8"/>
      <c r="E234" s="76"/>
      <c r="F234" s="76"/>
      <c r="G234" s="69"/>
      <c r="H234" s="69"/>
      <c r="I234" s="79"/>
      <c r="J234" s="89"/>
      <c r="K234" s="89"/>
      <c r="L234" s="79"/>
      <c r="M234" s="76"/>
      <c r="N234" s="76"/>
      <c r="O234" s="76"/>
      <c r="P234" s="76"/>
      <c r="Q234" s="69"/>
      <c r="R234" s="70"/>
      <c r="S234" s="70"/>
      <c r="T234" s="13"/>
      <c r="U234" s="113"/>
      <c r="V234" s="112"/>
      <c r="W234" s="112"/>
      <c r="X234" s="113"/>
      <c r="Y234" s="113"/>
      <c r="Z234" s="13"/>
      <c r="AA234" s="76"/>
      <c r="AB234" s="76"/>
      <c r="AC234" s="118"/>
      <c r="AD234" s="13"/>
      <c r="AE234" s="76"/>
      <c r="AF234" s="76"/>
      <c r="AG234" s="76"/>
      <c r="AH234" s="76"/>
      <c r="AJ234" s="37">
        <v>-10377.296754381019</v>
      </c>
      <c r="AK234" s="38">
        <v>38831.770366918601</v>
      </c>
    </row>
    <row r="235" spans="1:37" x14ac:dyDescent="0.2">
      <c r="A235" s="13"/>
      <c r="B235" s="13"/>
      <c r="C235" s="106"/>
      <c r="D235" s="8"/>
      <c r="E235" s="76"/>
      <c r="F235" s="76"/>
      <c r="G235" s="69"/>
      <c r="H235" s="69"/>
      <c r="I235" s="79"/>
      <c r="J235" s="89"/>
      <c r="K235" s="89"/>
      <c r="L235" s="79"/>
      <c r="M235" s="76"/>
      <c r="N235" s="76"/>
      <c r="O235" s="76"/>
      <c r="P235" s="76"/>
      <c r="Q235" s="69"/>
      <c r="R235" s="70"/>
      <c r="S235" s="70"/>
      <c r="T235" s="13"/>
      <c r="U235" s="113"/>
      <c r="V235" s="112"/>
      <c r="W235" s="112"/>
      <c r="X235" s="113"/>
      <c r="Y235" s="113"/>
      <c r="Z235" s="13"/>
      <c r="AA235" s="76"/>
      <c r="AB235" s="76"/>
      <c r="AC235" s="118"/>
      <c r="AD235" s="13"/>
      <c r="AE235" s="76"/>
      <c r="AF235" s="76"/>
      <c r="AG235" s="76"/>
      <c r="AH235" s="76"/>
      <c r="AJ235" s="37">
        <v>-8712.6855014236316</v>
      </c>
      <c r="AK235" s="38">
        <v>36487.799602359701</v>
      </c>
    </row>
    <row r="236" spans="1:37" x14ac:dyDescent="0.2">
      <c r="A236" s="13"/>
      <c r="B236" s="13"/>
      <c r="C236" s="106"/>
      <c r="D236" s="8"/>
      <c r="E236" s="76"/>
      <c r="F236" s="76"/>
      <c r="G236" s="69"/>
      <c r="H236" s="69"/>
      <c r="I236" s="79"/>
      <c r="J236" s="89"/>
      <c r="K236" s="89"/>
      <c r="L236" s="79"/>
      <c r="M236" s="76"/>
      <c r="N236" s="76"/>
      <c r="O236" s="76"/>
      <c r="P236" s="76"/>
      <c r="Q236" s="69"/>
      <c r="R236" s="70"/>
      <c r="S236" s="70"/>
      <c r="T236" s="13"/>
      <c r="U236" s="113"/>
      <c r="V236" s="112"/>
      <c r="W236" s="112"/>
      <c r="X236" s="113"/>
      <c r="Y236" s="113"/>
      <c r="Z236" s="13"/>
      <c r="AA236" s="76"/>
      <c r="AB236" s="76"/>
      <c r="AC236" s="118"/>
      <c r="AD236" s="13"/>
      <c r="AE236" s="76"/>
      <c r="AF236" s="76"/>
      <c r="AG236" s="76"/>
      <c r="AH236" s="76"/>
      <c r="AJ236" s="37">
        <v>-6353.5862984649666</v>
      </c>
      <c r="AK236" s="38">
        <v>29714.6663626216</v>
      </c>
    </row>
    <row r="237" spans="1:37" x14ac:dyDescent="0.2">
      <c r="A237" s="13"/>
      <c r="B237" s="13"/>
      <c r="C237" s="106"/>
      <c r="D237" s="8"/>
      <c r="E237" s="76"/>
      <c r="F237" s="76"/>
      <c r="G237" s="69"/>
      <c r="H237" s="69"/>
      <c r="I237" s="79"/>
      <c r="J237" s="89"/>
      <c r="K237" s="89"/>
      <c r="L237" s="79"/>
      <c r="M237" s="76"/>
      <c r="N237" s="76"/>
      <c r="O237" s="76"/>
      <c r="P237" s="76"/>
      <c r="Q237" s="69"/>
      <c r="R237" s="70"/>
      <c r="S237" s="70"/>
      <c r="T237" s="13"/>
      <c r="U237" s="113"/>
      <c r="V237" s="112"/>
      <c r="W237" s="112"/>
      <c r="X237" s="113"/>
      <c r="Y237" s="113"/>
      <c r="Z237" s="13"/>
      <c r="AA237" s="76"/>
      <c r="AB237" s="76"/>
      <c r="AC237" s="118"/>
      <c r="AD237" s="13"/>
      <c r="AE237" s="76"/>
      <c r="AF237" s="76"/>
      <c r="AG237" s="76"/>
      <c r="AH237" s="76"/>
      <c r="AJ237" s="37">
        <v>-4414.0678253698761</v>
      </c>
      <c r="AK237" s="38">
        <v>19655.987225229699</v>
      </c>
    </row>
    <row r="238" spans="1:37" x14ac:dyDescent="0.2">
      <c r="A238" s="13"/>
      <c r="B238" s="13"/>
      <c r="C238" s="106"/>
      <c r="D238" s="8"/>
      <c r="E238" s="76"/>
      <c r="F238" s="76"/>
      <c r="G238" s="69"/>
      <c r="H238" s="69"/>
      <c r="I238" s="79"/>
      <c r="J238" s="89"/>
      <c r="K238" s="89"/>
      <c r="L238" s="79"/>
      <c r="M238" s="76"/>
      <c r="N238" s="76"/>
      <c r="O238" s="76"/>
      <c r="P238" s="76"/>
      <c r="Q238" s="69"/>
      <c r="R238" s="70"/>
      <c r="S238" s="70"/>
      <c r="T238" s="13"/>
      <c r="U238" s="113"/>
      <c r="V238" s="112"/>
      <c r="W238" s="112"/>
      <c r="X238" s="113"/>
      <c r="Y238" s="113"/>
      <c r="Z238" s="13"/>
      <c r="AA238" s="76"/>
      <c r="AB238" s="76"/>
      <c r="AC238" s="118"/>
      <c r="AD238" s="13"/>
      <c r="AE238" s="76"/>
      <c r="AF238" s="76"/>
      <c r="AG238" s="76"/>
      <c r="AH238" s="76"/>
      <c r="AJ238" s="37">
        <v>-2190.203604570966</v>
      </c>
      <c r="AK238" s="38">
        <v>13347.387970649201</v>
      </c>
    </row>
    <row r="239" spans="1:37" x14ac:dyDescent="0.2">
      <c r="A239" s="13"/>
      <c r="B239" s="13"/>
      <c r="C239" s="106"/>
      <c r="D239" s="8"/>
      <c r="E239" s="76"/>
      <c r="F239" s="76"/>
      <c r="G239" s="69"/>
      <c r="H239" s="69"/>
      <c r="I239" s="79"/>
      <c r="J239" s="89"/>
      <c r="K239" s="89"/>
      <c r="L239" s="79"/>
      <c r="M239" s="76"/>
      <c r="N239" s="76"/>
      <c r="O239" s="76"/>
      <c r="P239" s="76"/>
      <c r="Q239" s="69"/>
      <c r="R239" s="70"/>
      <c r="S239" s="70"/>
      <c r="T239" s="13"/>
      <c r="U239" s="113"/>
      <c r="V239" s="112"/>
      <c r="W239" s="112"/>
      <c r="X239" s="113"/>
      <c r="Y239" s="113"/>
      <c r="Z239" s="13"/>
      <c r="AA239" s="76"/>
      <c r="AB239" s="76"/>
      <c r="AC239" s="118"/>
      <c r="AD239" s="13"/>
      <c r="AE239" s="76"/>
      <c r="AF239" s="76"/>
      <c r="AG239" s="76"/>
      <c r="AH239" s="76"/>
      <c r="AJ239" s="37">
        <v>0</v>
      </c>
      <c r="AK239" s="38">
        <v>10449.344840775</v>
      </c>
    </row>
    <row r="240" spans="1:37" x14ac:dyDescent="0.2">
      <c r="A240" s="13"/>
      <c r="B240" s="13"/>
      <c r="C240" s="106"/>
      <c r="D240" s="8"/>
      <c r="E240" s="76"/>
      <c r="F240" s="76"/>
      <c r="G240" s="69"/>
      <c r="H240" s="69"/>
      <c r="I240" s="79"/>
      <c r="J240" s="89"/>
      <c r="K240" s="89"/>
      <c r="L240" s="79"/>
      <c r="M240" s="76"/>
      <c r="N240" s="76"/>
      <c r="O240" s="76"/>
      <c r="P240" s="76"/>
      <c r="Q240" s="69"/>
      <c r="R240" s="70"/>
      <c r="S240" s="70"/>
      <c r="T240" s="13"/>
      <c r="U240" s="113"/>
      <c r="V240" s="112"/>
      <c r="W240" s="112"/>
      <c r="X240" s="113"/>
      <c r="Y240" s="113"/>
      <c r="Z240" s="13"/>
      <c r="AA240" s="76"/>
      <c r="AB240" s="76"/>
      <c r="AC240" s="118"/>
      <c r="AD240" s="13"/>
      <c r="AE240" s="76"/>
      <c r="AF240" s="76"/>
      <c r="AG240" s="76"/>
      <c r="AH240" s="76"/>
      <c r="AJ240" s="37">
        <v>-18517.793238241782</v>
      </c>
      <c r="AK240" s="38">
        <v>11381.2214320599</v>
      </c>
    </row>
    <row r="241" spans="1:37" x14ac:dyDescent="0.2">
      <c r="A241" s="13"/>
      <c r="B241" s="13"/>
      <c r="C241" s="106"/>
      <c r="D241" s="8"/>
      <c r="E241" s="76"/>
      <c r="F241" s="76"/>
      <c r="G241" s="69"/>
      <c r="H241" s="69"/>
      <c r="I241" s="79"/>
      <c r="J241" s="89"/>
      <c r="K241" s="89"/>
      <c r="L241" s="79"/>
      <c r="M241" s="76"/>
      <c r="N241" s="76"/>
      <c r="O241" s="76"/>
      <c r="P241" s="76"/>
      <c r="Q241" s="69"/>
      <c r="R241" s="70"/>
      <c r="S241" s="70"/>
      <c r="T241" s="13"/>
      <c r="U241" s="113"/>
      <c r="V241" s="112"/>
      <c r="W241" s="112"/>
      <c r="X241" s="113"/>
      <c r="Y241" s="113"/>
      <c r="Z241" s="13"/>
      <c r="AA241" s="76"/>
      <c r="AB241" s="76"/>
      <c r="AC241" s="118"/>
      <c r="AD241" s="13"/>
      <c r="AE241" s="76"/>
      <c r="AF241" s="76"/>
      <c r="AG241" s="76"/>
      <c r="AH241" s="76"/>
      <c r="AJ241" s="37">
        <v>-15290.83026373153</v>
      </c>
      <c r="AK241" s="38">
        <v>16908.9485636971</v>
      </c>
    </row>
    <row r="242" spans="1:37" x14ac:dyDescent="0.2">
      <c r="A242" s="13"/>
      <c r="B242" s="13"/>
      <c r="C242" s="106"/>
      <c r="D242" s="8"/>
      <c r="E242" s="76"/>
      <c r="F242" s="76"/>
      <c r="G242" s="69"/>
      <c r="H242" s="69"/>
      <c r="I242" s="79"/>
      <c r="J242" s="89"/>
      <c r="K242" s="89"/>
      <c r="L242" s="79"/>
      <c r="M242" s="76"/>
      <c r="N242" s="76"/>
      <c r="O242" s="76"/>
      <c r="P242" s="76"/>
      <c r="Q242" s="69"/>
      <c r="R242" s="70"/>
      <c r="S242" s="70"/>
      <c r="T242" s="13"/>
      <c r="U242" s="113"/>
      <c r="V242" s="112"/>
      <c r="W242" s="112"/>
      <c r="X242" s="113"/>
      <c r="Y242" s="113"/>
      <c r="Z242" s="13"/>
      <c r="AA242" s="76"/>
      <c r="AB242" s="76"/>
      <c r="AC242" s="118"/>
      <c r="AD242" s="13"/>
      <c r="AE242" s="76"/>
      <c r="AF242" s="76"/>
      <c r="AG242" s="76"/>
      <c r="AH242" s="76"/>
      <c r="AJ242" s="37">
        <v>-16001.926105688932</v>
      </c>
      <c r="AK242" s="38">
        <v>23928.559760216402</v>
      </c>
    </row>
    <row r="243" spans="1:37" x14ac:dyDescent="0.2">
      <c r="A243" s="13"/>
      <c r="B243" s="13"/>
      <c r="C243" s="106"/>
      <c r="D243" s="8"/>
      <c r="E243" s="76"/>
      <c r="F243" s="76"/>
      <c r="G243" s="69"/>
      <c r="H243" s="69"/>
      <c r="I243" s="79"/>
      <c r="J243" s="89"/>
      <c r="K243" s="89"/>
      <c r="L243" s="79"/>
      <c r="M243" s="76"/>
      <c r="N243" s="76"/>
      <c r="O243" s="76"/>
      <c r="P243" s="76"/>
      <c r="Q243" s="69"/>
      <c r="R243" s="70"/>
      <c r="S243" s="70"/>
      <c r="T243" s="13"/>
      <c r="U243" s="113"/>
      <c r="V243" s="112"/>
      <c r="W243" s="112"/>
      <c r="X243" s="113"/>
      <c r="Y243" s="113"/>
      <c r="Z243" s="13"/>
      <c r="AA243" s="76"/>
      <c r="AB243" s="76"/>
      <c r="AC243" s="118"/>
      <c r="AD243" s="13"/>
      <c r="AE243" s="76"/>
      <c r="AF243" s="76"/>
      <c r="AG243" s="76"/>
      <c r="AH243" s="76"/>
      <c r="AJ243" s="37">
        <v>-13855.25957284779</v>
      </c>
      <c r="AK243" s="38">
        <v>33198.654830453997</v>
      </c>
    </row>
    <row r="244" spans="1:37" x14ac:dyDescent="0.2">
      <c r="A244" s="13"/>
      <c r="B244" s="13"/>
      <c r="C244" s="106"/>
      <c r="D244" s="8"/>
      <c r="E244" s="76"/>
      <c r="F244" s="76"/>
      <c r="G244" s="69"/>
      <c r="H244" s="69"/>
      <c r="I244" s="79"/>
      <c r="J244" s="89"/>
      <c r="K244" s="89"/>
      <c r="L244" s="79"/>
      <c r="M244" s="76"/>
      <c r="N244" s="76"/>
      <c r="O244" s="76"/>
      <c r="P244" s="76"/>
      <c r="Q244" s="69"/>
      <c r="R244" s="70"/>
      <c r="S244" s="70"/>
      <c r="T244" s="13"/>
      <c r="U244" s="113"/>
      <c r="V244" s="112"/>
      <c r="W244" s="112"/>
      <c r="X244" s="113"/>
      <c r="Y244" s="113"/>
      <c r="Z244" s="13"/>
      <c r="AA244" s="76"/>
      <c r="AB244" s="76"/>
      <c r="AC244" s="118"/>
      <c r="AD244" s="13"/>
      <c r="AE244" s="76"/>
      <c r="AF244" s="76"/>
      <c r="AG244" s="76"/>
      <c r="AH244" s="76"/>
      <c r="AJ244" s="37">
        <v>-13270.806794030352</v>
      </c>
      <c r="AK244" s="38">
        <v>36563.256620188302</v>
      </c>
    </row>
    <row r="245" spans="1:37" x14ac:dyDescent="0.2">
      <c r="A245" s="13"/>
      <c r="B245" s="13"/>
      <c r="C245" s="106"/>
      <c r="D245" s="8"/>
      <c r="E245" s="76"/>
      <c r="F245" s="76"/>
      <c r="G245" s="69"/>
      <c r="H245" s="69"/>
      <c r="I245" s="79"/>
      <c r="J245" s="89"/>
      <c r="K245" s="89"/>
      <c r="L245" s="79"/>
      <c r="M245" s="76"/>
      <c r="N245" s="76"/>
      <c r="O245" s="76"/>
      <c r="P245" s="76"/>
      <c r="Q245" s="69"/>
      <c r="R245" s="70"/>
      <c r="S245" s="70"/>
      <c r="T245" s="13"/>
      <c r="U245" s="113"/>
      <c r="V245" s="112"/>
      <c r="W245" s="112"/>
      <c r="X245" s="113"/>
      <c r="Y245" s="113"/>
      <c r="Z245" s="13"/>
      <c r="AA245" s="76"/>
      <c r="AB245" s="76"/>
      <c r="AC245" s="118"/>
      <c r="AD245" s="13"/>
      <c r="AE245" s="76"/>
      <c r="AF245" s="76"/>
      <c r="AG245" s="76"/>
      <c r="AH245" s="76"/>
      <c r="AJ245" s="37">
        <v>-11565.064118635904</v>
      </c>
      <c r="AK245" s="38">
        <v>39096.553218218403</v>
      </c>
    </row>
    <row r="246" spans="1:37" x14ac:dyDescent="0.2">
      <c r="A246" s="13"/>
      <c r="B246" s="13"/>
      <c r="C246" s="106"/>
      <c r="D246" s="8"/>
      <c r="E246" s="76"/>
      <c r="F246" s="76"/>
      <c r="G246" s="69"/>
      <c r="H246" s="69"/>
      <c r="I246" s="79"/>
      <c r="J246" s="89"/>
      <c r="K246" s="89"/>
      <c r="L246" s="79"/>
      <c r="M246" s="76"/>
      <c r="N246" s="76"/>
      <c r="O246" s="76"/>
      <c r="P246" s="76"/>
      <c r="Q246" s="69"/>
      <c r="R246" s="70"/>
      <c r="S246" s="70"/>
      <c r="T246" s="13"/>
      <c r="U246" s="113"/>
      <c r="V246" s="112"/>
      <c r="W246" s="112"/>
      <c r="X246" s="113"/>
      <c r="Y246" s="113"/>
      <c r="Z246" s="13"/>
      <c r="AA246" s="76"/>
      <c r="AB246" s="76"/>
      <c r="AC246" s="118"/>
      <c r="AD246" s="13"/>
      <c r="AE246" s="76"/>
      <c r="AF246" s="76"/>
      <c r="AG246" s="76"/>
      <c r="AH246" s="76"/>
      <c r="AJ246" s="37">
        <v>-10377.296754381019</v>
      </c>
      <c r="AK246" s="38">
        <v>42439.199591970399</v>
      </c>
    </row>
    <row r="247" spans="1:37" x14ac:dyDescent="0.2">
      <c r="A247" s="13"/>
      <c r="B247" s="13"/>
      <c r="C247" s="106"/>
      <c r="D247" s="8"/>
      <c r="E247" s="76"/>
      <c r="F247" s="76"/>
      <c r="G247" s="69"/>
      <c r="H247" s="69"/>
      <c r="I247" s="79"/>
      <c r="J247" s="89"/>
      <c r="K247" s="89"/>
      <c r="L247" s="79"/>
      <c r="M247" s="76"/>
      <c r="N247" s="76"/>
      <c r="O247" s="76"/>
      <c r="P247" s="76"/>
      <c r="Q247" s="69"/>
      <c r="R247" s="70"/>
      <c r="S247" s="70"/>
      <c r="T247" s="13"/>
      <c r="U247" s="113"/>
      <c r="V247" s="112"/>
      <c r="W247" s="112"/>
      <c r="X247" s="113"/>
      <c r="Y247" s="113"/>
      <c r="Z247" s="13"/>
      <c r="AA247" s="76"/>
      <c r="AB247" s="76"/>
      <c r="AC247" s="118"/>
      <c r="AD247" s="13"/>
      <c r="AE247" s="76"/>
      <c r="AF247" s="76"/>
      <c r="AG247" s="76"/>
      <c r="AH247" s="76"/>
      <c r="AJ247" s="37">
        <v>-8712.6855014236316</v>
      </c>
      <c r="AK247" s="38">
        <v>39898.887752668197</v>
      </c>
    </row>
    <row r="248" spans="1:37" x14ac:dyDescent="0.2">
      <c r="A248" s="13"/>
      <c r="B248" s="13"/>
      <c r="C248" s="106"/>
      <c r="D248" s="8"/>
      <c r="E248" s="76"/>
      <c r="F248" s="76"/>
      <c r="G248" s="69"/>
      <c r="H248" s="69"/>
      <c r="I248" s="79"/>
      <c r="J248" s="89"/>
      <c r="K248" s="89"/>
      <c r="L248" s="79"/>
      <c r="M248" s="76"/>
      <c r="N248" s="76"/>
      <c r="O248" s="76"/>
      <c r="P248" s="76"/>
      <c r="Q248" s="69"/>
      <c r="R248" s="70"/>
      <c r="S248" s="70"/>
      <c r="T248" s="13"/>
      <c r="U248" s="113"/>
      <c r="V248" s="112"/>
      <c r="W248" s="112"/>
      <c r="X248" s="113"/>
      <c r="Y248" s="113"/>
      <c r="Z248" s="13"/>
      <c r="AA248" s="76"/>
      <c r="AB248" s="76"/>
      <c r="AC248" s="118"/>
      <c r="AD248" s="13"/>
      <c r="AE248" s="76"/>
      <c r="AF248" s="76"/>
      <c r="AG248" s="76"/>
      <c r="AH248" s="76"/>
      <c r="AJ248" s="37">
        <v>-6353.5862984649666</v>
      </c>
      <c r="AK248" s="38">
        <v>32493.932319486001</v>
      </c>
    </row>
    <row r="249" spans="1:37" x14ac:dyDescent="0.2">
      <c r="A249" s="13"/>
      <c r="B249" s="13"/>
      <c r="C249" s="106"/>
      <c r="D249" s="8"/>
      <c r="E249" s="76"/>
      <c r="F249" s="76"/>
      <c r="G249" s="69"/>
      <c r="H249" s="69"/>
      <c r="I249" s="79"/>
      <c r="J249" s="89"/>
      <c r="K249" s="89"/>
      <c r="L249" s="79"/>
      <c r="M249" s="76"/>
      <c r="N249" s="76"/>
      <c r="O249" s="76"/>
      <c r="P249" s="76"/>
      <c r="Q249" s="69"/>
      <c r="R249" s="70"/>
      <c r="S249" s="70"/>
      <c r="T249" s="13"/>
      <c r="U249" s="113"/>
      <c r="V249" s="112"/>
      <c r="W249" s="112"/>
      <c r="X249" s="113"/>
      <c r="Y249" s="113"/>
      <c r="Z249" s="13"/>
      <c r="AA249" s="76"/>
      <c r="AB249" s="76"/>
      <c r="AC249" s="118"/>
      <c r="AD249" s="13"/>
      <c r="AE249" s="76"/>
      <c r="AF249" s="76"/>
      <c r="AG249" s="76"/>
      <c r="AH249" s="76"/>
      <c r="AJ249" s="37">
        <v>-4414.0678253698761</v>
      </c>
      <c r="AK249" s="38">
        <v>21507.995731688301</v>
      </c>
    </row>
    <row r="250" spans="1:37" x14ac:dyDescent="0.2">
      <c r="A250" s="13"/>
      <c r="B250" s="13"/>
      <c r="C250" s="106"/>
      <c r="D250" s="8"/>
      <c r="E250" s="76"/>
      <c r="F250" s="76"/>
      <c r="G250" s="69"/>
      <c r="H250" s="69"/>
      <c r="I250" s="79"/>
      <c r="J250" s="89"/>
      <c r="K250" s="89"/>
      <c r="L250" s="79"/>
      <c r="M250" s="76"/>
      <c r="N250" s="76"/>
      <c r="O250" s="76"/>
      <c r="P250" s="76"/>
      <c r="Q250" s="69"/>
      <c r="R250" s="70"/>
      <c r="S250" s="70"/>
      <c r="T250" s="13"/>
      <c r="U250" s="113"/>
      <c r="V250" s="112"/>
      <c r="W250" s="112"/>
      <c r="X250" s="113"/>
      <c r="Y250" s="113"/>
      <c r="Z250" s="13"/>
      <c r="AA250" s="76"/>
      <c r="AB250" s="76"/>
      <c r="AC250" s="118"/>
      <c r="AD250" s="13"/>
      <c r="AE250" s="76"/>
      <c r="AF250" s="76"/>
      <c r="AG250" s="76"/>
      <c r="AH250" s="76"/>
      <c r="AJ250" s="37">
        <v>-2190.203604570966</v>
      </c>
      <c r="AK250" s="38">
        <v>14615.4140449608</v>
      </c>
    </row>
    <row r="251" spans="1:37" x14ac:dyDescent="0.2">
      <c r="A251" s="13"/>
      <c r="B251" s="13"/>
      <c r="C251" s="106"/>
      <c r="D251" s="8"/>
      <c r="E251" s="76"/>
      <c r="F251" s="76"/>
      <c r="G251" s="69"/>
      <c r="H251" s="69"/>
      <c r="I251" s="79"/>
      <c r="J251" s="89"/>
      <c r="K251" s="89"/>
      <c r="L251" s="79"/>
      <c r="M251" s="76"/>
      <c r="N251" s="76"/>
      <c r="O251" s="76"/>
      <c r="P251" s="76"/>
      <c r="Q251" s="69"/>
      <c r="R251" s="70"/>
      <c r="S251" s="70"/>
      <c r="T251" s="13"/>
      <c r="U251" s="113"/>
      <c r="V251" s="112"/>
      <c r="W251" s="112"/>
      <c r="X251" s="113"/>
      <c r="Y251" s="113"/>
      <c r="Z251" s="13"/>
      <c r="AA251" s="76"/>
      <c r="AB251" s="76"/>
      <c r="AC251" s="118"/>
      <c r="AD251" s="13"/>
      <c r="AE251" s="76"/>
      <c r="AF251" s="76"/>
      <c r="AG251" s="76"/>
      <c r="AH251" s="76"/>
      <c r="AJ251" s="37">
        <v>0</v>
      </c>
      <c r="AK251" s="38">
        <v>11447.9098732206</v>
      </c>
    </row>
    <row r="252" spans="1:37" x14ac:dyDescent="0.2">
      <c r="A252" s="13"/>
      <c r="B252" s="13"/>
      <c r="C252" s="106"/>
      <c r="D252" s="8"/>
      <c r="E252" s="76"/>
      <c r="F252" s="76"/>
      <c r="G252" s="69"/>
      <c r="H252" s="69"/>
      <c r="I252" s="79"/>
      <c r="J252" s="89"/>
      <c r="K252" s="89"/>
      <c r="L252" s="79"/>
      <c r="M252" s="76"/>
      <c r="N252" s="76"/>
      <c r="O252" s="76"/>
      <c r="P252" s="76"/>
      <c r="Q252" s="69"/>
      <c r="R252" s="70"/>
      <c r="S252" s="70"/>
      <c r="T252" s="13"/>
      <c r="U252" s="113"/>
      <c r="V252" s="112"/>
      <c r="W252" s="112"/>
      <c r="X252" s="113"/>
      <c r="Y252" s="113"/>
      <c r="Z252" s="13"/>
      <c r="AA252" s="76"/>
      <c r="AB252" s="76"/>
      <c r="AC252" s="118"/>
      <c r="AD252" s="13"/>
      <c r="AE252" s="76"/>
      <c r="AF252" s="76"/>
      <c r="AG252" s="76"/>
      <c r="AH252" s="76"/>
      <c r="AJ252" s="37">
        <v>-18517.793238241782</v>
      </c>
      <c r="AK252" s="38">
        <v>12460.515501133599</v>
      </c>
    </row>
    <row r="253" spans="1:37" x14ac:dyDescent="0.2">
      <c r="A253" s="13"/>
      <c r="B253" s="13"/>
      <c r="C253" s="106"/>
      <c r="D253" s="8"/>
      <c r="E253" s="76"/>
      <c r="F253" s="76"/>
      <c r="G253" s="69"/>
      <c r="H253" s="69"/>
      <c r="I253" s="79"/>
      <c r="J253" s="89"/>
      <c r="K253" s="89"/>
      <c r="L253" s="79"/>
      <c r="M253" s="76"/>
      <c r="N253" s="76"/>
      <c r="O253" s="76"/>
      <c r="P253" s="76"/>
      <c r="Q253" s="69"/>
      <c r="R253" s="70"/>
      <c r="S253" s="70"/>
      <c r="T253" s="13"/>
      <c r="U253" s="113"/>
      <c r="V253" s="112"/>
      <c r="W253" s="112"/>
      <c r="X253" s="113"/>
      <c r="Y253" s="113"/>
      <c r="Z253" s="13"/>
      <c r="AA253" s="76"/>
      <c r="AB253" s="76"/>
      <c r="AC253" s="118"/>
      <c r="AD253" s="13"/>
      <c r="AE253" s="76"/>
      <c r="AF253" s="76"/>
      <c r="AG253" s="76"/>
      <c r="AH253" s="76"/>
      <c r="AJ253" s="37">
        <v>-15290.83026373153</v>
      </c>
      <c r="AK253" s="38">
        <v>18497.3948353169</v>
      </c>
    </row>
    <row r="254" spans="1:37" x14ac:dyDescent="0.2">
      <c r="A254" s="13"/>
      <c r="B254" s="13"/>
      <c r="C254" s="106"/>
      <c r="D254" s="8"/>
      <c r="E254" s="76"/>
      <c r="F254" s="76"/>
      <c r="G254" s="69"/>
      <c r="H254" s="69"/>
      <c r="I254" s="79"/>
      <c r="J254" s="89"/>
      <c r="K254" s="89"/>
      <c r="L254" s="79"/>
      <c r="M254" s="76"/>
      <c r="N254" s="76"/>
      <c r="O254" s="76"/>
      <c r="P254" s="76"/>
      <c r="Q254" s="69"/>
      <c r="R254" s="70"/>
      <c r="S254" s="70"/>
      <c r="T254" s="13"/>
      <c r="U254" s="113"/>
      <c r="V254" s="112"/>
      <c r="W254" s="112"/>
      <c r="X254" s="113"/>
      <c r="Y254" s="113"/>
      <c r="Z254" s="13"/>
      <c r="AA254" s="76"/>
      <c r="AB254" s="76"/>
      <c r="AC254" s="118"/>
      <c r="AD254" s="13"/>
      <c r="AE254" s="76"/>
      <c r="AF254" s="76"/>
      <c r="AG254" s="76"/>
      <c r="AH254" s="76"/>
      <c r="AJ254" s="37">
        <v>-16001.926105688932</v>
      </c>
      <c r="AK254" s="38">
        <v>26154.141564347501</v>
      </c>
    </row>
    <row r="255" spans="1:37" x14ac:dyDescent="0.2">
      <c r="A255" s="13"/>
      <c r="B255" s="13"/>
      <c r="C255" s="106"/>
      <c r="D255" s="8"/>
      <c r="E255" s="76"/>
      <c r="F255" s="76"/>
      <c r="G255" s="69"/>
      <c r="H255" s="69"/>
      <c r="I255" s="79"/>
      <c r="J255" s="89"/>
      <c r="K255" s="89"/>
      <c r="L255" s="79"/>
      <c r="M255" s="76"/>
      <c r="N255" s="76"/>
      <c r="O255" s="76"/>
      <c r="P255" s="76"/>
      <c r="Q255" s="69"/>
      <c r="R255" s="70"/>
      <c r="S255" s="70"/>
      <c r="T255" s="13"/>
      <c r="U255" s="113"/>
      <c r="V255" s="112"/>
      <c r="W255" s="112"/>
      <c r="X255" s="113"/>
      <c r="Y255" s="113"/>
      <c r="Z255" s="13"/>
      <c r="AA255" s="76"/>
      <c r="AB255" s="76"/>
      <c r="AC255" s="118"/>
      <c r="AD255" s="13"/>
      <c r="AE255" s="76"/>
      <c r="AF255" s="76"/>
      <c r="AG255" s="76"/>
      <c r="AH255" s="76"/>
      <c r="AJ255" s="37">
        <v>-13855.25957284779</v>
      </c>
      <c r="AK255" s="38">
        <v>36273.475475967098</v>
      </c>
    </row>
    <row r="256" spans="1:37" x14ac:dyDescent="0.2">
      <c r="A256" s="13"/>
      <c r="B256" s="13"/>
      <c r="C256" s="106"/>
      <c r="D256" s="8"/>
      <c r="E256" s="76"/>
      <c r="F256" s="76"/>
      <c r="G256" s="69"/>
      <c r="H256" s="69"/>
      <c r="I256" s="79"/>
      <c r="J256" s="89"/>
      <c r="K256" s="89"/>
      <c r="L256" s="79"/>
      <c r="M256" s="76"/>
      <c r="N256" s="76"/>
      <c r="O256" s="76"/>
      <c r="P256" s="76"/>
      <c r="Q256" s="69"/>
      <c r="R256" s="70"/>
      <c r="S256" s="70"/>
      <c r="T256" s="13"/>
      <c r="U256" s="113"/>
      <c r="V256" s="112"/>
      <c r="W256" s="112"/>
      <c r="X256" s="113"/>
      <c r="Y256" s="113"/>
      <c r="Z256" s="13"/>
      <c r="AA256" s="76"/>
      <c r="AB256" s="76"/>
      <c r="AC256" s="118"/>
      <c r="AD256" s="13"/>
      <c r="AE256" s="76"/>
      <c r="AF256" s="76"/>
      <c r="AG256" s="76"/>
      <c r="AH256" s="76"/>
      <c r="AJ256" s="37">
        <v>-13270.806794030352</v>
      </c>
      <c r="AK256" s="38">
        <v>39907.950018488198</v>
      </c>
    </row>
    <row r="257" spans="1:37" x14ac:dyDescent="0.2">
      <c r="A257" s="13"/>
      <c r="B257" s="13"/>
      <c r="C257" s="106"/>
      <c r="D257" s="8"/>
      <c r="E257" s="76"/>
      <c r="F257" s="76"/>
      <c r="G257" s="69"/>
      <c r="H257" s="69"/>
      <c r="I257" s="79"/>
      <c r="J257" s="89"/>
      <c r="K257" s="89"/>
      <c r="L257" s="79"/>
      <c r="M257" s="76"/>
      <c r="N257" s="76"/>
      <c r="O257" s="76"/>
      <c r="P257" s="76"/>
      <c r="Q257" s="69"/>
      <c r="R257" s="70"/>
      <c r="S257" s="70"/>
      <c r="T257" s="13"/>
      <c r="U257" s="113"/>
      <c r="V257" s="112"/>
      <c r="W257" s="112"/>
      <c r="X257" s="113"/>
      <c r="Y257" s="113"/>
      <c r="Z257" s="13"/>
      <c r="AA257" s="76"/>
      <c r="AB257" s="76"/>
      <c r="AC257" s="118"/>
      <c r="AD257" s="13"/>
      <c r="AE257" s="76"/>
      <c r="AF257" s="76"/>
      <c r="AG257" s="76"/>
      <c r="AH257" s="76"/>
      <c r="AJ257" s="37">
        <v>-11565.064118635904</v>
      </c>
      <c r="AK257" s="38">
        <v>42644.866334485101</v>
      </c>
    </row>
    <row r="258" spans="1:37" x14ac:dyDescent="0.2">
      <c r="A258" s="13"/>
      <c r="B258" s="13"/>
      <c r="C258" s="106"/>
      <c r="D258" s="8"/>
      <c r="E258" s="76"/>
      <c r="F258" s="76"/>
      <c r="G258" s="69"/>
      <c r="H258" s="69"/>
      <c r="I258" s="79"/>
      <c r="J258" s="89"/>
      <c r="K258" s="89"/>
      <c r="L258" s="79"/>
      <c r="M258" s="76"/>
      <c r="N258" s="76"/>
      <c r="O258" s="76"/>
      <c r="P258" s="76"/>
      <c r="Q258" s="69"/>
      <c r="R258" s="70"/>
      <c r="S258" s="70"/>
      <c r="T258" s="13"/>
      <c r="U258" s="113"/>
      <c r="V258" s="112"/>
      <c r="W258" s="112"/>
      <c r="X258" s="113"/>
      <c r="Y258" s="113"/>
      <c r="Z258" s="13"/>
      <c r="AA258" s="76"/>
      <c r="AB258" s="76"/>
      <c r="AC258" s="118"/>
      <c r="AD258" s="13"/>
      <c r="AE258" s="76"/>
      <c r="AF258" s="76"/>
      <c r="AG258" s="76"/>
      <c r="AH258" s="76"/>
      <c r="AJ258" s="37">
        <v>-10377.296754381019</v>
      </c>
      <c r="AK258" s="38">
        <v>46265.262531095199</v>
      </c>
    </row>
    <row r="259" spans="1:37" x14ac:dyDescent="0.2">
      <c r="A259" s="13"/>
      <c r="B259" s="13"/>
      <c r="C259" s="106"/>
      <c r="D259" s="8"/>
      <c r="E259" s="76"/>
      <c r="F259" s="76"/>
      <c r="G259" s="69"/>
      <c r="H259" s="69"/>
      <c r="I259" s="79"/>
      <c r="J259" s="89"/>
      <c r="K259" s="89"/>
      <c r="L259" s="79"/>
      <c r="M259" s="76"/>
      <c r="N259" s="76"/>
      <c r="O259" s="76"/>
      <c r="P259" s="76"/>
      <c r="Q259" s="69"/>
      <c r="R259" s="70"/>
      <c r="S259" s="70"/>
      <c r="T259" s="13"/>
      <c r="U259" s="113"/>
      <c r="V259" s="112"/>
      <c r="W259" s="112"/>
      <c r="X259" s="113"/>
      <c r="Y259" s="113"/>
      <c r="Z259" s="13"/>
      <c r="AA259" s="76"/>
      <c r="AB259" s="76"/>
      <c r="AC259" s="118"/>
      <c r="AD259" s="13"/>
      <c r="AE259" s="76"/>
      <c r="AF259" s="76"/>
      <c r="AG259" s="76"/>
      <c r="AH259" s="76"/>
      <c r="AJ259" s="37">
        <v>-8712.6855014236316</v>
      </c>
      <c r="AK259" s="38">
        <v>43479.416819033002</v>
      </c>
    </row>
    <row r="260" spans="1:37" x14ac:dyDescent="0.2">
      <c r="A260" s="13"/>
      <c r="B260" s="13"/>
      <c r="C260" s="106"/>
      <c r="D260" s="8"/>
      <c r="E260" s="76"/>
      <c r="F260" s="76"/>
      <c r="G260" s="69"/>
      <c r="H260" s="69"/>
      <c r="I260" s="79"/>
      <c r="J260" s="89"/>
      <c r="K260" s="89"/>
      <c r="L260" s="79"/>
      <c r="M260" s="76"/>
      <c r="N260" s="76"/>
      <c r="O260" s="76"/>
      <c r="P260" s="76"/>
      <c r="Q260" s="69"/>
      <c r="R260" s="70"/>
      <c r="S260" s="70"/>
      <c r="T260" s="13"/>
      <c r="U260" s="113"/>
      <c r="V260" s="112"/>
      <c r="W260" s="112"/>
      <c r="X260" s="113"/>
      <c r="Y260" s="113"/>
      <c r="Z260" s="13"/>
      <c r="AA260" s="76"/>
      <c r="AB260" s="76"/>
      <c r="AC260" s="118"/>
      <c r="AD260" s="13"/>
      <c r="AE260" s="76"/>
      <c r="AF260" s="76"/>
      <c r="AG260" s="76"/>
      <c r="AH260" s="76"/>
      <c r="AJ260" s="37">
        <v>-6353.5862984649666</v>
      </c>
      <c r="AK260" s="38">
        <v>35379.078376573299</v>
      </c>
    </row>
    <row r="261" spans="1:37" x14ac:dyDescent="0.2">
      <c r="A261" s="13"/>
      <c r="B261" s="13"/>
      <c r="C261" s="106"/>
      <c r="D261" s="8"/>
      <c r="E261" s="76"/>
      <c r="F261" s="76"/>
      <c r="G261" s="69"/>
      <c r="H261" s="69"/>
      <c r="I261" s="79"/>
      <c r="J261" s="89"/>
      <c r="K261" s="89"/>
      <c r="L261" s="79"/>
      <c r="M261" s="76"/>
      <c r="N261" s="76"/>
      <c r="O261" s="76"/>
      <c r="P261" s="76"/>
      <c r="Q261" s="69"/>
      <c r="R261" s="70"/>
      <c r="S261" s="70"/>
      <c r="T261" s="13"/>
      <c r="U261" s="113"/>
      <c r="V261" s="112"/>
      <c r="W261" s="112"/>
      <c r="X261" s="113"/>
      <c r="Y261" s="113"/>
      <c r="Z261" s="13"/>
      <c r="AA261" s="76"/>
      <c r="AB261" s="76"/>
      <c r="AC261" s="118"/>
      <c r="AD261" s="13"/>
      <c r="AE261" s="76"/>
      <c r="AF261" s="76"/>
      <c r="AG261" s="76"/>
      <c r="AH261" s="76"/>
      <c r="AJ261" s="37">
        <v>-4414.0678253698761</v>
      </c>
      <c r="AK261" s="38">
        <v>23408.017206819201</v>
      </c>
    </row>
    <row r="262" spans="1:37" x14ac:dyDescent="0.2">
      <c r="A262" s="13"/>
      <c r="B262" s="13"/>
      <c r="C262" s="106"/>
      <c r="D262" s="8"/>
      <c r="E262" s="76"/>
      <c r="F262" s="76"/>
      <c r="G262" s="69"/>
      <c r="H262" s="69"/>
      <c r="I262" s="79"/>
      <c r="J262" s="89"/>
      <c r="K262" s="89"/>
      <c r="L262" s="79"/>
      <c r="M262" s="76"/>
      <c r="N262" s="76"/>
      <c r="O262" s="76"/>
      <c r="P262" s="76"/>
      <c r="Q262" s="69"/>
      <c r="R262" s="70"/>
      <c r="S262" s="70"/>
      <c r="T262" s="13"/>
      <c r="U262" s="113"/>
      <c r="V262" s="112"/>
      <c r="W262" s="112"/>
      <c r="X262" s="113"/>
      <c r="Y262" s="113"/>
      <c r="Z262" s="13"/>
      <c r="AA262" s="76"/>
      <c r="AB262" s="76"/>
      <c r="AC262" s="118"/>
      <c r="AD262" s="13"/>
      <c r="AE262" s="76"/>
      <c r="AF262" s="76"/>
      <c r="AG262" s="76"/>
      <c r="AH262" s="76"/>
      <c r="AJ262" s="37">
        <v>-2190.203604570966</v>
      </c>
      <c r="AK262" s="38">
        <v>15900.1896287281</v>
      </c>
    </row>
    <row r="263" spans="1:37" x14ac:dyDescent="0.2">
      <c r="A263" s="13"/>
      <c r="B263" s="13"/>
      <c r="C263" s="106"/>
      <c r="D263" s="8"/>
      <c r="E263" s="76"/>
      <c r="F263" s="76"/>
      <c r="G263" s="69"/>
      <c r="H263" s="69"/>
      <c r="I263" s="79"/>
      <c r="J263" s="89"/>
      <c r="K263" s="89"/>
      <c r="L263" s="79"/>
      <c r="M263" s="76"/>
      <c r="N263" s="76"/>
      <c r="O263" s="76"/>
      <c r="P263" s="76"/>
      <c r="Q263" s="69"/>
      <c r="R263" s="70"/>
      <c r="S263" s="70"/>
      <c r="T263" s="13"/>
      <c r="U263" s="113"/>
      <c r="V263" s="112"/>
      <c r="W263" s="112"/>
      <c r="X263" s="113"/>
      <c r="Y263" s="113"/>
      <c r="Z263" s="13"/>
      <c r="AA263" s="76"/>
      <c r="AB263" s="76"/>
      <c r="AC263" s="118"/>
      <c r="AD263" s="13"/>
      <c r="AE263" s="76"/>
      <c r="AF263" s="76"/>
      <c r="AG263" s="76"/>
      <c r="AH263" s="76"/>
      <c r="AJ263" s="37">
        <v>0</v>
      </c>
      <c r="AK263" s="38">
        <v>12446.4749056662</v>
      </c>
    </row>
    <row r="264" spans="1:37" x14ac:dyDescent="0.2">
      <c r="A264" s="13"/>
      <c r="B264" s="13"/>
      <c r="C264" s="106"/>
      <c r="D264" s="8"/>
      <c r="E264" s="76"/>
      <c r="F264" s="76"/>
      <c r="G264" s="69"/>
      <c r="H264" s="69"/>
      <c r="I264" s="79"/>
      <c r="J264" s="89"/>
      <c r="K264" s="89"/>
      <c r="L264" s="79"/>
      <c r="M264" s="76"/>
      <c r="N264" s="76"/>
      <c r="O264" s="76"/>
      <c r="P264" s="76"/>
      <c r="Q264" s="69"/>
      <c r="R264" s="70"/>
      <c r="S264" s="70"/>
      <c r="T264" s="13"/>
      <c r="U264" s="113"/>
      <c r="V264" s="112"/>
      <c r="W264" s="112"/>
      <c r="X264" s="113"/>
      <c r="Y264" s="113"/>
      <c r="Z264" s="13"/>
      <c r="AA264" s="76"/>
      <c r="AB264" s="76"/>
      <c r="AC264" s="118"/>
      <c r="AD264" s="13"/>
      <c r="AE264" s="76"/>
      <c r="AF264" s="76"/>
      <c r="AG264" s="76"/>
      <c r="AH264" s="76"/>
      <c r="AJ264" s="37">
        <v>-18517.793238241782</v>
      </c>
      <c r="AK264" s="38">
        <v>13545.8676524653</v>
      </c>
    </row>
    <row r="265" spans="1:37" x14ac:dyDescent="0.2">
      <c r="A265" s="13"/>
      <c r="B265" s="13"/>
      <c r="C265" s="106"/>
      <c r="D265" s="8"/>
      <c r="E265" s="76"/>
      <c r="F265" s="76"/>
      <c r="G265" s="69"/>
      <c r="H265" s="69"/>
      <c r="I265" s="79"/>
      <c r="J265" s="89"/>
      <c r="K265" s="89"/>
      <c r="L265" s="79"/>
      <c r="M265" s="76"/>
      <c r="N265" s="76"/>
      <c r="O265" s="76"/>
      <c r="P265" s="76"/>
      <c r="Q265" s="69"/>
      <c r="R265" s="70"/>
      <c r="S265" s="70"/>
      <c r="T265" s="13"/>
      <c r="U265" s="113"/>
      <c r="V265" s="112"/>
      <c r="W265" s="112"/>
      <c r="X265" s="113"/>
      <c r="Y265" s="113"/>
      <c r="Z265" s="13"/>
      <c r="AA265" s="76"/>
      <c r="AB265" s="76"/>
      <c r="AC265" s="118"/>
      <c r="AD265" s="13"/>
      <c r="AE265" s="76"/>
      <c r="AF265" s="76"/>
      <c r="AG265" s="76"/>
      <c r="AH265" s="76"/>
      <c r="AJ265" s="37">
        <v>-15290.83026373153</v>
      </c>
      <c r="AK265" s="38">
        <v>20105.158768006499</v>
      </c>
    </row>
    <row r="266" spans="1:37" x14ac:dyDescent="0.2">
      <c r="A266" s="13"/>
      <c r="B266" s="13"/>
      <c r="C266" s="106"/>
      <c r="D266" s="8"/>
      <c r="E266" s="76"/>
      <c r="F266" s="76"/>
      <c r="G266" s="69"/>
      <c r="H266" s="69"/>
      <c r="I266" s="79"/>
      <c r="J266" s="89"/>
      <c r="K266" s="89"/>
      <c r="L266" s="79"/>
      <c r="M266" s="76"/>
      <c r="N266" s="76"/>
      <c r="O266" s="76"/>
      <c r="P266" s="76"/>
      <c r="Q266" s="69"/>
      <c r="R266" s="70"/>
      <c r="S266" s="70"/>
      <c r="T266" s="13"/>
      <c r="U266" s="113"/>
      <c r="V266" s="112"/>
      <c r="W266" s="112"/>
      <c r="X266" s="113"/>
      <c r="Y266" s="113"/>
      <c r="Z266" s="13"/>
      <c r="AA266" s="76"/>
      <c r="AB266" s="76"/>
      <c r="AC266" s="118"/>
      <c r="AD266" s="13"/>
      <c r="AE266" s="76"/>
      <c r="AF266" s="76"/>
      <c r="AG266" s="76"/>
      <c r="AH266" s="76"/>
      <c r="AJ266" s="37">
        <v>-16001.926105688932</v>
      </c>
      <c r="AK266" s="38">
        <v>28423.445047597499</v>
      </c>
    </row>
    <row r="267" spans="1:37" x14ac:dyDescent="0.2">
      <c r="A267" s="13"/>
      <c r="B267" s="13"/>
      <c r="C267" s="106"/>
      <c r="D267" s="8"/>
      <c r="E267" s="76"/>
      <c r="F267" s="76"/>
      <c r="G267" s="69"/>
      <c r="H267" s="69"/>
      <c r="I267" s="79"/>
      <c r="J267" s="89"/>
      <c r="K267" s="89"/>
      <c r="L267" s="79"/>
      <c r="M267" s="76"/>
      <c r="N267" s="76"/>
      <c r="O267" s="76"/>
      <c r="P267" s="76"/>
      <c r="Q267" s="69"/>
      <c r="R267" s="70"/>
      <c r="S267" s="70"/>
      <c r="T267" s="13"/>
      <c r="U267" s="113"/>
      <c r="V267" s="112"/>
      <c r="W267" s="112"/>
      <c r="X267" s="113"/>
      <c r="Y267" s="113"/>
      <c r="Z267" s="13"/>
      <c r="AA267" s="76"/>
      <c r="AB267" s="76"/>
      <c r="AC267" s="118"/>
      <c r="AD267" s="13"/>
      <c r="AE267" s="76"/>
      <c r="AF267" s="76"/>
      <c r="AG267" s="76"/>
      <c r="AH267" s="76"/>
      <c r="AJ267" s="37">
        <v>-13855.25957284779</v>
      </c>
      <c r="AK267" s="38">
        <v>39434.588205817403</v>
      </c>
    </row>
    <row r="268" spans="1:37" x14ac:dyDescent="0.2">
      <c r="A268" s="13"/>
      <c r="B268" s="13"/>
      <c r="C268" s="106"/>
      <c r="D268" s="8"/>
      <c r="E268" s="76"/>
      <c r="F268" s="76"/>
      <c r="G268" s="69"/>
      <c r="H268" s="69"/>
      <c r="I268" s="79"/>
      <c r="J268" s="89"/>
      <c r="K268" s="89"/>
      <c r="L268" s="79"/>
      <c r="M268" s="76"/>
      <c r="N268" s="76"/>
      <c r="O268" s="76"/>
      <c r="P268" s="76"/>
      <c r="Q268" s="69"/>
      <c r="R268" s="70"/>
      <c r="S268" s="70"/>
      <c r="T268" s="13"/>
      <c r="U268" s="113"/>
      <c r="V268" s="112"/>
      <c r="W268" s="112"/>
      <c r="X268" s="113"/>
      <c r="Y268" s="113"/>
      <c r="Z268" s="13"/>
      <c r="AA268" s="76"/>
      <c r="AB268" s="76"/>
      <c r="AC268" s="118"/>
      <c r="AD268" s="13"/>
      <c r="AE268" s="76"/>
      <c r="AF268" s="76"/>
      <c r="AG268" s="76"/>
      <c r="AH268" s="76"/>
      <c r="AJ268" s="37">
        <v>-13270.806794030352</v>
      </c>
      <c r="AK268" s="38">
        <v>43377.796821304801</v>
      </c>
    </row>
    <row r="269" spans="1:37" x14ac:dyDescent="0.2">
      <c r="A269" s="13"/>
      <c r="B269" s="13"/>
      <c r="C269" s="106"/>
      <c r="D269" s="8"/>
      <c r="E269" s="76"/>
      <c r="F269" s="76"/>
      <c r="G269" s="69"/>
      <c r="H269" s="69"/>
      <c r="I269" s="79"/>
      <c r="J269" s="89"/>
      <c r="K269" s="89"/>
      <c r="L269" s="79"/>
      <c r="M269" s="76"/>
      <c r="N269" s="76"/>
      <c r="O269" s="76"/>
      <c r="P269" s="76"/>
      <c r="Q269" s="69"/>
      <c r="R269" s="70"/>
      <c r="S269" s="70"/>
      <c r="T269" s="13"/>
      <c r="U269" s="113"/>
      <c r="V269" s="112"/>
      <c r="W269" s="112"/>
      <c r="X269" s="113"/>
      <c r="Y269" s="113"/>
      <c r="Z269" s="13"/>
      <c r="AA269" s="76"/>
      <c r="AB269" s="76"/>
      <c r="AC269" s="118"/>
      <c r="AD269" s="13"/>
      <c r="AE269" s="76"/>
      <c r="AF269" s="76"/>
      <c r="AG269" s="76"/>
      <c r="AH269" s="76"/>
      <c r="AJ269" s="37">
        <v>-11565.064118635904</v>
      </c>
      <c r="AK269" s="38">
        <v>46362.463228453598</v>
      </c>
    </row>
    <row r="270" spans="1:37" x14ac:dyDescent="0.2">
      <c r="A270" s="13"/>
      <c r="B270" s="13"/>
      <c r="C270" s="106"/>
      <c r="D270" s="8"/>
      <c r="E270" s="76"/>
      <c r="F270" s="76"/>
      <c r="G270" s="69"/>
      <c r="H270" s="69"/>
      <c r="I270" s="79"/>
      <c r="J270" s="89"/>
      <c r="K270" s="89"/>
      <c r="L270" s="79"/>
      <c r="M270" s="76"/>
      <c r="N270" s="76"/>
      <c r="O270" s="76"/>
      <c r="P270" s="76"/>
      <c r="Q270" s="69"/>
      <c r="R270" s="70"/>
      <c r="S270" s="70"/>
      <c r="T270" s="13"/>
      <c r="U270" s="113"/>
      <c r="V270" s="112"/>
      <c r="W270" s="112"/>
      <c r="X270" s="113"/>
      <c r="Y270" s="113"/>
      <c r="Z270" s="13"/>
      <c r="AA270" s="76"/>
      <c r="AB270" s="76"/>
      <c r="AC270" s="118"/>
      <c r="AD270" s="13"/>
      <c r="AE270" s="76"/>
      <c r="AF270" s="76"/>
      <c r="AG270" s="76"/>
      <c r="AH270" s="76"/>
      <c r="AJ270" s="37">
        <v>-10377.296754381019</v>
      </c>
      <c r="AK270" s="38">
        <v>50316.808105871998</v>
      </c>
    </row>
    <row r="271" spans="1:37" x14ac:dyDescent="0.2">
      <c r="A271" s="13"/>
      <c r="B271" s="13"/>
      <c r="C271" s="106"/>
      <c r="D271" s="8"/>
      <c r="E271" s="76"/>
      <c r="F271" s="76"/>
      <c r="G271" s="69"/>
      <c r="H271" s="69"/>
      <c r="I271" s="79"/>
      <c r="J271" s="89"/>
      <c r="K271" s="89"/>
      <c r="L271" s="79"/>
      <c r="M271" s="76"/>
      <c r="N271" s="76"/>
      <c r="O271" s="76"/>
      <c r="P271" s="76"/>
      <c r="Q271" s="69"/>
      <c r="R271" s="70"/>
      <c r="S271" s="70"/>
      <c r="T271" s="13"/>
      <c r="U271" s="113"/>
      <c r="V271" s="112"/>
      <c r="W271" s="112"/>
      <c r="X271" s="113"/>
      <c r="Y271" s="113"/>
      <c r="Z271" s="13"/>
      <c r="AA271" s="76"/>
      <c r="AB271" s="76"/>
      <c r="AC271" s="118"/>
      <c r="AD271" s="13"/>
      <c r="AE271" s="76"/>
      <c r="AF271" s="76"/>
      <c r="AG271" s="76"/>
      <c r="AH271" s="76"/>
      <c r="AJ271" s="37">
        <v>-8712.6855014236316</v>
      </c>
      <c r="AK271" s="38">
        <v>47314.499194006901</v>
      </c>
    </row>
    <row r="272" spans="1:37" x14ac:dyDescent="0.2">
      <c r="A272" s="13"/>
      <c r="B272" s="13"/>
      <c r="C272" s="106"/>
      <c r="D272" s="8"/>
      <c r="E272" s="76"/>
      <c r="F272" s="76"/>
      <c r="G272" s="69"/>
      <c r="H272" s="69"/>
      <c r="I272" s="79"/>
      <c r="J272" s="89"/>
      <c r="K272" s="89"/>
      <c r="L272" s="79"/>
      <c r="M272" s="76"/>
      <c r="N272" s="76"/>
      <c r="O272" s="76"/>
      <c r="P272" s="76"/>
      <c r="Q272" s="69"/>
      <c r="R272" s="70"/>
      <c r="S272" s="70"/>
      <c r="T272" s="13"/>
      <c r="U272" s="113"/>
      <c r="V272" s="112"/>
      <c r="W272" s="112"/>
      <c r="X272" s="113"/>
      <c r="Y272" s="113"/>
      <c r="Z272" s="13"/>
      <c r="AA272" s="76"/>
      <c r="AB272" s="76"/>
      <c r="AC272" s="118"/>
      <c r="AD272" s="13"/>
      <c r="AE272" s="76"/>
      <c r="AF272" s="76"/>
      <c r="AG272" s="76"/>
      <c r="AH272" s="76"/>
      <c r="AJ272" s="37">
        <v>-6353.5862984649666</v>
      </c>
      <c r="AK272" s="38">
        <v>38507.123597527898</v>
      </c>
    </row>
    <row r="273" spans="1:37" x14ac:dyDescent="0.2">
      <c r="A273" s="13"/>
      <c r="B273" s="13"/>
      <c r="C273" s="106"/>
      <c r="D273" s="8"/>
      <c r="E273" s="76"/>
      <c r="F273" s="76"/>
      <c r="G273" s="69"/>
      <c r="H273" s="69"/>
      <c r="I273" s="79"/>
      <c r="J273" s="89"/>
      <c r="K273" s="89"/>
      <c r="L273" s="79"/>
      <c r="M273" s="76"/>
      <c r="N273" s="76"/>
      <c r="O273" s="76"/>
      <c r="P273" s="76"/>
      <c r="Q273" s="69"/>
      <c r="R273" s="70"/>
      <c r="S273" s="70"/>
      <c r="T273" s="13"/>
      <c r="U273" s="113"/>
      <c r="V273" s="112"/>
      <c r="W273" s="112"/>
      <c r="X273" s="113"/>
      <c r="Y273" s="113"/>
      <c r="Z273" s="13"/>
      <c r="AA273" s="76"/>
      <c r="AB273" s="76"/>
      <c r="AC273" s="118"/>
      <c r="AD273" s="13"/>
      <c r="AE273" s="76"/>
      <c r="AF273" s="76"/>
      <c r="AG273" s="76"/>
      <c r="AH273" s="76"/>
      <c r="AJ273" s="37">
        <v>-4414.0678253698761</v>
      </c>
      <c r="AK273" s="38">
        <v>25494.6601001462</v>
      </c>
    </row>
    <row r="274" spans="1:37" x14ac:dyDescent="0.2">
      <c r="A274" s="13"/>
      <c r="B274" s="13"/>
      <c r="C274" s="106"/>
      <c r="D274" s="8"/>
      <c r="E274" s="76"/>
      <c r="F274" s="76"/>
      <c r="G274" s="69"/>
      <c r="H274" s="69"/>
      <c r="I274" s="79"/>
      <c r="J274" s="89"/>
      <c r="K274" s="89"/>
      <c r="L274" s="79"/>
      <c r="M274" s="76"/>
      <c r="N274" s="76"/>
      <c r="O274" s="76"/>
      <c r="P274" s="76"/>
      <c r="Q274" s="69"/>
      <c r="R274" s="70"/>
      <c r="S274" s="70"/>
      <c r="T274" s="13"/>
      <c r="U274" s="113"/>
      <c r="V274" s="112"/>
      <c r="W274" s="112"/>
      <c r="X274" s="113"/>
      <c r="Y274" s="113"/>
      <c r="Z274" s="13"/>
      <c r="AA274" s="76"/>
      <c r="AB274" s="76"/>
      <c r="AC274" s="118"/>
      <c r="AD274" s="13"/>
      <c r="AE274" s="76"/>
      <c r="AF274" s="76"/>
      <c r="AG274" s="76"/>
      <c r="AH274" s="76"/>
      <c r="AJ274" s="37">
        <v>-2190.203604570966</v>
      </c>
      <c r="AK274" s="38">
        <v>17330.3853249688</v>
      </c>
    </row>
    <row r="275" spans="1:37" x14ac:dyDescent="0.2">
      <c r="A275" s="13"/>
      <c r="B275" s="13"/>
      <c r="C275" s="106"/>
      <c r="D275" s="8"/>
      <c r="E275" s="76"/>
      <c r="F275" s="76"/>
      <c r="G275" s="69"/>
      <c r="H275" s="69"/>
      <c r="I275" s="79"/>
      <c r="J275" s="89"/>
      <c r="K275" s="89"/>
      <c r="L275" s="79"/>
      <c r="M275" s="76"/>
      <c r="N275" s="76"/>
      <c r="O275" s="76"/>
      <c r="P275" s="76"/>
      <c r="Q275" s="69"/>
      <c r="R275" s="70"/>
      <c r="S275" s="70"/>
      <c r="T275" s="13"/>
      <c r="U275" s="113"/>
      <c r="V275" s="112"/>
      <c r="W275" s="112"/>
      <c r="X275" s="113"/>
      <c r="Y275" s="113"/>
      <c r="Z275" s="13"/>
      <c r="AA275" s="76"/>
      <c r="AB275" s="76"/>
      <c r="AC275" s="118"/>
      <c r="AD275" s="13"/>
      <c r="AE275" s="76"/>
      <c r="AF275" s="76"/>
      <c r="AG275" s="76"/>
      <c r="AH275" s="76"/>
      <c r="AJ275" s="37">
        <v>0</v>
      </c>
      <c r="AK275" s="38">
        <v>13573.9436984766</v>
      </c>
    </row>
    <row r="276" spans="1:37" x14ac:dyDescent="0.2">
      <c r="A276" s="13"/>
      <c r="B276" s="13"/>
      <c r="C276" s="106"/>
      <c r="D276" s="8"/>
      <c r="E276" s="76"/>
      <c r="F276" s="76"/>
      <c r="G276" s="69"/>
      <c r="H276" s="69"/>
      <c r="I276" s="79"/>
      <c r="J276" s="89"/>
      <c r="K276" s="89"/>
      <c r="L276" s="79"/>
      <c r="M276" s="76"/>
      <c r="N276" s="76"/>
      <c r="O276" s="76"/>
      <c r="P276" s="76"/>
      <c r="Q276" s="69"/>
      <c r="R276" s="70"/>
      <c r="S276" s="70"/>
      <c r="T276" s="13"/>
      <c r="U276" s="113"/>
      <c r="V276" s="112"/>
      <c r="W276" s="112"/>
      <c r="X276" s="113"/>
      <c r="Y276" s="113"/>
      <c r="Z276" s="13"/>
      <c r="AA276" s="76"/>
      <c r="AB276" s="76"/>
      <c r="AC276" s="118"/>
      <c r="AD276" s="13"/>
      <c r="AE276" s="76"/>
      <c r="AF276" s="76"/>
      <c r="AG276" s="76"/>
      <c r="AH276" s="76"/>
      <c r="AJ276" s="37">
        <v>-18517.793238241782</v>
      </c>
      <c r="AK276" s="38">
        <v>14764.486712423501</v>
      </c>
    </row>
    <row r="277" spans="1:37" x14ac:dyDescent="0.2">
      <c r="A277" s="13"/>
      <c r="B277" s="13"/>
      <c r="C277" s="106"/>
      <c r="D277" s="8"/>
      <c r="E277" s="76"/>
      <c r="F277" s="76"/>
      <c r="G277" s="69"/>
      <c r="H277" s="69"/>
      <c r="I277" s="79"/>
      <c r="J277" s="89"/>
      <c r="K277" s="89"/>
      <c r="L277" s="79"/>
      <c r="M277" s="76"/>
      <c r="N277" s="76"/>
      <c r="O277" s="76"/>
      <c r="P277" s="76"/>
      <c r="Q277" s="69"/>
      <c r="R277" s="70"/>
      <c r="S277" s="70"/>
      <c r="T277" s="13"/>
      <c r="U277" s="113"/>
      <c r="V277" s="112"/>
      <c r="W277" s="112"/>
      <c r="X277" s="113"/>
      <c r="Y277" s="113"/>
      <c r="Z277" s="13"/>
      <c r="AA277" s="76"/>
      <c r="AB277" s="76"/>
      <c r="AC277" s="118"/>
      <c r="AD277" s="13"/>
      <c r="AE277" s="76"/>
      <c r="AF277" s="76"/>
      <c r="AG277" s="76"/>
      <c r="AH277" s="76"/>
      <c r="AJ277" s="37">
        <v>-15290.83026373153</v>
      </c>
      <c r="AK277" s="38">
        <v>21898.655978619801</v>
      </c>
    </row>
    <row r="278" spans="1:37" x14ac:dyDescent="0.2">
      <c r="A278" s="13"/>
      <c r="B278" s="13"/>
      <c r="C278" s="106"/>
      <c r="D278" s="8"/>
      <c r="E278" s="76"/>
      <c r="F278" s="76"/>
      <c r="G278" s="69"/>
      <c r="H278" s="69"/>
      <c r="I278" s="79"/>
      <c r="J278" s="89"/>
      <c r="K278" s="89"/>
      <c r="L278" s="79"/>
      <c r="M278" s="76"/>
      <c r="N278" s="76"/>
      <c r="O278" s="76"/>
      <c r="P278" s="76"/>
      <c r="Q278" s="69"/>
      <c r="R278" s="70"/>
      <c r="S278" s="70"/>
      <c r="T278" s="13"/>
      <c r="U278" s="113"/>
      <c r="V278" s="112"/>
      <c r="W278" s="112"/>
      <c r="X278" s="113"/>
      <c r="Y278" s="113"/>
      <c r="Z278" s="13"/>
      <c r="AA278" s="76"/>
      <c r="AB278" s="76"/>
      <c r="AC278" s="118"/>
      <c r="AD278" s="13"/>
      <c r="AE278" s="76"/>
      <c r="AF278" s="76"/>
      <c r="AG278" s="76"/>
      <c r="AH278" s="76"/>
      <c r="AJ278" s="37">
        <v>-16001.926105688932</v>
      </c>
      <c r="AK278" s="38">
        <v>30936.324978771201</v>
      </c>
    </row>
    <row r="279" spans="1:37" x14ac:dyDescent="0.2">
      <c r="A279" s="13"/>
      <c r="B279" s="13"/>
      <c r="C279" s="106"/>
      <c r="D279" s="8"/>
      <c r="E279" s="76"/>
      <c r="F279" s="76"/>
      <c r="G279" s="69"/>
      <c r="H279" s="69"/>
      <c r="I279" s="79"/>
      <c r="J279" s="89"/>
      <c r="K279" s="89"/>
      <c r="L279" s="79"/>
      <c r="M279" s="76"/>
      <c r="N279" s="76"/>
      <c r="O279" s="76"/>
      <c r="P279" s="76"/>
      <c r="Q279" s="69"/>
      <c r="R279" s="70"/>
      <c r="S279" s="70"/>
      <c r="T279" s="13"/>
      <c r="U279" s="113"/>
      <c r="V279" s="112"/>
      <c r="W279" s="112"/>
      <c r="X279" s="113"/>
      <c r="Y279" s="113"/>
      <c r="Z279" s="13"/>
      <c r="AA279" s="76"/>
      <c r="AB279" s="76"/>
      <c r="AC279" s="118"/>
      <c r="AD279" s="13"/>
      <c r="AE279" s="76"/>
      <c r="AF279" s="76"/>
      <c r="AG279" s="76"/>
      <c r="AH279" s="76"/>
      <c r="AJ279" s="37">
        <v>-13855.25957284779</v>
      </c>
      <c r="AK279" s="38">
        <v>42906.334370225501</v>
      </c>
    </row>
    <row r="280" spans="1:37" x14ac:dyDescent="0.2">
      <c r="A280" s="13"/>
      <c r="B280" s="13"/>
      <c r="C280" s="106"/>
      <c r="D280" s="8"/>
      <c r="E280" s="76"/>
      <c r="F280" s="76"/>
      <c r="G280" s="69"/>
      <c r="H280" s="69"/>
      <c r="I280" s="79"/>
      <c r="J280" s="89"/>
      <c r="K280" s="89"/>
      <c r="L280" s="79"/>
      <c r="M280" s="76"/>
      <c r="N280" s="76"/>
      <c r="O280" s="76"/>
      <c r="P280" s="76"/>
      <c r="Q280" s="69"/>
      <c r="R280" s="70"/>
      <c r="S280" s="70"/>
      <c r="T280" s="13"/>
      <c r="U280" s="113"/>
      <c r="V280" s="112"/>
      <c r="W280" s="112"/>
      <c r="X280" s="113"/>
      <c r="Y280" s="113"/>
      <c r="Z280" s="13"/>
      <c r="AA280" s="76"/>
      <c r="AB280" s="76"/>
      <c r="AC280" s="118"/>
      <c r="AD280" s="13"/>
      <c r="AE280" s="76"/>
      <c r="AF280" s="76"/>
      <c r="AG280" s="76"/>
      <c r="AH280" s="76"/>
      <c r="AJ280" s="37">
        <v>-13270.806794030352</v>
      </c>
      <c r="AK280" s="38">
        <v>47154.2533419846</v>
      </c>
    </row>
    <row r="281" spans="1:37" x14ac:dyDescent="0.2">
      <c r="A281" s="13"/>
      <c r="B281" s="13"/>
      <c r="C281" s="106"/>
      <c r="D281" s="8"/>
      <c r="E281" s="76"/>
      <c r="F281" s="76"/>
      <c r="G281" s="69"/>
      <c r="H281" s="69"/>
      <c r="I281" s="79"/>
      <c r="J281" s="89"/>
      <c r="K281" s="89"/>
      <c r="L281" s="79"/>
      <c r="M281" s="76"/>
      <c r="N281" s="76"/>
      <c r="O281" s="76"/>
      <c r="P281" s="76"/>
      <c r="Q281" s="69"/>
      <c r="R281" s="70"/>
      <c r="S281" s="70"/>
      <c r="T281" s="13"/>
      <c r="U281" s="113"/>
      <c r="V281" s="112"/>
      <c r="W281" s="112"/>
      <c r="X281" s="113"/>
      <c r="Y281" s="113"/>
      <c r="Z281" s="13"/>
      <c r="AA281" s="76"/>
      <c r="AB281" s="76"/>
      <c r="AC281" s="118"/>
      <c r="AD281" s="13"/>
      <c r="AE281" s="76"/>
      <c r="AF281" s="76"/>
      <c r="AG281" s="76"/>
      <c r="AH281" s="76"/>
      <c r="AJ281" s="37">
        <v>-11565.064118635904</v>
      </c>
      <c r="AK281" s="38">
        <v>50368.824532646599</v>
      </c>
    </row>
    <row r="282" spans="1:37" x14ac:dyDescent="0.2">
      <c r="A282" s="13"/>
      <c r="B282" s="13"/>
      <c r="C282" s="106"/>
      <c r="D282" s="8"/>
      <c r="E282" s="76"/>
      <c r="F282" s="76"/>
      <c r="G282" s="69"/>
      <c r="H282" s="69"/>
      <c r="I282" s="79"/>
      <c r="J282" s="89"/>
      <c r="K282" s="89"/>
      <c r="L282" s="79"/>
      <c r="M282" s="76"/>
      <c r="N282" s="76"/>
      <c r="O282" s="76"/>
      <c r="P282" s="76"/>
      <c r="Q282" s="69"/>
      <c r="R282" s="70"/>
      <c r="S282" s="70"/>
      <c r="T282" s="13"/>
      <c r="U282" s="113"/>
      <c r="V282" s="112"/>
      <c r="W282" s="112"/>
      <c r="X282" s="113"/>
      <c r="Y282" s="113"/>
      <c r="Z282" s="13"/>
      <c r="AA282" s="76"/>
      <c r="AB282" s="76"/>
      <c r="AC282" s="118"/>
      <c r="AD282" s="13"/>
      <c r="AE282" s="76"/>
      <c r="AF282" s="76"/>
      <c r="AG282" s="76"/>
      <c r="AH282" s="76"/>
      <c r="AJ282" s="37">
        <v>-10377.296754381019</v>
      </c>
      <c r="AK282" s="38">
        <v>54636.773679497797</v>
      </c>
    </row>
    <row r="283" spans="1:37" x14ac:dyDescent="0.2">
      <c r="A283" s="13"/>
      <c r="B283" s="13"/>
      <c r="C283" s="106"/>
      <c r="D283" s="8"/>
      <c r="E283" s="76"/>
      <c r="F283" s="76"/>
      <c r="G283" s="69"/>
      <c r="H283" s="69"/>
      <c r="I283" s="79"/>
      <c r="J283" s="89"/>
      <c r="K283" s="89"/>
      <c r="L283" s="79"/>
      <c r="M283" s="76"/>
      <c r="N283" s="76"/>
      <c r="O283" s="76"/>
      <c r="P283" s="76"/>
      <c r="Q283" s="69"/>
      <c r="R283" s="70"/>
      <c r="S283" s="70"/>
      <c r="T283" s="13"/>
      <c r="U283" s="113"/>
      <c r="V283" s="112"/>
      <c r="W283" s="112"/>
      <c r="X283" s="113"/>
      <c r="Y283" s="113"/>
      <c r="Z283" s="13"/>
      <c r="AA283" s="76"/>
      <c r="AB283" s="76"/>
      <c r="AC283" s="118"/>
      <c r="AD283" s="13"/>
      <c r="AE283" s="76"/>
      <c r="AF283" s="76"/>
      <c r="AG283" s="76"/>
      <c r="AH283" s="76"/>
      <c r="AJ283" s="37">
        <v>-8712.6855014236316</v>
      </c>
      <c r="AK283" s="38">
        <v>51357.235173044603</v>
      </c>
    </row>
    <row r="284" spans="1:37" x14ac:dyDescent="0.2">
      <c r="A284" s="13"/>
      <c r="B284" s="13"/>
      <c r="C284" s="106"/>
      <c r="D284" s="8"/>
      <c r="E284" s="76"/>
      <c r="F284" s="76"/>
      <c r="G284" s="69"/>
      <c r="H284" s="69"/>
      <c r="I284" s="79"/>
      <c r="J284" s="89"/>
      <c r="K284" s="89"/>
      <c r="L284" s="79"/>
      <c r="M284" s="76"/>
      <c r="N284" s="76"/>
      <c r="O284" s="76"/>
      <c r="P284" s="76"/>
      <c r="Q284" s="69"/>
      <c r="R284" s="70"/>
      <c r="S284" s="70"/>
      <c r="T284" s="13"/>
      <c r="U284" s="113"/>
      <c r="V284" s="112"/>
      <c r="W284" s="112"/>
      <c r="X284" s="113"/>
      <c r="Y284" s="113"/>
      <c r="Z284" s="13"/>
      <c r="AA284" s="76"/>
      <c r="AB284" s="76"/>
      <c r="AC284" s="118"/>
      <c r="AD284" s="13"/>
      <c r="AE284" s="76"/>
      <c r="AF284" s="76"/>
      <c r="AG284" s="76"/>
      <c r="AH284" s="76"/>
      <c r="AJ284" s="37">
        <v>-6353.5862984649666</v>
      </c>
      <c r="AK284" s="38">
        <v>41764.710270775402</v>
      </c>
    </row>
    <row r="285" spans="1:37" x14ac:dyDescent="0.2">
      <c r="A285" s="13"/>
      <c r="B285" s="13"/>
      <c r="C285" s="106"/>
      <c r="D285" s="8"/>
      <c r="E285" s="76"/>
      <c r="F285" s="76"/>
      <c r="G285" s="69"/>
      <c r="H285" s="69"/>
      <c r="I285" s="79"/>
      <c r="J285" s="89"/>
      <c r="K285" s="89"/>
      <c r="L285" s="79"/>
      <c r="M285" s="76"/>
      <c r="N285" s="76"/>
      <c r="O285" s="76"/>
      <c r="P285" s="76"/>
      <c r="Q285" s="69"/>
      <c r="R285" s="70"/>
      <c r="S285" s="70"/>
      <c r="T285" s="13"/>
      <c r="U285" s="113"/>
      <c r="V285" s="112"/>
      <c r="W285" s="112"/>
      <c r="X285" s="113"/>
      <c r="Y285" s="113"/>
      <c r="Z285" s="13"/>
      <c r="AA285" s="76"/>
      <c r="AB285" s="76"/>
      <c r="AC285" s="118"/>
      <c r="AD285" s="13"/>
      <c r="AE285" s="76"/>
      <c r="AF285" s="76"/>
      <c r="AG285" s="76"/>
      <c r="AH285" s="76"/>
      <c r="AJ285" s="37">
        <v>-4414.0678253698761</v>
      </c>
      <c r="AK285" s="38">
        <v>27639.953445370898</v>
      </c>
    </row>
    <row r="286" spans="1:37" x14ac:dyDescent="0.2">
      <c r="A286" s="13"/>
      <c r="B286" s="13"/>
      <c r="C286" s="106"/>
      <c r="D286" s="8"/>
      <c r="E286" s="76"/>
      <c r="F286" s="76"/>
      <c r="G286" s="69"/>
      <c r="H286" s="69"/>
      <c r="I286" s="79"/>
      <c r="J286" s="89"/>
      <c r="K286" s="89"/>
      <c r="L286" s="79"/>
      <c r="M286" s="76"/>
      <c r="N286" s="76"/>
      <c r="O286" s="76"/>
      <c r="P286" s="76"/>
      <c r="Q286" s="69"/>
      <c r="R286" s="70"/>
      <c r="S286" s="70"/>
      <c r="T286" s="13"/>
      <c r="U286" s="113"/>
      <c r="V286" s="112"/>
      <c r="W286" s="112"/>
      <c r="X286" s="113"/>
      <c r="Y286" s="113"/>
      <c r="Z286" s="13"/>
      <c r="AA286" s="76"/>
      <c r="AB286" s="76"/>
      <c r="AC286" s="118"/>
      <c r="AD286" s="13"/>
      <c r="AE286" s="76"/>
      <c r="AF286" s="76"/>
      <c r="AG286" s="76"/>
      <c r="AH286" s="76"/>
      <c r="AJ286" s="37">
        <v>-2190.203604570966</v>
      </c>
      <c r="AK286" s="38">
        <v>18781.011302642601</v>
      </c>
    </row>
    <row r="287" spans="1:37" x14ac:dyDescent="0.2">
      <c r="A287" s="13"/>
      <c r="B287" s="13"/>
      <c r="C287" s="106"/>
      <c r="D287" s="8"/>
      <c r="E287" s="76"/>
      <c r="F287" s="76"/>
      <c r="G287" s="69"/>
      <c r="H287" s="69"/>
      <c r="I287" s="79"/>
      <c r="J287" s="89"/>
      <c r="K287" s="89"/>
      <c r="L287" s="79"/>
      <c r="M287" s="76"/>
      <c r="N287" s="76"/>
      <c r="O287" s="76"/>
      <c r="P287" s="76"/>
      <c r="Q287" s="69"/>
      <c r="R287" s="70"/>
      <c r="S287" s="70"/>
      <c r="T287" s="13"/>
      <c r="U287" s="113"/>
      <c r="V287" s="112"/>
      <c r="W287" s="112"/>
      <c r="X287" s="113"/>
      <c r="Y287" s="113"/>
      <c r="Z287" s="13"/>
      <c r="AA287" s="76"/>
      <c r="AB287" s="76"/>
      <c r="AC287" s="118"/>
      <c r="AD287" s="13"/>
      <c r="AE287" s="76"/>
      <c r="AF287" s="76"/>
      <c r="AG287" s="76"/>
      <c r="AH287" s="76"/>
      <c r="AJ287" s="37">
        <v>0</v>
      </c>
      <c r="AK287" s="38">
        <v>14701.412491286999</v>
      </c>
    </row>
    <row r="288" spans="1:37" x14ac:dyDescent="0.2">
      <c r="A288" s="13"/>
      <c r="B288" s="13"/>
      <c r="C288" s="106"/>
      <c r="D288" s="8"/>
      <c r="E288" s="76"/>
      <c r="F288" s="76"/>
      <c r="G288" s="69"/>
      <c r="H288" s="69"/>
      <c r="I288" s="79"/>
      <c r="J288" s="89"/>
      <c r="K288" s="89"/>
      <c r="L288" s="79"/>
      <c r="M288" s="76"/>
      <c r="N288" s="76"/>
      <c r="O288" s="76"/>
      <c r="P288" s="76"/>
      <c r="Q288" s="69"/>
      <c r="R288" s="70"/>
      <c r="S288" s="70"/>
      <c r="T288" s="13"/>
      <c r="U288" s="113"/>
      <c r="V288" s="112"/>
      <c r="W288" s="112"/>
      <c r="X288" s="113"/>
      <c r="Y288" s="113"/>
      <c r="Z288" s="13"/>
      <c r="AA288" s="76"/>
      <c r="AB288" s="76"/>
      <c r="AC288" s="118"/>
      <c r="AD288" s="13"/>
      <c r="AE288" s="76"/>
      <c r="AF288" s="76"/>
      <c r="AG288" s="76"/>
      <c r="AH288" s="76"/>
      <c r="AJ288" s="37">
        <v>-18517.793238241782</v>
      </c>
      <c r="AK288" s="38">
        <v>15988.907820674</v>
      </c>
    </row>
    <row r="289" spans="1:37" x14ac:dyDescent="0.2">
      <c r="A289" s="13"/>
      <c r="B289" s="13"/>
      <c r="C289" s="106"/>
      <c r="D289" s="8"/>
      <c r="E289" s="76"/>
      <c r="F289" s="76"/>
      <c r="G289" s="69"/>
      <c r="H289" s="69"/>
      <c r="I289" s="79"/>
      <c r="J289" s="89"/>
      <c r="K289" s="89"/>
      <c r="L289" s="79"/>
      <c r="M289" s="76"/>
      <c r="N289" s="76"/>
      <c r="O289" s="76"/>
      <c r="P289" s="76"/>
      <c r="Q289" s="69"/>
      <c r="R289" s="70"/>
      <c r="S289" s="70"/>
      <c r="T289" s="13"/>
      <c r="U289" s="113"/>
      <c r="V289" s="112"/>
      <c r="W289" s="112"/>
      <c r="X289" s="113"/>
      <c r="Y289" s="113"/>
      <c r="Z289" s="13"/>
      <c r="AA289" s="76"/>
      <c r="AB289" s="76"/>
      <c r="AC289" s="118"/>
      <c r="AD289" s="13"/>
      <c r="AE289" s="76"/>
      <c r="AF289" s="76"/>
      <c r="AG289" s="76"/>
      <c r="AH289" s="76"/>
      <c r="AJ289" s="37">
        <v>-15290.83026373153</v>
      </c>
      <c r="AK289" s="38">
        <v>23710.677978817999</v>
      </c>
    </row>
    <row r="290" spans="1:37" x14ac:dyDescent="0.2">
      <c r="A290" s="13"/>
      <c r="B290" s="13"/>
      <c r="C290" s="106"/>
      <c r="D290" s="8"/>
      <c r="E290" s="76"/>
      <c r="F290" s="76"/>
      <c r="G290" s="69"/>
      <c r="H290" s="69"/>
      <c r="I290" s="79"/>
      <c r="J290" s="89"/>
      <c r="K290" s="89"/>
      <c r="L290" s="79"/>
      <c r="M290" s="76"/>
      <c r="N290" s="76"/>
      <c r="O290" s="76"/>
      <c r="P290" s="76"/>
      <c r="Q290" s="69"/>
      <c r="R290" s="70"/>
      <c r="S290" s="70"/>
      <c r="T290" s="13"/>
      <c r="U290" s="113"/>
      <c r="V290" s="112"/>
      <c r="W290" s="112"/>
      <c r="X290" s="113"/>
      <c r="Y290" s="113"/>
      <c r="Z290" s="13"/>
      <c r="AA290" s="76"/>
      <c r="AB290" s="76"/>
      <c r="AC290" s="118"/>
      <c r="AD290" s="13"/>
      <c r="AE290" s="76"/>
      <c r="AF290" s="76"/>
      <c r="AG290" s="76"/>
      <c r="AH290" s="76"/>
      <c r="AJ290" s="37">
        <v>-16001.926105688932</v>
      </c>
      <c r="AK290" s="38">
        <v>33491.177778994403</v>
      </c>
    </row>
    <row r="291" spans="1:37" x14ac:dyDescent="0.2">
      <c r="A291" s="13"/>
      <c r="B291" s="13"/>
      <c r="C291" s="106"/>
      <c r="D291" s="8"/>
      <c r="E291" s="76"/>
      <c r="F291" s="76"/>
      <c r="G291" s="69"/>
      <c r="H291" s="69"/>
      <c r="I291" s="79"/>
      <c r="J291" s="89"/>
      <c r="K291" s="89"/>
      <c r="L291" s="79"/>
      <c r="M291" s="76"/>
      <c r="N291" s="76"/>
      <c r="O291" s="76"/>
      <c r="P291" s="76"/>
      <c r="Q291" s="69"/>
      <c r="R291" s="70"/>
      <c r="S291" s="70"/>
      <c r="T291" s="13"/>
      <c r="U291" s="113"/>
      <c r="V291" s="112"/>
      <c r="W291" s="112"/>
      <c r="X291" s="113"/>
      <c r="Y291" s="113"/>
      <c r="Z291" s="13"/>
      <c r="AA291" s="76"/>
      <c r="AB291" s="76"/>
      <c r="AC291" s="118"/>
      <c r="AD291" s="13"/>
      <c r="AE291" s="76"/>
      <c r="AF291" s="76"/>
      <c r="AG291" s="76"/>
      <c r="AH291" s="76"/>
      <c r="AJ291" s="37">
        <v>-13855.25957284779</v>
      </c>
      <c r="AK291" s="38">
        <v>46460.999214548399</v>
      </c>
    </row>
    <row r="292" spans="1:37" x14ac:dyDescent="0.2">
      <c r="A292" s="13"/>
      <c r="B292" s="13"/>
      <c r="C292" s="106"/>
      <c r="D292" s="8"/>
      <c r="E292" s="76"/>
      <c r="F292" s="76"/>
      <c r="G292" s="69"/>
      <c r="H292" s="69"/>
      <c r="I292" s="79"/>
      <c r="J292" s="89"/>
      <c r="K292" s="89"/>
      <c r="L292" s="79"/>
      <c r="M292" s="76"/>
      <c r="N292" s="76"/>
      <c r="O292" s="76"/>
      <c r="P292" s="76"/>
      <c r="Q292" s="69"/>
      <c r="R292" s="70"/>
      <c r="S292" s="70"/>
      <c r="T292" s="13"/>
      <c r="U292" s="113"/>
      <c r="V292" s="112"/>
      <c r="W292" s="112"/>
      <c r="X292" s="113"/>
      <c r="Y292" s="113"/>
      <c r="Z292" s="13"/>
      <c r="AA292" s="76"/>
      <c r="AB292" s="76"/>
      <c r="AC292" s="118"/>
      <c r="AD292" s="13"/>
      <c r="AE292" s="76"/>
      <c r="AF292" s="76"/>
      <c r="AG292" s="76"/>
      <c r="AH292" s="76"/>
      <c r="AJ292" s="37">
        <v>-13270.806794030352</v>
      </c>
      <c r="AK292" s="38">
        <v>51051.069861458003</v>
      </c>
    </row>
    <row r="293" spans="1:37" x14ac:dyDescent="0.2">
      <c r="A293" s="13"/>
      <c r="B293" s="13"/>
      <c r="C293" s="106"/>
      <c r="D293" s="8"/>
      <c r="E293" s="76"/>
      <c r="F293" s="76"/>
      <c r="G293" s="69"/>
      <c r="H293" s="69"/>
      <c r="I293" s="79"/>
      <c r="J293" s="89"/>
      <c r="K293" s="89"/>
      <c r="L293" s="79"/>
      <c r="M293" s="76"/>
      <c r="N293" s="76"/>
      <c r="O293" s="76"/>
      <c r="P293" s="76"/>
      <c r="Q293" s="69"/>
      <c r="R293" s="70"/>
      <c r="S293" s="70"/>
      <c r="T293" s="13"/>
      <c r="U293" s="113"/>
      <c r="V293" s="112"/>
      <c r="W293" s="112"/>
      <c r="X293" s="113"/>
      <c r="Y293" s="113"/>
      <c r="Z293" s="13"/>
      <c r="AA293" s="76"/>
      <c r="AB293" s="76"/>
      <c r="AC293" s="118"/>
      <c r="AD293" s="13"/>
      <c r="AE293" s="76"/>
      <c r="AF293" s="76"/>
      <c r="AG293" s="76"/>
      <c r="AH293" s="76"/>
      <c r="AJ293" s="37">
        <v>-11565.064118635904</v>
      </c>
      <c r="AK293" s="38">
        <v>54538.104398485702</v>
      </c>
    </row>
    <row r="294" spans="1:37" x14ac:dyDescent="0.2">
      <c r="A294" s="13"/>
      <c r="B294" s="13"/>
      <c r="C294" s="106"/>
      <c r="D294" s="8"/>
      <c r="E294" s="76"/>
      <c r="F294" s="76"/>
      <c r="G294" s="69"/>
      <c r="H294" s="69"/>
      <c r="I294" s="79"/>
      <c r="J294" s="89"/>
      <c r="K294" s="89"/>
      <c r="L294" s="79"/>
      <c r="M294" s="76"/>
      <c r="N294" s="76"/>
      <c r="O294" s="76"/>
      <c r="P294" s="76"/>
      <c r="Q294" s="69"/>
      <c r="R294" s="70"/>
      <c r="S294" s="70"/>
      <c r="T294" s="13"/>
      <c r="U294" s="113"/>
      <c r="V294" s="112"/>
      <c r="W294" s="112"/>
      <c r="X294" s="113"/>
      <c r="Y294" s="113"/>
      <c r="Z294" s="13"/>
      <c r="AA294" s="76"/>
      <c r="AB294" s="76"/>
      <c r="AC294" s="118"/>
      <c r="AD294" s="13"/>
      <c r="AE294" s="76"/>
      <c r="AF294" s="76"/>
      <c r="AG294" s="76"/>
      <c r="AH294" s="76"/>
      <c r="AJ294" s="37">
        <v>-10377.296754381019</v>
      </c>
      <c r="AK294" s="38">
        <v>59173.883725099004</v>
      </c>
    </row>
    <row r="295" spans="1:37" x14ac:dyDescent="0.2">
      <c r="A295" s="13"/>
      <c r="B295" s="13"/>
      <c r="C295" s="106"/>
      <c r="D295" s="8"/>
      <c r="E295" s="76"/>
      <c r="F295" s="76"/>
      <c r="G295" s="69"/>
      <c r="H295" s="69"/>
      <c r="I295" s="79"/>
      <c r="J295" s="89"/>
      <c r="K295" s="89"/>
      <c r="L295" s="79"/>
      <c r="M295" s="76"/>
      <c r="N295" s="76"/>
      <c r="O295" s="76"/>
      <c r="P295" s="76"/>
      <c r="Q295" s="69"/>
      <c r="R295" s="70"/>
      <c r="S295" s="70"/>
      <c r="T295" s="13"/>
      <c r="U295" s="113"/>
      <c r="V295" s="112"/>
      <c r="W295" s="112"/>
      <c r="X295" s="113"/>
      <c r="Y295" s="113"/>
      <c r="Z295" s="13"/>
      <c r="AA295" s="76"/>
      <c r="AB295" s="76"/>
      <c r="AC295" s="118"/>
      <c r="AD295" s="13"/>
      <c r="AE295" s="76"/>
      <c r="AF295" s="76"/>
      <c r="AG295" s="76"/>
      <c r="AH295" s="76"/>
      <c r="AJ295" s="37">
        <v>-8712.6855014236316</v>
      </c>
      <c r="AK295" s="38">
        <v>55645.252881594803</v>
      </c>
    </row>
    <row r="296" spans="1:37" x14ac:dyDescent="0.2">
      <c r="A296" s="13"/>
      <c r="B296" s="13"/>
      <c r="C296" s="106"/>
      <c r="D296" s="8"/>
      <c r="E296" s="76"/>
      <c r="F296" s="76"/>
      <c r="G296" s="69"/>
      <c r="H296" s="69"/>
      <c r="I296" s="79"/>
      <c r="J296" s="89"/>
      <c r="K296" s="89"/>
      <c r="L296" s="79"/>
      <c r="M296" s="76"/>
      <c r="N296" s="76"/>
      <c r="O296" s="76"/>
      <c r="P296" s="76"/>
      <c r="Q296" s="69"/>
      <c r="R296" s="70"/>
      <c r="S296" s="70"/>
      <c r="T296" s="13"/>
      <c r="U296" s="113"/>
      <c r="V296" s="112"/>
      <c r="W296" s="112"/>
      <c r="X296" s="113"/>
      <c r="Y296" s="113"/>
      <c r="Z296" s="13"/>
      <c r="AA296" s="76"/>
      <c r="AB296" s="76"/>
      <c r="AC296" s="118"/>
      <c r="AD296" s="13"/>
      <c r="AE296" s="76"/>
      <c r="AF296" s="76"/>
      <c r="AG296" s="76"/>
      <c r="AH296" s="76"/>
      <c r="AJ296" s="37">
        <v>-6353.5862984649666</v>
      </c>
      <c r="AK296" s="38">
        <v>45256.470608869102</v>
      </c>
    </row>
    <row r="297" spans="1:37" x14ac:dyDescent="0.2">
      <c r="A297" s="13"/>
      <c r="B297" s="13"/>
      <c r="C297" s="106"/>
      <c r="D297" s="8"/>
      <c r="E297" s="76"/>
      <c r="F297" s="76"/>
      <c r="G297" s="69"/>
      <c r="H297" s="69"/>
      <c r="I297" s="79"/>
      <c r="J297" s="89"/>
      <c r="K297" s="89"/>
      <c r="L297" s="79"/>
      <c r="M297" s="76"/>
      <c r="N297" s="76"/>
      <c r="O297" s="76"/>
      <c r="P297" s="76"/>
      <c r="Q297" s="69"/>
      <c r="R297" s="70"/>
      <c r="S297" s="70"/>
      <c r="T297" s="13"/>
      <c r="U297" s="113"/>
      <c r="V297" s="112"/>
      <c r="W297" s="112"/>
      <c r="X297" s="113"/>
      <c r="Y297" s="113"/>
      <c r="Z297" s="13"/>
      <c r="AA297" s="76"/>
      <c r="AB297" s="76"/>
      <c r="AC297" s="118"/>
      <c r="AD297" s="13"/>
      <c r="AE297" s="76"/>
      <c r="AF297" s="76"/>
      <c r="AG297" s="76"/>
      <c r="AH297" s="76"/>
      <c r="AJ297" s="37">
        <v>-4414.0678253698761</v>
      </c>
      <c r="AK297" s="38">
        <v>29965.2488670729</v>
      </c>
    </row>
    <row r="298" spans="1:37" x14ac:dyDescent="0.2">
      <c r="A298" s="13"/>
      <c r="B298" s="13"/>
      <c r="C298" s="106"/>
      <c r="D298" s="8"/>
      <c r="E298" s="76"/>
      <c r="F298" s="76"/>
      <c r="G298" s="69"/>
      <c r="H298" s="69"/>
      <c r="I298" s="79"/>
      <c r="J298" s="89"/>
      <c r="K298" s="89"/>
      <c r="L298" s="79"/>
      <c r="M298" s="76"/>
      <c r="N298" s="76"/>
      <c r="O298" s="76"/>
      <c r="P298" s="76"/>
      <c r="Q298" s="69"/>
      <c r="R298" s="70"/>
      <c r="S298" s="70"/>
      <c r="T298" s="13"/>
      <c r="U298" s="113"/>
      <c r="V298" s="112"/>
      <c r="W298" s="112"/>
      <c r="X298" s="113"/>
      <c r="Y298" s="113"/>
      <c r="Z298" s="13"/>
      <c r="AA298" s="76"/>
      <c r="AB298" s="76"/>
      <c r="AC298" s="118"/>
      <c r="AD298" s="13"/>
      <c r="AE298" s="76"/>
      <c r="AF298" s="76"/>
      <c r="AG298" s="76"/>
      <c r="AH298" s="76"/>
      <c r="AJ298" s="37">
        <v>-2190.203604570966</v>
      </c>
      <c r="AK298" s="38">
        <v>20371.959315831002</v>
      </c>
    </row>
    <row r="299" spans="1:37" x14ac:dyDescent="0.2">
      <c r="A299" s="13"/>
      <c r="B299" s="13"/>
      <c r="C299" s="106"/>
      <c r="D299" s="8"/>
      <c r="E299" s="76"/>
      <c r="F299" s="76"/>
      <c r="G299" s="69"/>
      <c r="H299" s="69"/>
      <c r="I299" s="79"/>
      <c r="J299" s="89"/>
      <c r="K299" s="89"/>
      <c r="L299" s="79"/>
      <c r="M299" s="76"/>
      <c r="N299" s="76"/>
      <c r="O299" s="76"/>
      <c r="P299" s="76"/>
      <c r="Q299" s="69"/>
      <c r="R299" s="70"/>
      <c r="S299" s="70"/>
      <c r="T299" s="13"/>
      <c r="U299" s="113"/>
      <c r="V299" s="112"/>
      <c r="W299" s="112"/>
      <c r="X299" s="113"/>
      <c r="Y299" s="113"/>
      <c r="Z299" s="13"/>
      <c r="AA299" s="76"/>
      <c r="AB299" s="76"/>
      <c r="AC299" s="118"/>
      <c r="AD299" s="13"/>
      <c r="AE299" s="76"/>
      <c r="AF299" s="76"/>
      <c r="AG299" s="76"/>
      <c r="AH299" s="76"/>
      <c r="AJ299" s="37">
        <v>0</v>
      </c>
      <c r="AK299" s="38">
        <v>15953.314455412899</v>
      </c>
    </row>
    <row r="300" spans="1:37" x14ac:dyDescent="0.2">
      <c r="A300" s="13"/>
      <c r="B300" s="13"/>
      <c r="C300" s="106"/>
      <c r="D300" s="8"/>
      <c r="E300" s="76"/>
      <c r="F300" s="76"/>
      <c r="G300" s="69"/>
      <c r="H300" s="69"/>
      <c r="I300" s="79"/>
      <c r="J300" s="89"/>
      <c r="K300" s="89"/>
      <c r="L300" s="79"/>
      <c r="M300" s="76"/>
      <c r="N300" s="76"/>
      <c r="O300" s="76"/>
      <c r="P300" s="76"/>
      <c r="Q300" s="69"/>
      <c r="R300" s="70"/>
      <c r="S300" s="70"/>
      <c r="T300" s="13"/>
      <c r="U300" s="113"/>
      <c r="V300" s="112"/>
      <c r="W300" s="112"/>
      <c r="X300" s="113"/>
      <c r="Y300" s="113"/>
      <c r="Z300" s="13"/>
      <c r="AA300" s="76"/>
      <c r="AB300" s="76"/>
      <c r="AC300" s="118"/>
      <c r="AD300" s="13"/>
      <c r="AE300" s="76"/>
      <c r="AF300" s="76"/>
      <c r="AG300" s="76"/>
      <c r="AH300" s="76"/>
      <c r="AJ300" s="37">
        <v>-18517.793238241782</v>
      </c>
      <c r="AK300" s="38">
        <v>17342.019857487201</v>
      </c>
    </row>
    <row r="301" spans="1:37" x14ac:dyDescent="0.2">
      <c r="A301" s="13"/>
      <c r="B301" s="13"/>
      <c r="C301" s="106"/>
      <c r="D301" s="8"/>
      <c r="E301" s="76"/>
      <c r="F301" s="76"/>
      <c r="G301" s="69"/>
      <c r="H301" s="69"/>
      <c r="I301" s="79"/>
      <c r="J301" s="89"/>
      <c r="K301" s="89"/>
      <c r="L301" s="79"/>
      <c r="M301" s="76"/>
      <c r="N301" s="76"/>
      <c r="O301" s="76"/>
      <c r="P301" s="76"/>
      <c r="Q301" s="69"/>
      <c r="R301" s="70"/>
      <c r="S301" s="70"/>
      <c r="T301" s="13"/>
      <c r="U301" s="113"/>
      <c r="V301" s="112"/>
      <c r="W301" s="112"/>
      <c r="X301" s="113"/>
      <c r="Y301" s="113"/>
      <c r="Z301" s="13"/>
      <c r="AA301" s="76"/>
      <c r="AB301" s="76"/>
      <c r="AC301" s="118"/>
      <c r="AD301" s="13"/>
      <c r="AE301" s="76"/>
      <c r="AF301" s="76"/>
      <c r="AG301" s="76"/>
      <c r="AH301" s="76"/>
      <c r="AJ301" s="37">
        <v>-15290.83026373153</v>
      </c>
      <c r="AK301" s="38">
        <v>25702.114633152702</v>
      </c>
    </row>
    <row r="302" spans="1:37" x14ac:dyDescent="0.2">
      <c r="A302" s="13"/>
      <c r="B302" s="13"/>
      <c r="C302" s="106"/>
      <c r="D302" s="8"/>
      <c r="E302" s="76"/>
      <c r="F302" s="76"/>
      <c r="G302" s="69"/>
      <c r="H302" s="69"/>
      <c r="I302" s="79"/>
      <c r="J302" s="89"/>
      <c r="K302" s="89"/>
      <c r="L302" s="79"/>
      <c r="M302" s="76"/>
      <c r="N302" s="76"/>
      <c r="O302" s="76"/>
      <c r="P302" s="76"/>
      <c r="Q302" s="69"/>
      <c r="R302" s="70"/>
      <c r="S302" s="70"/>
      <c r="T302" s="13"/>
      <c r="U302" s="113"/>
      <c r="V302" s="112"/>
      <c r="W302" s="112"/>
      <c r="X302" s="113"/>
      <c r="Y302" s="113"/>
      <c r="Z302" s="13"/>
      <c r="AA302" s="76"/>
      <c r="AB302" s="76"/>
      <c r="AC302" s="118"/>
      <c r="AD302" s="13"/>
      <c r="AE302" s="76"/>
      <c r="AF302" s="76"/>
      <c r="AG302" s="76"/>
      <c r="AH302" s="76"/>
      <c r="AJ302" s="37">
        <v>-16001.926105688932</v>
      </c>
      <c r="AK302" s="38">
        <v>36281.3918776102</v>
      </c>
    </row>
    <row r="303" spans="1:37" x14ac:dyDescent="0.2">
      <c r="A303" s="13"/>
      <c r="B303" s="13"/>
      <c r="C303" s="106"/>
      <c r="D303" s="8"/>
      <c r="E303" s="76"/>
      <c r="F303" s="76"/>
      <c r="G303" s="69"/>
      <c r="H303" s="69"/>
      <c r="I303" s="79"/>
      <c r="J303" s="89"/>
      <c r="K303" s="89"/>
      <c r="L303" s="79"/>
      <c r="M303" s="76"/>
      <c r="N303" s="76"/>
      <c r="O303" s="76"/>
      <c r="P303" s="76"/>
      <c r="Q303" s="69"/>
      <c r="R303" s="70"/>
      <c r="S303" s="70"/>
      <c r="T303" s="13"/>
      <c r="U303" s="113"/>
      <c r="V303" s="112"/>
      <c r="W303" s="112"/>
      <c r="X303" s="113"/>
      <c r="Y303" s="113"/>
      <c r="Z303" s="13"/>
      <c r="AA303" s="76"/>
      <c r="AB303" s="76"/>
      <c r="AC303" s="118"/>
      <c r="AD303" s="13"/>
      <c r="AE303" s="76"/>
      <c r="AF303" s="76"/>
      <c r="AG303" s="76"/>
      <c r="AH303" s="76"/>
      <c r="AJ303" s="37">
        <v>-13855.25957284779</v>
      </c>
      <c r="AK303" s="38">
        <v>50315.9048845629</v>
      </c>
    </row>
    <row r="304" spans="1:37" x14ac:dyDescent="0.2">
      <c r="A304" s="13"/>
      <c r="B304" s="13"/>
      <c r="C304" s="106"/>
      <c r="D304" s="8"/>
      <c r="E304" s="76"/>
      <c r="F304" s="76"/>
      <c r="G304" s="69"/>
      <c r="H304" s="69"/>
      <c r="I304" s="79"/>
      <c r="J304" s="89"/>
      <c r="K304" s="89"/>
      <c r="L304" s="79"/>
      <c r="M304" s="76"/>
      <c r="N304" s="76"/>
      <c r="O304" s="76"/>
      <c r="P304" s="76"/>
      <c r="Q304" s="69"/>
      <c r="R304" s="70"/>
      <c r="S304" s="70"/>
      <c r="T304" s="13"/>
      <c r="U304" s="113"/>
      <c r="V304" s="112"/>
      <c r="W304" s="112"/>
      <c r="X304" s="113"/>
      <c r="Y304" s="113"/>
      <c r="Z304" s="13"/>
      <c r="AA304" s="76"/>
      <c r="AB304" s="76"/>
      <c r="AC304" s="118"/>
      <c r="AD304" s="13"/>
      <c r="AE304" s="76"/>
      <c r="AF304" s="76"/>
      <c r="AG304" s="76"/>
      <c r="AH304" s="76"/>
      <c r="AJ304" s="37">
        <v>-13270.806794030352</v>
      </c>
      <c r="AK304" s="38">
        <v>55244.315267293401</v>
      </c>
    </row>
    <row r="305" spans="1:37" x14ac:dyDescent="0.2">
      <c r="A305" s="13"/>
      <c r="B305" s="13"/>
      <c r="C305" s="106"/>
      <c r="D305" s="8"/>
      <c r="E305" s="76"/>
      <c r="F305" s="76"/>
      <c r="G305" s="69"/>
      <c r="H305" s="69"/>
      <c r="I305" s="79"/>
      <c r="J305" s="89"/>
      <c r="K305" s="89"/>
      <c r="L305" s="79"/>
      <c r="M305" s="76"/>
      <c r="N305" s="76"/>
      <c r="O305" s="76"/>
      <c r="P305" s="76"/>
      <c r="Q305" s="69"/>
      <c r="R305" s="70"/>
      <c r="S305" s="70"/>
      <c r="T305" s="13"/>
      <c r="U305" s="113"/>
      <c r="V305" s="112"/>
      <c r="W305" s="112"/>
      <c r="X305" s="113"/>
      <c r="Y305" s="113"/>
      <c r="Z305" s="13"/>
      <c r="AA305" s="76"/>
      <c r="AB305" s="76"/>
      <c r="AC305" s="118"/>
      <c r="AD305" s="13"/>
      <c r="AE305" s="76"/>
      <c r="AF305" s="76"/>
      <c r="AG305" s="76"/>
      <c r="AH305" s="76"/>
      <c r="AJ305" s="37">
        <v>-11565.064118635904</v>
      </c>
      <c r="AK305" s="38">
        <v>58986.628045171499</v>
      </c>
    </row>
    <row r="306" spans="1:37" x14ac:dyDescent="0.2">
      <c r="A306" s="13"/>
      <c r="B306" s="13"/>
      <c r="C306" s="106"/>
      <c r="D306" s="8"/>
      <c r="E306" s="76"/>
      <c r="F306" s="76"/>
      <c r="G306" s="69"/>
      <c r="H306" s="69"/>
      <c r="I306" s="79"/>
      <c r="J306" s="89"/>
      <c r="K306" s="89"/>
      <c r="L306" s="79"/>
      <c r="M306" s="76"/>
      <c r="N306" s="76"/>
      <c r="O306" s="76"/>
      <c r="P306" s="76"/>
      <c r="Q306" s="69"/>
      <c r="R306" s="70"/>
      <c r="S306" s="70"/>
      <c r="T306" s="13"/>
      <c r="U306" s="113"/>
      <c r="V306" s="112"/>
      <c r="W306" s="112"/>
      <c r="X306" s="113"/>
      <c r="Y306" s="113"/>
      <c r="Z306" s="13"/>
      <c r="AA306" s="76"/>
      <c r="AB306" s="76"/>
      <c r="AC306" s="118"/>
      <c r="AD306" s="13"/>
      <c r="AE306" s="76"/>
      <c r="AF306" s="76"/>
      <c r="AG306" s="76"/>
      <c r="AH306" s="76"/>
      <c r="AJ306" s="37">
        <v>-10377.296754381019</v>
      </c>
      <c r="AK306" s="38">
        <v>63970.622598108203</v>
      </c>
    </row>
    <row r="307" spans="1:37" x14ac:dyDescent="0.2">
      <c r="A307" s="13"/>
      <c r="B307" s="13"/>
      <c r="C307" s="106"/>
      <c r="D307" s="8"/>
      <c r="E307" s="76"/>
      <c r="F307" s="76"/>
      <c r="G307" s="69"/>
      <c r="H307" s="69"/>
      <c r="I307" s="79"/>
      <c r="J307" s="89"/>
      <c r="K307" s="89"/>
      <c r="L307" s="79"/>
      <c r="M307" s="76"/>
      <c r="N307" s="76"/>
      <c r="O307" s="76"/>
      <c r="P307" s="76"/>
      <c r="Q307" s="69"/>
      <c r="R307" s="70"/>
      <c r="S307" s="70"/>
      <c r="T307" s="13"/>
      <c r="U307" s="113"/>
      <c r="V307" s="112"/>
      <c r="W307" s="112"/>
      <c r="X307" s="113"/>
      <c r="Y307" s="113"/>
      <c r="Z307" s="13"/>
      <c r="AA307" s="76"/>
      <c r="AB307" s="76"/>
      <c r="AC307" s="118"/>
      <c r="AD307" s="13"/>
      <c r="AE307" s="76"/>
      <c r="AF307" s="76"/>
      <c r="AG307" s="76"/>
      <c r="AH307" s="76"/>
      <c r="AJ307" s="37">
        <v>-8712.6855014236316</v>
      </c>
      <c r="AK307" s="38">
        <v>60134.1656966308</v>
      </c>
    </row>
    <row r="308" spans="1:37" x14ac:dyDescent="0.2">
      <c r="A308" s="13"/>
      <c r="B308" s="13"/>
      <c r="C308" s="106"/>
      <c r="D308" s="8"/>
      <c r="E308" s="76"/>
      <c r="F308" s="76"/>
      <c r="G308" s="69"/>
      <c r="H308" s="69"/>
      <c r="I308" s="79"/>
      <c r="J308" s="89"/>
      <c r="K308" s="89"/>
      <c r="L308" s="79"/>
      <c r="M308" s="76"/>
      <c r="N308" s="76"/>
      <c r="O308" s="76"/>
      <c r="P308" s="76"/>
      <c r="Q308" s="69"/>
      <c r="R308" s="70"/>
      <c r="S308" s="70"/>
      <c r="T308" s="13"/>
      <c r="U308" s="113"/>
      <c r="V308" s="112"/>
      <c r="W308" s="112"/>
      <c r="X308" s="113"/>
      <c r="Y308" s="113"/>
      <c r="Z308" s="13"/>
      <c r="AA308" s="76"/>
      <c r="AB308" s="76"/>
      <c r="AC308" s="118"/>
      <c r="AD308" s="13"/>
      <c r="AE308" s="76"/>
      <c r="AF308" s="76"/>
      <c r="AG308" s="76"/>
      <c r="AH308" s="76"/>
      <c r="AJ308" s="37">
        <v>-6353.5862984649666</v>
      </c>
      <c r="AK308" s="38">
        <v>48873.581060665601</v>
      </c>
    </row>
    <row r="309" spans="1:37" x14ac:dyDescent="0.2">
      <c r="A309" s="13"/>
      <c r="B309" s="13"/>
      <c r="C309" s="106"/>
      <c r="D309" s="8"/>
      <c r="E309" s="76"/>
      <c r="F309" s="76"/>
      <c r="G309" s="69"/>
      <c r="H309" s="69"/>
      <c r="I309" s="79"/>
      <c r="J309" s="89"/>
      <c r="K309" s="89"/>
      <c r="L309" s="79"/>
      <c r="M309" s="76"/>
      <c r="N309" s="76"/>
      <c r="O309" s="76"/>
      <c r="P309" s="76"/>
      <c r="Q309" s="69"/>
      <c r="R309" s="70"/>
      <c r="S309" s="70"/>
      <c r="T309" s="13"/>
      <c r="U309" s="113"/>
      <c r="V309" s="112"/>
      <c r="W309" s="112"/>
      <c r="X309" s="113"/>
      <c r="Y309" s="113"/>
      <c r="Z309" s="13"/>
      <c r="AA309" s="76"/>
      <c r="AB309" s="76"/>
      <c r="AC309" s="118"/>
      <c r="AD309" s="13"/>
      <c r="AE309" s="76"/>
      <c r="AF309" s="76"/>
      <c r="AG309" s="76"/>
      <c r="AH309" s="76"/>
      <c r="AJ309" s="37">
        <v>-4414.0678253698761</v>
      </c>
      <c r="AK309" s="38">
        <v>32347.3076607523</v>
      </c>
    </row>
    <row r="310" spans="1:37" x14ac:dyDescent="0.2">
      <c r="A310" s="13"/>
      <c r="B310" s="13"/>
      <c r="C310" s="106"/>
      <c r="D310" s="8"/>
      <c r="E310" s="76"/>
      <c r="F310" s="76"/>
      <c r="G310" s="69"/>
      <c r="H310" s="69"/>
      <c r="I310" s="79"/>
      <c r="J310" s="89"/>
      <c r="K310" s="89"/>
      <c r="L310" s="79"/>
      <c r="M310" s="76"/>
      <c r="N310" s="76"/>
      <c r="O310" s="76"/>
      <c r="P310" s="76"/>
      <c r="Q310" s="69"/>
      <c r="R310" s="70"/>
      <c r="S310" s="70"/>
      <c r="T310" s="13"/>
      <c r="U310" s="113"/>
      <c r="V310" s="112"/>
      <c r="W310" s="112"/>
      <c r="X310" s="113"/>
      <c r="Y310" s="113"/>
      <c r="Z310" s="13"/>
      <c r="AA310" s="76"/>
      <c r="AB310" s="76"/>
      <c r="AC310" s="118"/>
      <c r="AD310" s="13"/>
      <c r="AE310" s="76"/>
      <c r="AF310" s="76"/>
      <c r="AG310" s="76"/>
      <c r="AH310" s="76"/>
      <c r="AJ310" s="37">
        <v>-2190.203604570966</v>
      </c>
      <c r="AK310" s="38">
        <v>21982.683729883302</v>
      </c>
    </row>
    <row r="311" spans="1:37" x14ac:dyDescent="0.2">
      <c r="A311" s="13"/>
      <c r="B311" s="13"/>
      <c r="C311" s="106"/>
      <c r="D311" s="8"/>
      <c r="E311" s="76"/>
      <c r="F311" s="76"/>
      <c r="G311" s="69"/>
      <c r="H311" s="69"/>
      <c r="I311" s="79"/>
      <c r="J311" s="89"/>
      <c r="K311" s="89"/>
      <c r="L311" s="79"/>
      <c r="M311" s="76"/>
      <c r="N311" s="76"/>
      <c r="O311" s="76"/>
      <c r="P311" s="76"/>
      <c r="Q311" s="69"/>
      <c r="R311" s="70"/>
      <c r="S311" s="70"/>
      <c r="T311" s="13"/>
      <c r="U311" s="113"/>
      <c r="V311" s="112"/>
      <c r="W311" s="112"/>
      <c r="X311" s="113"/>
      <c r="Y311" s="113"/>
      <c r="Z311" s="13"/>
      <c r="AA311" s="76"/>
      <c r="AB311" s="76"/>
      <c r="AC311" s="118"/>
      <c r="AD311" s="13"/>
      <c r="AE311" s="76"/>
      <c r="AF311" s="76"/>
      <c r="AG311" s="76"/>
      <c r="AH311" s="76"/>
      <c r="AJ311" s="37">
        <v>0</v>
      </c>
      <c r="AK311" s="38">
        <v>17205.2164195388</v>
      </c>
    </row>
    <row r="312" spans="1:37" x14ac:dyDescent="0.2">
      <c r="A312" s="13"/>
      <c r="B312" s="13"/>
      <c r="C312" s="106"/>
      <c r="D312" s="8"/>
      <c r="E312" s="76"/>
      <c r="F312" s="76"/>
      <c r="G312" s="69"/>
      <c r="H312" s="69"/>
      <c r="I312" s="79"/>
      <c r="J312" s="89"/>
      <c r="K312" s="89"/>
      <c r="L312" s="79"/>
      <c r="M312" s="76"/>
      <c r="N312" s="76"/>
      <c r="O312" s="76"/>
      <c r="P312" s="76"/>
      <c r="Q312" s="69"/>
      <c r="R312" s="70"/>
      <c r="S312" s="70"/>
      <c r="T312" s="13"/>
      <c r="U312" s="113"/>
      <c r="V312" s="112"/>
      <c r="W312" s="112"/>
      <c r="X312" s="113"/>
      <c r="Y312" s="113"/>
      <c r="Z312" s="13"/>
      <c r="AA312" s="76"/>
      <c r="AB312" s="76"/>
      <c r="AC312" s="118"/>
      <c r="AD312" s="13"/>
      <c r="AE312" s="76"/>
      <c r="AF312" s="76"/>
      <c r="AG312" s="76"/>
      <c r="AH312" s="76"/>
      <c r="AJ312" s="37">
        <v>-18517.793238241782</v>
      </c>
      <c r="AK312" s="38">
        <v>18698.131097788701</v>
      </c>
    </row>
    <row r="313" spans="1:37" x14ac:dyDescent="0.2">
      <c r="A313" s="13"/>
      <c r="B313" s="13"/>
      <c r="C313" s="106"/>
      <c r="D313" s="8"/>
      <c r="E313" s="76"/>
      <c r="F313" s="76"/>
      <c r="G313" s="69"/>
      <c r="H313" s="69"/>
      <c r="I313" s="79"/>
      <c r="J313" s="89"/>
      <c r="K313" s="89"/>
      <c r="L313" s="79"/>
      <c r="M313" s="76"/>
      <c r="N313" s="76"/>
      <c r="O313" s="76"/>
      <c r="P313" s="76"/>
      <c r="Q313" s="69"/>
      <c r="R313" s="70"/>
      <c r="S313" s="70"/>
      <c r="T313" s="13"/>
      <c r="U313" s="113"/>
      <c r="V313" s="112"/>
      <c r="W313" s="112"/>
      <c r="X313" s="113"/>
      <c r="Y313" s="113"/>
      <c r="Z313" s="13"/>
      <c r="AA313" s="76"/>
      <c r="AB313" s="76"/>
      <c r="AC313" s="118"/>
      <c r="AD313" s="13"/>
      <c r="AE313" s="76"/>
      <c r="AF313" s="76"/>
      <c r="AG313" s="76"/>
      <c r="AH313" s="76"/>
      <c r="AJ313" s="37">
        <v>-15290.83026373153</v>
      </c>
      <c r="AK313" s="38">
        <v>27703.7203710059</v>
      </c>
    </row>
    <row r="314" spans="1:37" x14ac:dyDescent="0.2">
      <c r="A314" s="13"/>
      <c r="B314" s="13"/>
      <c r="C314" s="106"/>
      <c r="D314" s="8"/>
      <c r="E314" s="76"/>
      <c r="F314" s="76"/>
      <c r="G314" s="69"/>
      <c r="H314" s="69"/>
      <c r="I314" s="79"/>
      <c r="J314" s="89"/>
      <c r="K314" s="89"/>
      <c r="L314" s="79"/>
      <c r="M314" s="76"/>
      <c r="N314" s="76"/>
      <c r="O314" s="76"/>
      <c r="P314" s="76"/>
      <c r="Q314" s="69"/>
      <c r="R314" s="70"/>
      <c r="S314" s="70"/>
      <c r="T314" s="13"/>
      <c r="U314" s="113"/>
      <c r="V314" s="112"/>
      <c r="W314" s="112"/>
      <c r="X314" s="113"/>
      <c r="Y314" s="113"/>
      <c r="Z314" s="13"/>
      <c r="AA314" s="76"/>
      <c r="AB314" s="76"/>
      <c r="AC314" s="118"/>
      <c r="AD314" s="13"/>
      <c r="AE314" s="76"/>
      <c r="AF314" s="76"/>
      <c r="AG314" s="76"/>
      <c r="AH314" s="76"/>
      <c r="AJ314" s="37">
        <v>-16001.926105688932</v>
      </c>
      <c r="AK314" s="38">
        <v>39095.796153597097</v>
      </c>
    </row>
    <row r="315" spans="1:37" x14ac:dyDescent="0.2">
      <c r="A315" s="13"/>
      <c r="B315" s="13"/>
      <c r="C315" s="106"/>
      <c r="D315" s="8"/>
      <c r="E315" s="76"/>
      <c r="F315" s="76"/>
      <c r="G315" s="69"/>
      <c r="H315" s="69"/>
      <c r="I315" s="79"/>
      <c r="J315" s="89"/>
      <c r="K315" s="89"/>
      <c r="L315" s="79"/>
      <c r="M315" s="76"/>
      <c r="N315" s="76"/>
      <c r="O315" s="76"/>
      <c r="P315" s="76"/>
      <c r="Q315" s="69"/>
      <c r="R315" s="70"/>
      <c r="S315" s="70"/>
      <c r="T315" s="13"/>
      <c r="U315" s="113"/>
      <c r="V315" s="112"/>
      <c r="W315" s="112"/>
      <c r="X315" s="113"/>
      <c r="Y315" s="113"/>
      <c r="Z315" s="13"/>
      <c r="AA315" s="76"/>
      <c r="AB315" s="76"/>
      <c r="AC315" s="118"/>
      <c r="AD315" s="13"/>
      <c r="AE315" s="76"/>
      <c r="AF315" s="76"/>
      <c r="AG315" s="76"/>
      <c r="AH315" s="76"/>
      <c r="AJ315" s="37">
        <v>-13855.25957284779</v>
      </c>
      <c r="AK315" s="38">
        <v>54220.5629426128</v>
      </c>
    </row>
    <row r="316" spans="1:37" x14ac:dyDescent="0.2">
      <c r="A316" s="13"/>
      <c r="B316" s="13"/>
      <c r="C316" s="106"/>
      <c r="D316" s="8"/>
      <c r="E316" s="76"/>
      <c r="F316" s="76"/>
      <c r="G316" s="69"/>
      <c r="H316" s="69"/>
      <c r="I316" s="79"/>
      <c r="J316" s="89"/>
      <c r="K316" s="89"/>
      <c r="L316" s="79"/>
      <c r="M316" s="76"/>
      <c r="N316" s="76"/>
      <c r="O316" s="76"/>
      <c r="P316" s="76"/>
      <c r="Q316" s="69"/>
      <c r="R316" s="70"/>
      <c r="S316" s="70"/>
      <c r="T316" s="13"/>
      <c r="U316" s="113"/>
      <c r="V316" s="112"/>
      <c r="W316" s="112"/>
      <c r="X316" s="113"/>
      <c r="Y316" s="113"/>
      <c r="Z316" s="13"/>
      <c r="AA316" s="76"/>
      <c r="AB316" s="76"/>
      <c r="AC316" s="118"/>
      <c r="AD316" s="13"/>
      <c r="AE316" s="76"/>
      <c r="AF316" s="76"/>
      <c r="AG316" s="76"/>
      <c r="AH316" s="76"/>
      <c r="AJ316" s="37">
        <v>-13270.806794030352</v>
      </c>
      <c r="AK316" s="38">
        <v>59512.268444509296</v>
      </c>
    </row>
    <row r="317" spans="1:37" x14ac:dyDescent="0.2">
      <c r="A317" s="13"/>
      <c r="B317" s="13"/>
      <c r="C317" s="106"/>
      <c r="D317" s="8"/>
      <c r="E317" s="76"/>
      <c r="F317" s="76"/>
      <c r="G317" s="69"/>
      <c r="H317" s="69"/>
      <c r="I317" s="79"/>
      <c r="J317" s="89"/>
      <c r="K317" s="89"/>
      <c r="L317" s="79"/>
      <c r="M317" s="76"/>
      <c r="N317" s="76"/>
      <c r="O317" s="76"/>
      <c r="P317" s="76"/>
      <c r="Q317" s="69"/>
      <c r="R317" s="70"/>
      <c r="S317" s="70"/>
      <c r="T317" s="13"/>
      <c r="U317" s="113"/>
      <c r="V317" s="112"/>
      <c r="W317" s="112"/>
      <c r="X317" s="113"/>
      <c r="Y317" s="113"/>
      <c r="Z317" s="13"/>
      <c r="AA317" s="76"/>
      <c r="AB317" s="76"/>
      <c r="AC317" s="118"/>
      <c r="AD317" s="13"/>
      <c r="AE317" s="76"/>
      <c r="AF317" s="76"/>
      <c r="AG317" s="76"/>
      <c r="AH317" s="76"/>
      <c r="AJ317" s="37">
        <v>-11565.064118635904</v>
      </c>
      <c r="AK317" s="38">
        <v>63539.245107661598</v>
      </c>
    </row>
    <row r="318" spans="1:37" x14ac:dyDescent="0.2">
      <c r="A318" s="13"/>
      <c r="B318" s="13"/>
      <c r="C318" s="106"/>
      <c r="D318" s="8"/>
      <c r="E318" s="76"/>
      <c r="F318" s="76"/>
      <c r="G318" s="69"/>
      <c r="H318" s="69"/>
      <c r="I318" s="79"/>
      <c r="J318" s="89"/>
      <c r="K318" s="89"/>
      <c r="L318" s="79"/>
      <c r="M318" s="76"/>
      <c r="N318" s="76"/>
      <c r="O318" s="76"/>
      <c r="P318" s="76"/>
      <c r="Q318" s="69"/>
      <c r="R318" s="70"/>
      <c r="S318" s="70"/>
      <c r="T318" s="13"/>
      <c r="U318" s="113"/>
      <c r="V318" s="112"/>
      <c r="W318" s="112"/>
      <c r="X318" s="113"/>
      <c r="Y318" s="113"/>
      <c r="Z318" s="13"/>
      <c r="AA318" s="76"/>
      <c r="AB318" s="76"/>
      <c r="AC318" s="118"/>
      <c r="AD318" s="13"/>
      <c r="AE318" s="76"/>
      <c r="AF318" s="76"/>
      <c r="AG318" s="76"/>
      <c r="AH318" s="76"/>
      <c r="AJ318" s="37">
        <v>-10377.296754381019</v>
      </c>
      <c r="AK318" s="38">
        <v>68909.614648216098</v>
      </c>
    </row>
    <row r="319" spans="1:37" x14ac:dyDescent="0.2">
      <c r="A319" s="13"/>
      <c r="B319" s="13"/>
      <c r="C319" s="106"/>
      <c r="D319" s="8"/>
      <c r="E319" s="76"/>
      <c r="F319" s="76"/>
      <c r="G319" s="69"/>
      <c r="H319" s="69"/>
      <c r="I319" s="79"/>
      <c r="J319" s="89"/>
      <c r="K319" s="89"/>
      <c r="L319" s="79"/>
      <c r="M319" s="76"/>
      <c r="N319" s="76"/>
      <c r="O319" s="76"/>
      <c r="P319" s="76"/>
      <c r="Q319" s="69"/>
      <c r="R319" s="70"/>
      <c r="S319" s="70"/>
      <c r="T319" s="13"/>
      <c r="U319" s="113"/>
      <c r="V319" s="112"/>
      <c r="W319" s="112"/>
      <c r="X319" s="113"/>
      <c r="Y319" s="113"/>
      <c r="Z319" s="13"/>
      <c r="AA319" s="76"/>
      <c r="AB319" s="76"/>
      <c r="AC319" s="118"/>
      <c r="AD319" s="13"/>
      <c r="AE319" s="76"/>
      <c r="AF319" s="76"/>
      <c r="AG319" s="76"/>
      <c r="AH319" s="76"/>
      <c r="AJ319" s="37">
        <v>-8712.6855014236316</v>
      </c>
      <c r="AK319" s="38">
        <v>64787.311099224797</v>
      </c>
    </row>
    <row r="320" spans="1:37" x14ac:dyDescent="0.2">
      <c r="A320" s="13"/>
      <c r="B320" s="13"/>
      <c r="C320" s="106"/>
      <c r="D320" s="8"/>
      <c r="E320" s="76"/>
      <c r="F320" s="76"/>
      <c r="G320" s="69"/>
      <c r="H320" s="69"/>
      <c r="I320" s="79"/>
      <c r="J320" s="89"/>
      <c r="K320" s="89"/>
      <c r="L320" s="79"/>
      <c r="M320" s="76"/>
      <c r="N320" s="76"/>
      <c r="O320" s="76"/>
      <c r="P320" s="76"/>
      <c r="Q320" s="69"/>
      <c r="R320" s="70"/>
      <c r="S320" s="70"/>
      <c r="T320" s="13"/>
      <c r="U320" s="113"/>
      <c r="V320" s="112"/>
      <c r="W320" s="112"/>
      <c r="X320" s="113"/>
      <c r="Y320" s="113"/>
      <c r="Z320" s="13"/>
      <c r="AA320" s="76"/>
      <c r="AB320" s="76"/>
      <c r="AC320" s="118"/>
      <c r="AD320" s="13"/>
      <c r="AE320" s="76"/>
      <c r="AF320" s="76"/>
      <c r="AG320" s="76"/>
      <c r="AH320" s="76"/>
      <c r="AJ320" s="37">
        <v>-6353.5862984649666</v>
      </c>
      <c r="AK320" s="38">
        <v>52650.530460030801</v>
      </c>
    </row>
    <row r="321" spans="1:37" x14ac:dyDescent="0.2">
      <c r="A321" s="13"/>
      <c r="B321" s="13"/>
      <c r="C321" s="106"/>
      <c r="D321" s="8"/>
      <c r="E321" s="76"/>
      <c r="F321" s="76"/>
      <c r="G321" s="69"/>
      <c r="H321" s="69"/>
      <c r="I321" s="79"/>
      <c r="J321" s="89"/>
      <c r="K321" s="89"/>
      <c r="L321" s="79"/>
      <c r="M321" s="76"/>
      <c r="N321" s="76"/>
      <c r="O321" s="76"/>
      <c r="P321" s="76"/>
      <c r="Q321" s="69"/>
      <c r="R321" s="70"/>
      <c r="S321" s="70"/>
      <c r="T321" s="13"/>
      <c r="U321" s="113"/>
      <c r="V321" s="112"/>
      <c r="W321" s="112"/>
      <c r="X321" s="113"/>
      <c r="Y321" s="113"/>
      <c r="Z321" s="13"/>
      <c r="AA321" s="76"/>
      <c r="AB321" s="76"/>
      <c r="AC321" s="118"/>
      <c r="AD321" s="13"/>
      <c r="AE321" s="76"/>
      <c r="AF321" s="76"/>
      <c r="AG321" s="76"/>
      <c r="AH321" s="76"/>
      <c r="AJ321" s="37">
        <v>-4414.0678253698761</v>
      </c>
      <c r="AK321" s="38">
        <v>34854.344610321503</v>
      </c>
    </row>
    <row r="322" spans="1:37" x14ac:dyDescent="0.2">
      <c r="A322" s="13"/>
      <c r="B322" s="13"/>
      <c r="C322" s="106"/>
      <c r="D322" s="8"/>
      <c r="E322" s="76"/>
      <c r="F322" s="76"/>
      <c r="G322" s="69"/>
      <c r="H322" s="69"/>
      <c r="I322" s="79"/>
      <c r="J322" s="89"/>
      <c r="K322" s="89"/>
      <c r="L322" s="79"/>
      <c r="M322" s="76"/>
      <c r="N322" s="76"/>
      <c r="O322" s="76"/>
      <c r="P322" s="76"/>
      <c r="Q322" s="69"/>
      <c r="R322" s="70"/>
      <c r="S322" s="70"/>
      <c r="T322" s="13"/>
      <c r="U322" s="113"/>
      <c r="V322" s="112"/>
      <c r="W322" s="112"/>
      <c r="X322" s="113"/>
      <c r="Y322" s="113"/>
      <c r="Z322" s="13"/>
      <c r="AA322" s="76"/>
      <c r="AB322" s="76"/>
      <c r="AC322" s="118"/>
      <c r="AD322" s="13"/>
      <c r="AE322" s="76"/>
      <c r="AF322" s="76"/>
      <c r="AG322" s="76"/>
      <c r="AH322" s="76"/>
      <c r="AJ322" s="37">
        <v>-2190.203604570966</v>
      </c>
      <c r="AK322" s="38">
        <v>23692.333314825501</v>
      </c>
    </row>
    <row r="323" spans="1:37" x14ac:dyDescent="0.2">
      <c r="A323" s="13"/>
      <c r="B323" s="13"/>
      <c r="C323" s="106"/>
      <c r="D323" s="8"/>
      <c r="E323" s="76"/>
      <c r="F323" s="76"/>
      <c r="G323" s="69"/>
      <c r="H323" s="69"/>
      <c r="I323" s="79"/>
      <c r="J323" s="89"/>
      <c r="K323" s="89"/>
      <c r="L323" s="79"/>
      <c r="M323" s="76"/>
      <c r="N323" s="76"/>
      <c r="O323" s="76"/>
      <c r="P323" s="76"/>
      <c r="Q323" s="69"/>
      <c r="R323" s="70"/>
      <c r="S323" s="70"/>
      <c r="T323" s="13"/>
      <c r="U323" s="113"/>
      <c r="V323" s="112"/>
      <c r="W323" s="112"/>
      <c r="X323" s="113"/>
      <c r="Y323" s="113"/>
      <c r="Z323" s="13"/>
      <c r="AA323" s="76"/>
      <c r="AB323" s="76"/>
      <c r="AC323" s="118"/>
      <c r="AD323" s="13"/>
      <c r="AE323" s="76"/>
      <c r="AF323" s="76"/>
      <c r="AG323" s="76"/>
      <c r="AH323" s="76"/>
      <c r="AJ323" s="37">
        <v>0</v>
      </c>
      <c r="AK323" s="38">
        <v>18546.053572335099</v>
      </c>
    </row>
    <row r="324" spans="1:37" x14ac:dyDescent="0.2">
      <c r="A324" s="13"/>
      <c r="B324" s="13"/>
      <c r="C324" s="106"/>
      <c r="D324" s="8"/>
      <c r="E324" s="76"/>
      <c r="F324" s="76"/>
      <c r="G324" s="69"/>
      <c r="H324" s="69"/>
      <c r="I324" s="79"/>
      <c r="J324" s="89"/>
      <c r="K324" s="89"/>
      <c r="L324" s="79"/>
      <c r="M324" s="76"/>
      <c r="N324" s="76"/>
      <c r="O324" s="76"/>
      <c r="P324" s="76"/>
      <c r="Q324" s="69"/>
      <c r="R324" s="70"/>
      <c r="S324" s="70"/>
      <c r="T324" s="13"/>
      <c r="U324" s="113"/>
      <c r="V324" s="112"/>
      <c r="W324" s="112"/>
      <c r="X324" s="113"/>
      <c r="Y324" s="113"/>
      <c r="Z324" s="13"/>
      <c r="AA324" s="76"/>
      <c r="AB324" s="76"/>
      <c r="AC324" s="118"/>
      <c r="AD324" s="13"/>
      <c r="AE324" s="76"/>
      <c r="AF324" s="76"/>
      <c r="AG324" s="76"/>
      <c r="AH324" s="76"/>
      <c r="AJ324" s="37">
        <v>-18517.793238241782</v>
      </c>
      <c r="AK324" s="38">
        <v>20147.368292748899</v>
      </c>
    </row>
    <row r="325" spans="1:37" x14ac:dyDescent="0.2">
      <c r="A325" s="13"/>
      <c r="B325" s="13"/>
      <c r="C325" s="106"/>
      <c r="D325" s="8"/>
      <c r="E325" s="76"/>
      <c r="F325" s="76"/>
      <c r="G325" s="69"/>
      <c r="H325" s="69"/>
      <c r="I325" s="79"/>
      <c r="J325" s="89"/>
      <c r="K325" s="89"/>
      <c r="L325" s="79"/>
      <c r="M325" s="76"/>
      <c r="N325" s="76"/>
      <c r="O325" s="76"/>
      <c r="P325" s="76"/>
      <c r="Q325" s="69"/>
      <c r="R325" s="70"/>
      <c r="S325" s="70"/>
      <c r="T325" s="13"/>
      <c r="U325" s="113"/>
      <c r="V325" s="112"/>
      <c r="W325" s="112"/>
      <c r="X325" s="113"/>
      <c r="Y325" s="113"/>
      <c r="Z325" s="13"/>
      <c r="AA325" s="76"/>
      <c r="AB325" s="76"/>
      <c r="AC325" s="118"/>
      <c r="AD325" s="13"/>
      <c r="AE325" s="76"/>
      <c r="AF325" s="76"/>
      <c r="AG325" s="76"/>
      <c r="AH325" s="76"/>
      <c r="AJ325" s="37">
        <v>-15290.83026373153</v>
      </c>
      <c r="AK325" s="38">
        <v>29836.6288016088</v>
      </c>
    </row>
    <row r="326" spans="1:37" x14ac:dyDescent="0.2">
      <c r="A326" s="13"/>
      <c r="B326" s="13"/>
      <c r="C326" s="106"/>
      <c r="D326" s="8"/>
      <c r="E326" s="76"/>
      <c r="F326" s="76"/>
      <c r="G326" s="69"/>
      <c r="H326" s="69"/>
      <c r="I326" s="79"/>
      <c r="J326" s="89"/>
      <c r="K326" s="89"/>
      <c r="L326" s="79"/>
      <c r="M326" s="76"/>
      <c r="N326" s="76"/>
      <c r="O326" s="76"/>
      <c r="P326" s="76"/>
      <c r="Q326" s="69"/>
      <c r="R326" s="70"/>
      <c r="S326" s="70"/>
      <c r="T326" s="13"/>
      <c r="U326" s="113"/>
      <c r="V326" s="112"/>
      <c r="W326" s="112"/>
      <c r="X326" s="113"/>
      <c r="Y326" s="113"/>
      <c r="Z326" s="13"/>
      <c r="AA326" s="76"/>
      <c r="AB326" s="76"/>
      <c r="AC326" s="118"/>
      <c r="AD326" s="13"/>
      <c r="AE326" s="76"/>
      <c r="AF326" s="76"/>
      <c r="AG326" s="76"/>
      <c r="AH326" s="76"/>
      <c r="AJ326" s="37">
        <v>-16001.926105688932</v>
      </c>
      <c r="AK326" s="38">
        <v>42084.227224789203</v>
      </c>
    </row>
    <row r="327" spans="1:37" x14ac:dyDescent="0.2">
      <c r="A327" s="13"/>
      <c r="B327" s="13"/>
      <c r="C327" s="106"/>
      <c r="D327" s="8"/>
      <c r="E327" s="76"/>
      <c r="F327" s="76"/>
      <c r="G327" s="69"/>
      <c r="H327" s="69"/>
      <c r="I327" s="79"/>
      <c r="J327" s="89"/>
      <c r="K327" s="89"/>
      <c r="L327" s="79"/>
      <c r="M327" s="76"/>
      <c r="N327" s="76"/>
      <c r="O327" s="76"/>
      <c r="P327" s="76"/>
      <c r="Q327" s="69"/>
      <c r="R327" s="70"/>
      <c r="S327" s="70"/>
      <c r="T327" s="13"/>
      <c r="U327" s="113"/>
      <c r="V327" s="112"/>
      <c r="W327" s="112"/>
      <c r="X327" s="113"/>
      <c r="Y327" s="113"/>
      <c r="Z327" s="13"/>
      <c r="AA327" s="76"/>
      <c r="AB327" s="76"/>
      <c r="AC327" s="118"/>
      <c r="AD327" s="13"/>
      <c r="AE327" s="76"/>
      <c r="AF327" s="76"/>
      <c r="AG327" s="76"/>
      <c r="AH327" s="76"/>
      <c r="AJ327" s="37">
        <v>-13855.25957284779</v>
      </c>
      <c r="AK327" s="38">
        <v>58349.3213366372</v>
      </c>
    </row>
    <row r="328" spans="1:37" x14ac:dyDescent="0.2">
      <c r="A328" s="13"/>
      <c r="B328" s="13"/>
      <c r="C328" s="106"/>
      <c r="D328" s="8"/>
      <c r="E328" s="76"/>
      <c r="F328" s="76"/>
      <c r="G328" s="69"/>
      <c r="H328" s="69"/>
      <c r="I328" s="79"/>
      <c r="J328" s="89"/>
      <c r="K328" s="89"/>
      <c r="L328" s="79"/>
      <c r="M328" s="76"/>
      <c r="N328" s="76"/>
      <c r="O328" s="76"/>
      <c r="P328" s="76"/>
      <c r="Q328" s="69"/>
      <c r="R328" s="70"/>
      <c r="S328" s="70"/>
      <c r="T328" s="13"/>
      <c r="U328" s="113"/>
      <c r="V328" s="112"/>
      <c r="W328" s="112"/>
      <c r="X328" s="113"/>
      <c r="Y328" s="113"/>
      <c r="Z328" s="13"/>
      <c r="AA328" s="76"/>
      <c r="AB328" s="76"/>
      <c r="AC328" s="118"/>
      <c r="AD328" s="13"/>
      <c r="AE328" s="76"/>
      <c r="AF328" s="76"/>
      <c r="AG328" s="76"/>
      <c r="AH328" s="76"/>
      <c r="AJ328" s="37">
        <v>-13270.806794030352</v>
      </c>
      <c r="AK328" s="38">
        <v>64003.402248954102</v>
      </c>
    </row>
    <row r="329" spans="1:37" x14ac:dyDescent="0.2">
      <c r="A329" s="13"/>
      <c r="B329" s="13"/>
      <c r="C329" s="106"/>
      <c r="D329" s="8"/>
      <c r="E329" s="76"/>
      <c r="F329" s="76"/>
      <c r="G329" s="69"/>
      <c r="H329" s="69"/>
      <c r="I329" s="79"/>
      <c r="J329" s="89"/>
      <c r="K329" s="89"/>
      <c r="L329" s="79"/>
      <c r="M329" s="76"/>
      <c r="N329" s="76"/>
      <c r="O329" s="76"/>
      <c r="P329" s="76"/>
      <c r="Q329" s="69"/>
      <c r="R329" s="70"/>
      <c r="S329" s="70"/>
      <c r="T329" s="13"/>
      <c r="U329" s="113"/>
      <c r="V329" s="112"/>
      <c r="W329" s="112"/>
      <c r="X329" s="113"/>
      <c r="Y329" s="113"/>
      <c r="Z329" s="13"/>
      <c r="AA329" s="76"/>
      <c r="AB329" s="76"/>
      <c r="AC329" s="118"/>
      <c r="AD329" s="13"/>
      <c r="AE329" s="76"/>
      <c r="AF329" s="76"/>
      <c r="AG329" s="76"/>
      <c r="AH329" s="76"/>
      <c r="AJ329" s="37">
        <v>-11565.064118635904</v>
      </c>
      <c r="AK329" s="38">
        <v>68303.792134100499</v>
      </c>
    </row>
    <row r="330" spans="1:37" x14ac:dyDescent="0.2">
      <c r="A330" s="13"/>
      <c r="B330" s="13"/>
      <c r="C330" s="106"/>
      <c r="D330" s="8"/>
      <c r="E330" s="76"/>
      <c r="F330" s="76"/>
      <c r="G330" s="69"/>
      <c r="H330" s="69"/>
      <c r="I330" s="79"/>
      <c r="J330" s="89"/>
      <c r="K330" s="89"/>
      <c r="L330" s="79"/>
      <c r="M330" s="76"/>
      <c r="N330" s="76"/>
      <c r="O330" s="76"/>
      <c r="P330" s="76"/>
      <c r="Q330" s="69"/>
      <c r="R330" s="70"/>
      <c r="S330" s="70"/>
      <c r="T330" s="13"/>
      <c r="U330" s="113"/>
      <c r="V330" s="112"/>
      <c r="W330" s="112"/>
      <c r="X330" s="113"/>
      <c r="Y330" s="113"/>
      <c r="Z330" s="13"/>
      <c r="AA330" s="76"/>
      <c r="AB330" s="76"/>
      <c r="AC330" s="118"/>
      <c r="AD330" s="13"/>
      <c r="AE330" s="76"/>
      <c r="AF330" s="76"/>
      <c r="AG330" s="76"/>
      <c r="AH330" s="76"/>
      <c r="AJ330" s="37">
        <v>-10377.296754381019</v>
      </c>
      <c r="AK330" s="38">
        <v>74047.114130999995</v>
      </c>
    </row>
    <row r="331" spans="1:37" x14ac:dyDescent="0.2">
      <c r="A331" s="13"/>
      <c r="B331" s="13"/>
      <c r="C331" s="106"/>
      <c r="D331" s="8"/>
      <c r="E331" s="76"/>
      <c r="F331" s="76"/>
      <c r="G331" s="69"/>
      <c r="H331" s="69"/>
      <c r="I331" s="79"/>
      <c r="J331" s="89"/>
      <c r="K331" s="89"/>
      <c r="L331" s="79"/>
      <c r="M331" s="76"/>
      <c r="N331" s="76"/>
      <c r="O331" s="76"/>
      <c r="P331" s="76"/>
      <c r="Q331" s="69"/>
      <c r="R331" s="70"/>
      <c r="S331" s="70"/>
      <c r="T331" s="13"/>
      <c r="U331" s="113"/>
      <c r="V331" s="112"/>
      <c r="W331" s="112"/>
      <c r="X331" s="113"/>
      <c r="Y331" s="113"/>
      <c r="Z331" s="13"/>
      <c r="AA331" s="76"/>
      <c r="AB331" s="76"/>
      <c r="AC331" s="118"/>
      <c r="AD331" s="13"/>
      <c r="AE331" s="76"/>
      <c r="AF331" s="76"/>
      <c r="AG331" s="76"/>
      <c r="AH331" s="76"/>
      <c r="AJ331" s="37">
        <v>-8712.6855014236316</v>
      </c>
      <c r="AK331" s="38">
        <v>69595.1165428932</v>
      </c>
    </row>
    <row r="332" spans="1:37" x14ac:dyDescent="0.2">
      <c r="A332" s="13"/>
      <c r="B332" s="13"/>
      <c r="C332" s="106"/>
      <c r="D332" s="8"/>
      <c r="E332" s="76"/>
      <c r="F332" s="76"/>
      <c r="G332" s="69"/>
      <c r="H332" s="69"/>
      <c r="I332" s="79"/>
      <c r="J332" s="89"/>
      <c r="K332" s="89"/>
      <c r="L332" s="79"/>
      <c r="M332" s="76"/>
      <c r="N332" s="76"/>
      <c r="O332" s="76"/>
      <c r="P332" s="76"/>
      <c r="Q332" s="69"/>
      <c r="R332" s="70"/>
      <c r="S332" s="70"/>
      <c r="T332" s="13"/>
      <c r="U332" s="113"/>
      <c r="V332" s="112"/>
      <c r="W332" s="112"/>
      <c r="X332" s="113"/>
      <c r="Y332" s="113"/>
      <c r="Z332" s="13"/>
      <c r="AA332" s="76"/>
      <c r="AB332" s="76"/>
      <c r="AC332" s="118"/>
      <c r="AD332" s="13"/>
      <c r="AE332" s="76"/>
      <c r="AF332" s="76"/>
      <c r="AG332" s="76"/>
      <c r="AH332" s="76"/>
      <c r="AJ332" s="37">
        <v>-6353.5862984649666</v>
      </c>
      <c r="AK332" s="38">
        <v>56524.600649642598</v>
      </c>
    </row>
    <row r="333" spans="1:37" x14ac:dyDescent="0.2">
      <c r="A333" s="13"/>
      <c r="B333" s="13"/>
      <c r="C333" s="106"/>
      <c r="D333" s="8"/>
      <c r="E333" s="76"/>
      <c r="F333" s="76"/>
      <c r="G333" s="69"/>
      <c r="H333" s="69"/>
      <c r="I333" s="79"/>
      <c r="J333" s="89"/>
      <c r="K333" s="89"/>
      <c r="L333" s="79"/>
      <c r="M333" s="76"/>
      <c r="N333" s="76"/>
      <c r="O333" s="76"/>
      <c r="P333" s="76"/>
      <c r="Q333" s="69"/>
      <c r="R333" s="70"/>
      <c r="S333" s="70"/>
      <c r="T333" s="13"/>
      <c r="U333" s="113"/>
      <c r="V333" s="112"/>
      <c r="W333" s="112"/>
      <c r="X333" s="113"/>
      <c r="Y333" s="113"/>
      <c r="Z333" s="13"/>
      <c r="AA333" s="76"/>
      <c r="AB333" s="76"/>
      <c r="AC333" s="118"/>
      <c r="AD333" s="13"/>
      <c r="AE333" s="76"/>
      <c r="AF333" s="76"/>
      <c r="AG333" s="76"/>
      <c r="AH333" s="76"/>
      <c r="AJ333" s="37">
        <v>-4414.0678253698761</v>
      </c>
      <c r="AK333" s="38">
        <v>37405.624999868996</v>
      </c>
    </row>
    <row r="334" spans="1:37" x14ac:dyDescent="0.2">
      <c r="A334" s="13"/>
      <c r="B334" s="13"/>
      <c r="C334" s="106"/>
      <c r="D334" s="8"/>
      <c r="E334" s="76"/>
      <c r="F334" s="76"/>
      <c r="G334" s="69"/>
      <c r="H334" s="69"/>
      <c r="I334" s="79"/>
      <c r="J334" s="89"/>
      <c r="K334" s="89"/>
      <c r="L334" s="79"/>
      <c r="M334" s="76"/>
      <c r="N334" s="76"/>
      <c r="O334" s="76"/>
      <c r="P334" s="76"/>
      <c r="Q334" s="69"/>
      <c r="R334" s="70"/>
      <c r="S334" s="70"/>
      <c r="T334" s="13"/>
      <c r="U334" s="113"/>
      <c r="V334" s="112"/>
      <c r="W334" s="112"/>
      <c r="X334" s="113"/>
      <c r="Y334" s="113"/>
      <c r="Z334" s="13"/>
      <c r="AA334" s="76"/>
      <c r="AB334" s="76"/>
      <c r="AC334" s="118"/>
      <c r="AD334" s="13"/>
      <c r="AE334" s="76"/>
      <c r="AF334" s="76"/>
      <c r="AG334" s="76"/>
      <c r="AH334" s="76"/>
      <c r="AJ334" s="37">
        <v>-2190.203604570966</v>
      </c>
      <c r="AK334" s="38">
        <v>25417.483685354298</v>
      </c>
    </row>
    <row r="335" spans="1:37" x14ac:dyDescent="0.2">
      <c r="A335" s="13"/>
      <c r="B335" s="13"/>
      <c r="C335" s="106"/>
      <c r="D335" s="8"/>
      <c r="E335" s="76"/>
      <c r="F335" s="76"/>
      <c r="G335" s="69"/>
      <c r="H335" s="69"/>
      <c r="I335" s="79"/>
      <c r="J335" s="89"/>
      <c r="K335" s="89"/>
      <c r="L335" s="79"/>
      <c r="M335" s="76"/>
      <c r="N335" s="76"/>
      <c r="O335" s="76"/>
      <c r="P335" s="76"/>
      <c r="Q335" s="69"/>
      <c r="R335" s="70"/>
      <c r="S335" s="70"/>
      <c r="T335" s="13"/>
      <c r="U335" s="113"/>
      <c r="V335" s="112"/>
      <c r="W335" s="112"/>
      <c r="X335" s="113"/>
      <c r="Y335" s="113"/>
      <c r="Z335" s="13"/>
      <c r="AA335" s="76"/>
      <c r="AB335" s="76"/>
      <c r="AC335" s="118"/>
      <c r="AD335" s="13"/>
      <c r="AE335" s="76"/>
      <c r="AF335" s="76"/>
      <c r="AG335" s="76"/>
      <c r="AH335" s="76"/>
      <c r="AJ335" s="37">
        <v>0</v>
      </c>
      <c r="AK335" s="38">
        <v>19886.890725131499</v>
      </c>
    </row>
    <row r="336" spans="1:37" x14ac:dyDescent="0.2">
      <c r="A336" s="13"/>
      <c r="B336" s="13"/>
      <c r="C336" s="106"/>
      <c r="D336" s="8"/>
      <c r="E336" s="76"/>
      <c r="F336" s="76"/>
      <c r="G336" s="69"/>
      <c r="H336" s="69"/>
      <c r="I336" s="79"/>
      <c r="J336" s="89"/>
      <c r="K336" s="89"/>
      <c r="L336" s="79"/>
      <c r="M336" s="76"/>
      <c r="N336" s="76"/>
      <c r="O336" s="76"/>
      <c r="P336" s="76"/>
      <c r="Q336" s="69"/>
      <c r="R336" s="70"/>
      <c r="S336" s="70"/>
      <c r="T336" s="13"/>
      <c r="U336" s="113"/>
      <c r="V336" s="112"/>
      <c r="W336" s="112"/>
      <c r="X336" s="113"/>
      <c r="Y336" s="113"/>
      <c r="Z336" s="13"/>
      <c r="AA336" s="76"/>
      <c r="AB336" s="76"/>
      <c r="AC336" s="118"/>
      <c r="AD336" s="13"/>
      <c r="AE336" s="76"/>
      <c r="AF336" s="76"/>
      <c r="AG336" s="76"/>
      <c r="AH336" s="76"/>
      <c r="AJ336" s="37"/>
      <c r="AK336" s="38"/>
    </row>
    <row r="337" spans="1:37" x14ac:dyDescent="0.2">
      <c r="A337" s="13"/>
      <c r="B337" s="13"/>
      <c r="C337" s="106"/>
      <c r="D337" s="8"/>
      <c r="E337" s="76"/>
      <c r="F337" s="76"/>
      <c r="G337" s="69"/>
      <c r="H337" s="69"/>
      <c r="I337" s="79"/>
      <c r="J337" s="89"/>
      <c r="K337" s="89"/>
      <c r="L337" s="79"/>
      <c r="M337" s="76"/>
      <c r="N337" s="76"/>
      <c r="O337" s="76"/>
      <c r="P337" s="76"/>
      <c r="Q337" s="69"/>
      <c r="R337" s="70"/>
      <c r="S337" s="70"/>
      <c r="T337" s="13"/>
      <c r="U337" s="113"/>
      <c r="V337" s="112"/>
      <c r="W337" s="112"/>
      <c r="X337" s="113"/>
      <c r="Y337" s="113"/>
      <c r="Z337" s="13"/>
      <c r="AA337" s="76"/>
      <c r="AB337" s="76"/>
      <c r="AC337" s="118"/>
      <c r="AD337" s="13"/>
      <c r="AE337" s="76"/>
      <c r="AF337" s="76"/>
      <c r="AG337" s="76"/>
      <c r="AH337" s="76"/>
      <c r="AJ337" s="37"/>
      <c r="AK337" s="38"/>
    </row>
    <row r="338" spans="1:37" x14ac:dyDescent="0.2">
      <c r="A338" s="13"/>
      <c r="B338" s="13"/>
      <c r="C338" s="106"/>
      <c r="D338" s="8"/>
      <c r="E338" s="76"/>
      <c r="F338" s="76"/>
      <c r="G338" s="69"/>
      <c r="H338" s="69"/>
      <c r="I338" s="79"/>
      <c r="J338" s="89"/>
      <c r="K338" s="89"/>
      <c r="L338" s="79"/>
      <c r="M338" s="76"/>
      <c r="N338" s="76"/>
      <c r="O338" s="76"/>
      <c r="P338" s="76"/>
      <c r="Q338" s="69"/>
      <c r="R338" s="70"/>
      <c r="S338" s="70"/>
      <c r="T338" s="13"/>
      <c r="U338" s="113"/>
      <c r="V338" s="112"/>
      <c r="W338" s="112"/>
      <c r="X338" s="113"/>
      <c r="Y338" s="113"/>
      <c r="Z338" s="13"/>
      <c r="AA338" s="76"/>
      <c r="AB338" s="76"/>
      <c r="AC338" s="118"/>
      <c r="AD338" s="13"/>
      <c r="AE338" s="76"/>
      <c r="AF338" s="76"/>
      <c r="AG338" s="76"/>
      <c r="AH338" s="76"/>
      <c r="AJ338" s="37"/>
      <c r="AK338" s="38"/>
    </row>
    <row r="339" spans="1:37" x14ac:dyDescent="0.2">
      <c r="A339" s="13"/>
      <c r="B339" s="13"/>
      <c r="C339" s="106"/>
      <c r="D339" s="8"/>
      <c r="E339" s="76"/>
      <c r="F339" s="76"/>
      <c r="G339" s="69"/>
      <c r="H339" s="69"/>
      <c r="I339" s="79"/>
      <c r="J339" s="89"/>
      <c r="K339" s="89"/>
      <c r="L339" s="79"/>
      <c r="M339" s="76"/>
      <c r="N339" s="76"/>
      <c r="O339" s="76"/>
      <c r="P339" s="76"/>
      <c r="Q339" s="69"/>
      <c r="R339" s="70"/>
      <c r="S339" s="70"/>
      <c r="T339" s="13"/>
      <c r="U339" s="113"/>
      <c r="V339" s="112"/>
      <c r="W339" s="112"/>
      <c r="X339" s="113"/>
      <c r="Y339" s="113"/>
      <c r="Z339" s="13"/>
      <c r="AA339" s="76"/>
      <c r="AB339" s="76"/>
      <c r="AC339" s="118"/>
      <c r="AD339" s="13"/>
      <c r="AE339" s="76"/>
      <c r="AF339" s="76"/>
      <c r="AG339" s="76"/>
      <c r="AH339" s="76"/>
      <c r="AJ339" s="37"/>
      <c r="AK339" s="38"/>
    </row>
    <row r="340" spans="1:37" x14ac:dyDescent="0.2">
      <c r="A340" s="13"/>
      <c r="B340" s="13"/>
      <c r="C340" s="106"/>
      <c r="D340" s="8"/>
      <c r="E340" s="76"/>
      <c r="F340" s="76"/>
      <c r="G340" s="69"/>
      <c r="H340" s="69"/>
      <c r="I340" s="79"/>
      <c r="J340" s="89"/>
      <c r="K340" s="89"/>
      <c r="L340" s="79"/>
      <c r="M340" s="79"/>
      <c r="N340" s="79"/>
      <c r="O340" s="79"/>
      <c r="P340" s="79"/>
      <c r="Q340" s="69"/>
      <c r="R340" s="70"/>
      <c r="S340" s="70"/>
      <c r="T340" s="13"/>
      <c r="U340" s="113"/>
      <c r="V340" s="112"/>
      <c r="W340" s="112"/>
      <c r="X340" s="113"/>
      <c r="Y340" s="113"/>
      <c r="Z340" s="13"/>
      <c r="AA340" s="76"/>
      <c r="AB340" s="76"/>
      <c r="AC340" s="118"/>
      <c r="AD340" s="13"/>
      <c r="AE340" s="76"/>
      <c r="AF340" s="76"/>
      <c r="AG340" s="76"/>
      <c r="AH340" s="76"/>
      <c r="AJ340" s="37"/>
      <c r="AK340" s="38"/>
    </row>
    <row r="341" spans="1:37" x14ac:dyDescent="0.2">
      <c r="A341" s="13"/>
      <c r="B341" s="13"/>
      <c r="C341" s="106"/>
      <c r="D341" s="8"/>
      <c r="E341" s="76"/>
      <c r="F341" s="76"/>
      <c r="G341" s="69"/>
      <c r="H341" s="69"/>
      <c r="I341" s="79"/>
      <c r="J341" s="89"/>
      <c r="K341" s="89"/>
      <c r="L341" s="79"/>
      <c r="M341" s="79"/>
      <c r="N341" s="79"/>
      <c r="O341" s="79"/>
      <c r="P341" s="79"/>
      <c r="Q341" s="69"/>
      <c r="R341" s="70"/>
      <c r="S341" s="70"/>
      <c r="T341" s="13"/>
      <c r="U341" s="113"/>
      <c r="V341" s="112"/>
      <c r="W341" s="112"/>
      <c r="X341" s="113"/>
      <c r="Y341" s="113"/>
      <c r="Z341" s="13"/>
      <c r="AA341" s="76"/>
      <c r="AB341" s="76"/>
      <c r="AC341" s="118"/>
      <c r="AD341" s="13"/>
      <c r="AE341" s="116"/>
      <c r="AF341" s="116"/>
      <c r="AG341" s="116"/>
      <c r="AH341" s="116"/>
      <c r="AJ341" s="37"/>
      <c r="AK341" s="38"/>
    </row>
    <row r="342" spans="1:37" x14ac:dyDescent="0.2">
      <c r="A342" s="13"/>
      <c r="B342" s="13"/>
      <c r="C342" s="8"/>
      <c r="D342" s="8"/>
      <c r="E342" s="76"/>
      <c r="F342" s="76"/>
      <c r="G342" s="69"/>
      <c r="H342" s="69"/>
      <c r="I342" s="79"/>
      <c r="J342" s="50"/>
      <c r="K342" s="50"/>
      <c r="L342" s="79"/>
      <c r="M342" s="79"/>
      <c r="N342" s="79"/>
      <c r="O342" s="79"/>
      <c r="P342" s="79"/>
      <c r="Q342" s="69"/>
      <c r="R342" s="60"/>
      <c r="S342" s="60"/>
      <c r="T342" s="13"/>
      <c r="U342" s="115"/>
      <c r="V342" s="115"/>
      <c r="W342" s="115"/>
      <c r="X342" s="115"/>
      <c r="Y342" s="115"/>
      <c r="Z342" s="13"/>
      <c r="AA342" s="76"/>
      <c r="AB342" s="76"/>
      <c r="AC342" s="118"/>
      <c r="AD342" s="13"/>
      <c r="AE342" s="117"/>
      <c r="AF342" s="117"/>
      <c r="AG342" s="117"/>
      <c r="AH342" s="117"/>
    </row>
    <row r="343" spans="1:37" x14ac:dyDescent="0.2">
      <c r="A343" s="13"/>
      <c r="B343" s="13"/>
      <c r="C343" s="8"/>
      <c r="D343" s="8"/>
      <c r="E343" s="76"/>
      <c r="F343" s="76"/>
      <c r="G343" s="69"/>
      <c r="H343" s="69"/>
      <c r="I343" s="79"/>
      <c r="J343" s="50"/>
      <c r="K343" s="50"/>
      <c r="L343" s="79"/>
      <c r="M343" s="79"/>
      <c r="N343" s="79"/>
      <c r="O343" s="79"/>
      <c r="P343" s="79"/>
      <c r="Q343" s="69"/>
      <c r="R343" s="60"/>
      <c r="S343" s="60"/>
      <c r="T343" s="13"/>
      <c r="U343" s="115"/>
      <c r="V343" s="115"/>
      <c r="W343" s="115"/>
      <c r="X343" s="115"/>
      <c r="Y343" s="115"/>
      <c r="Z343" s="13"/>
      <c r="AA343" s="76"/>
      <c r="AB343" s="76"/>
      <c r="AC343" s="118"/>
      <c r="AD343" s="13"/>
      <c r="AE343" s="117"/>
      <c r="AF343" s="117"/>
      <c r="AG343" s="117"/>
      <c r="AH343" s="117"/>
    </row>
    <row r="344" spans="1:37" x14ac:dyDescent="0.2">
      <c r="A344" s="13"/>
      <c r="B344" s="13"/>
      <c r="C344" s="8"/>
      <c r="D344" s="8"/>
      <c r="E344" s="76"/>
      <c r="F344" s="76"/>
      <c r="G344" s="69"/>
      <c r="H344" s="69"/>
      <c r="I344" s="79"/>
      <c r="J344" s="50"/>
      <c r="K344" s="50"/>
      <c r="L344" s="79"/>
      <c r="M344" s="79"/>
      <c r="N344" s="79"/>
      <c r="O344" s="79"/>
      <c r="P344" s="79"/>
      <c r="Q344" s="69"/>
      <c r="R344" s="60"/>
      <c r="S344" s="60"/>
      <c r="T344" s="13"/>
      <c r="U344" s="115"/>
      <c r="V344" s="115"/>
      <c r="W344" s="115"/>
      <c r="X344" s="115"/>
      <c r="Y344" s="115"/>
      <c r="Z344" s="13"/>
      <c r="AA344" s="76"/>
      <c r="AB344" s="76"/>
      <c r="AC344" s="118"/>
      <c r="AD344" s="13"/>
      <c r="AE344" s="117"/>
      <c r="AF344" s="117"/>
      <c r="AG344" s="117"/>
      <c r="AH344" s="117"/>
    </row>
    <row r="345" spans="1:37" x14ac:dyDescent="0.2">
      <c r="A345" s="13"/>
      <c r="B345" s="13"/>
      <c r="C345" s="8"/>
      <c r="D345" s="8"/>
      <c r="E345" s="76"/>
      <c r="F345" s="76"/>
      <c r="G345" s="69"/>
      <c r="H345" s="69"/>
      <c r="I345" s="79"/>
      <c r="J345" s="50"/>
      <c r="K345" s="50"/>
      <c r="L345" s="79"/>
      <c r="M345" s="79"/>
      <c r="N345" s="79"/>
      <c r="O345" s="79"/>
      <c r="P345" s="79"/>
      <c r="Q345" s="69"/>
      <c r="R345" s="60"/>
      <c r="S345" s="60"/>
      <c r="T345" s="13"/>
      <c r="U345" s="115"/>
      <c r="V345" s="115"/>
      <c r="W345" s="115"/>
      <c r="X345" s="115"/>
      <c r="Y345" s="115"/>
      <c r="Z345" s="13"/>
      <c r="AA345" s="76"/>
      <c r="AB345" s="76"/>
      <c r="AC345" s="118"/>
      <c r="AD345" s="13"/>
      <c r="AE345" s="117"/>
      <c r="AF345" s="117"/>
      <c r="AG345" s="117"/>
      <c r="AH345" s="117"/>
    </row>
    <row r="346" spans="1:37" x14ac:dyDescent="0.2">
      <c r="A346" s="13"/>
      <c r="B346" s="13"/>
      <c r="C346" s="8"/>
      <c r="D346" s="8"/>
      <c r="E346" s="76"/>
      <c r="F346" s="76"/>
      <c r="G346" s="69"/>
      <c r="H346" s="69"/>
      <c r="I346" s="79"/>
      <c r="J346" s="50"/>
      <c r="K346" s="50"/>
      <c r="L346" s="79"/>
      <c r="M346" s="79"/>
      <c r="N346" s="79"/>
      <c r="O346" s="79"/>
      <c r="P346" s="79"/>
      <c r="Q346" s="69"/>
      <c r="R346" s="60"/>
      <c r="S346" s="60"/>
      <c r="T346" s="13"/>
      <c r="U346" s="115"/>
      <c r="V346" s="115"/>
      <c r="W346" s="115"/>
      <c r="X346" s="115"/>
      <c r="Y346" s="115"/>
      <c r="Z346" s="13"/>
      <c r="AA346" s="76"/>
      <c r="AB346" s="76"/>
      <c r="AC346" s="118"/>
      <c r="AD346" s="13"/>
      <c r="AE346" s="117"/>
      <c r="AF346" s="117"/>
      <c r="AG346" s="117"/>
      <c r="AH346" s="117"/>
    </row>
    <row r="347" spans="1:37" x14ac:dyDescent="0.2">
      <c r="A347" s="13"/>
      <c r="B347" s="13"/>
      <c r="C347" s="8"/>
      <c r="D347" s="8"/>
      <c r="E347" s="76"/>
      <c r="F347" s="76"/>
      <c r="G347" s="69"/>
      <c r="H347" s="69"/>
      <c r="I347" s="79"/>
      <c r="J347" s="50"/>
      <c r="K347" s="50"/>
      <c r="L347" s="79"/>
      <c r="M347" s="79"/>
      <c r="N347" s="79"/>
      <c r="O347" s="79"/>
      <c r="P347" s="79"/>
      <c r="Q347" s="79"/>
      <c r="R347" s="60"/>
      <c r="S347" s="60"/>
      <c r="T347" s="13"/>
      <c r="U347" s="115"/>
      <c r="V347" s="115"/>
      <c r="W347" s="115"/>
      <c r="X347" s="115"/>
      <c r="Y347" s="115"/>
      <c r="Z347" s="13"/>
      <c r="AA347" s="76"/>
      <c r="AB347" s="76"/>
      <c r="AC347" s="118"/>
      <c r="AD347" s="13"/>
      <c r="AE347" s="117"/>
      <c r="AF347" s="117"/>
      <c r="AG347" s="117"/>
      <c r="AH347" s="117"/>
    </row>
    <row r="348" spans="1:37" x14ac:dyDescent="0.2">
      <c r="A348" s="5"/>
      <c r="B348" s="5"/>
    </row>
    <row r="349" spans="1:37" x14ac:dyDescent="0.2">
      <c r="A349" s="5"/>
      <c r="B349" s="5"/>
    </row>
    <row r="350" spans="1:37" x14ac:dyDescent="0.2">
      <c r="A350" s="5"/>
      <c r="B350" s="5"/>
    </row>
    <row r="351" spans="1:37" x14ac:dyDescent="0.2">
      <c r="A351" s="5"/>
      <c r="B351" s="5"/>
    </row>
    <row r="352" spans="1:37" x14ac:dyDescent="0.2">
      <c r="A352" s="5"/>
      <c r="B352" s="5"/>
    </row>
    <row r="353" spans="1:2" x14ac:dyDescent="0.2">
      <c r="A353" s="5"/>
      <c r="B353" s="5"/>
    </row>
    <row r="354" spans="1:2" x14ac:dyDescent="0.2">
      <c r="A354" s="5"/>
      <c r="B354" s="5"/>
    </row>
    <row r="355" spans="1:2" x14ac:dyDescent="0.2">
      <c r="A355" s="5"/>
      <c r="B355" s="5"/>
    </row>
    <row r="356" spans="1:2" x14ac:dyDescent="0.2">
      <c r="A356" s="5"/>
      <c r="B356" s="5"/>
    </row>
    <row r="357" spans="1:2" x14ac:dyDescent="0.2">
      <c r="A357" s="5"/>
      <c r="B357" s="5"/>
    </row>
  </sheetData>
  <mergeCells count="5">
    <mergeCell ref="U4:Y4"/>
    <mergeCell ref="E4:S4"/>
    <mergeCell ref="AA4:AC4"/>
    <mergeCell ref="AE4:AH4"/>
    <mergeCell ref="AJ4:AK4"/>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A1:Q347"/>
  <sheetViews>
    <sheetView workbookViewId="0">
      <pane xSplit="4" ySplit="6" topLeftCell="E7" activePane="bottomRight" state="frozen"/>
      <selection pane="topRight" activeCell="E1" sqref="E1"/>
      <selection pane="bottomLeft" activeCell="A7" sqref="A7"/>
      <selection pane="bottomRight" activeCell="I43" sqref="I43"/>
    </sheetView>
  </sheetViews>
  <sheetFormatPr defaultRowHeight="12.75" outlineLevelCol="1" x14ac:dyDescent="0.2"/>
  <cols>
    <col min="1" max="2" width="9.140625" style="3"/>
    <col min="3" max="3" width="10.28515625" style="3" hidden="1" customWidth="1" outlineLevel="1"/>
    <col min="4" max="4" width="4.85546875" style="3" customWidth="1" collapsed="1"/>
    <col min="5" max="9" width="11.140625" style="3" customWidth="1"/>
    <col min="10" max="10" width="13.28515625" style="3" customWidth="1"/>
    <col min="12" max="12" width="10" bestFit="1" customWidth="1"/>
    <col min="16" max="16" width="10" bestFit="1" customWidth="1"/>
  </cols>
  <sheetData>
    <row r="1" spans="1:17" ht="31.5" x14ac:dyDescent="0.5">
      <c r="A1" s="18" t="s">
        <v>119</v>
      </c>
    </row>
    <row r="2" spans="1:17" ht="21" x14ac:dyDescent="0.35">
      <c r="A2" s="4" t="s">
        <v>18</v>
      </c>
    </row>
    <row r="3" spans="1:17" ht="13.5" thickBot="1" x14ac:dyDescent="0.25">
      <c r="E3" s="9"/>
      <c r="F3" s="9"/>
      <c r="G3" s="9"/>
      <c r="H3" s="9"/>
      <c r="I3" s="9"/>
    </row>
    <row r="4" spans="1:17" x14ac:dyDescent="0.2">
      <c r="E4" s="133" t="s">
        <v>71</v>
      </c>
      <c r="F4" s="134"/>
      <c r="G4" s="134"/>
      <c r="H4" s="134"/>
      <c r="I4" s="134"/>
      <c r="J4" s="135"/>
      <c r="K4" s="3"/>
    </row>
    <row r="5" spans="1:17" x14ac:dyDescent="0.2">
      <c r="A5" s="5" t="s">
        <v>0</v>
      </c>
      <c r="B5" s="5" t="s">
        <v>1</v>
      </c>
      <c r="C5" s="5" t="s">
        <v>2</v>
      </c>
      <c r="E5" s="12" t="s">
        <v>3</v>
      </c>
      <c r="F5" s="13" t="s">
        <v>4</v>
      </c>
      <c r="G5" s="13" t="s">
        <v>5</v>
      </c>
      <c r="H5" s="13" t="s">
        <v>6</v>
      </c>
      <c r="I5" s="13" t="s">
        <v>7</v>
      </c>
      <c r="J5" s="14" t="s">
        <v>8</v>
      </c>
      <c r="K5" s="3"/>
    </row>
    <row r="6" spans="1:17" ht="3" customHeight="1" thickBot="1" x14ac:dyDescent="0.25">
      <c r="E6" s="15"/>
      <c r="F6" s="8"/>
      <c r="G6" s="8"/>
      <c r="H6" s="8"/>
      <c r="I6" s="8"/>
      <c r="J6" s="16"/>
    </row>
    <row r="7" spans="1:17" s="3" customFormat="1" x14ac:dyDescent="0.2">
      <c r="A7" s="5">
        <v>2023</v>
      </c>
      <c r="B7" s="5"/>
      <c r="C7" s="6"/>
      <c r="E7" s="20">
        <f t="shared" ref="E7:J10" si="0">SUMIF($A$12:$A$347,$A7,E$12:E$347)</f>
        <v>11220236</v>
      </c>
      <c r="F7" s="28">
        <f t="shared" si="0"/>
        <v>8626451</v>
      </c>
      <c r="G7" s="28">
        <f t="shared" si="0"/>
        <v>1098411</v>
      </c>
      <c r="H7" s="28">
        <f t="shared" si="0"/>
        <v>69130</v>
      </c>
      <c r="I7" s="28">
        <f t="shared" si="0"/>
        <v>6876</v>
      </c>
      <c r="J7" s="21">
        <f t="shared" si="0"/>
        <v>21021104</v>
      </c>
      <c r="K7" s="17"/>
      <c r="L7" s="26"/>
      <c r="M7" s="26"/>
      <c r="P7" s="17"/>
      <c r="Q7" s="17"/>
    </row>
    <row r="8" spans="1:17" s="3" customFormat="1" x14ac:dyDescent="0.2">
      <c r="A8" s="5">
        <f t="shared" ref="A8:A10" si="1">A7+1</f>
        <v>2024</v>
      </c>
      <c r="B8" s="5"/>
      <c r="C8" s="6"/>
      <c r="E8" s="10">
        <f t="shared" si="0"/>
        <v>11233466</v>
      </c>
      <c r="F8" s="7">
        <f t="shared" si="0"/>
        <v>8794387</v>
      </c>
      <c r="G8" s="7">
        <f t="shared" si="0"/>
        <v>1072515</v>
      </c>
      <c r="H8" s="7">
        <f t="shared" si="0"/>
        <v>70850</v>
      </c>
      <c r="I8" s="7">
        <f t="shared" si="0"/>
        <v>6791</v>
      </c>
      <c r="J8" s="11">
        <f t="shared" si="0"/>
        <v>21178009</v>
      </c>
      <c r="K8" s="17"/>
      <c r="L8" s="26"/>
      <c r="M8" s="26"/>
      <c r="P8" s="17"/>
      <c r="Q8" s="17"/>
    </row>
    <row r="9" spans="1:17" s="3" customFormat="1" x14ac:dyDescent="0.2">
      <c r="A9" s="5">
        <f t="shared" si="1"/>
        <v>2025</v>
      </c>
      <c r="B9" s="5"/>
      <c r="C9" s="6"/>
      <c r="E9" s="10">
        <f t="shared" si="0"/>
        <v>11277495</v>
      </c>
      <c r="F9" s="7">
        <f t="shared" si="0"/>
        <v>8865149</v>
      </c>
      <c r="G9" s="7">
        <f t="shared" si="0"/>
        <v>1053943</v>
      </c>
      <c r="H9" s="7">
        <f t="shared" si="0"/>
        <v>69998</v>
      </c>
      <c r="I9" s="7">
        <f t="shared" si="0"/>
        <v>6722</v>
      </c>
      <c r="J9" s="11">
        <f t="shared" si="0"/>
        <v>21273307</v>
      </c>
      <c r="K9" s="17"/>
      <c r="L9" s="26"/>
      <c r="M9" s="26"/>
      <c r="P9" s="17"/>
      <c r="Q9" s="17"/>
    </row>
    <row r="10" spans="1:17" s="3" customFormat="1" ht="13.5" thickBot="1" x14ac:dyDescent="0.25">
      <c r="A10" s="5">
        <f t="shared" si="1"/>
        <v>2026</v>
      </c>
      <c r="B10" s="5"/>
      <c r="C10" s="6"/>
      <c r="E10" s="22">
        <f t="shared" si="0"/>
        <v>11442728</v>
      </c>
      <c r="F10" s="29">
        <f t="shared" si="0"/>
        <v>8940474</v>
      </c>
      <c r="G10" s="29">
        <f t="shared" si="0"/>
        <v>1031241</v>
      </c>
      <c r="H10" s="29">
        <f t="shared" si="0"/>
        <v>69139</v>
      </c>
      <c r="I10" s="29">
        <f t="shared" si="0"/>
        <v>6712</v>
      </c>
      <c r="J10" s="23">
        <f t="shared" si="0"/>
        <v>21490294</v>
      </c>
      <c r="K10" s="17"/>
      <c r="L10" s="26"/>
      <c r="M10" s="26"/>
      <c r="P10" s="17"/>
      <c r="Q10" s="17"/>
    </row>
    <row r="11" spans="1:17" s="3" customFormat="1" ht="3" customHeight="1" thickBot="1" x14ac:dyDescent="0.25">
      <c r="E11" s="7"/>
      <c r="F11" s="7"/>
      <c r="G11" s="7"/>
      <c r="H11" s="7"/>
      <c r="I11" s="7"/>
      <c r="J11" s="7"/>
      <c r="K11" s="17"/>
    </row>
    <row r="12" spans="1:17" s="3" customFormat="1" x14ac:dyDescent="0.2">
      <c r="A12" s="5">
        <v>2023</v>
      </c>
      <c r="B12" s="5">
        <v>1</v>
      </c>
      <c r="C12" s="6">
        <f t="shared" ref="C12:C53" si="2">DATE(A12,B12,1)</f>
        <v>44927</v>
      </c>
      <c r="E12" s="20">
        <v>1245131</v>
      </c>
      <c r="F12" s="28">
        <v>787818</v>
      </c>
      <c r="G12" s="28">
        <v>87666</v>
      </c>
      <c r="H12" s="28">
        <v>6349</v>
      </c>
      <c r="I12" s="28">
        <v>878</v>
      </c>
      <c r="J12" s="21">
        <f>SUM(E12:I12)</f>
        <v>2127842</v>
      </c>
      <c r="K12" s="17"/>
    </row>
    <row r="13" spans="1:17" s="3" customFormat="1" x14ac:dyDescent="0.2">
      <c r="A13" s="5">
        <f t="shared" ref="A13:A53" si="3">IF(B13=1,A12+1,A12)</f>
        <v>2023</v>
      </c>
      <c r="B13" s="5">
        <f t="shared" ref="B13:B53" si="4">IF(B12=12,1,B12+1)</f>
        <v>2</v>
      </c>
      <c r="C13" s="6">
        <f t="shared" si="2"/>
        <v>44958</v>
      </c>
      <c r="E13" s="10">
        <v>1170654</v>
      </c>
      <c r="F13" s="7">
        <v>710463</v>
      </c>
      <c r="G13" s="7">
        <v>86767</v>
      </c>
      <c r="H13" s="7">
        <v>5782</v>
      </c>
      <c r="I13" s="7">
        <v>909</v>
      </c>
      <c r="J13" s="11">
        <f t="shared" ref="J13:J59" si="5">SUM(E13:I13)</f>
        <v>1974575</v>
      </c>
      <c r="K13" s="17"/>
    </row>
    <row r="14" spans="1:17" s="3" customFormat="1" x14ac:dyDescent="0.2">
      <c r="A14" s="5">
        <f t="shared" si="3"/>
        <v>2023</v>
      </c>
      <c r="B14" s="5">
        <f t="shared" si="4"/>
        <v>3</v>
      </c>
      <c r="C14" s="6">
        <f t="shared" si="2"/>
        <v>44986</v>
      </c>
      <c r="E14" s="10">
        <v>1098130</v>
      </c>
      <c r="F14" s="7">
        <v>710547</v>
      </c>
      <c r="G14" s="7">
        <v>88852</v>
      </c>
      <c r="H14" s="7">
        <v>5387</v>
      </c>
      <c r="I14" s="7">
        <v>837</v>
      </c>
      <c r="J14" s="11">
        <f t="shared" si="5"/>
        <v>1903753</v>
      </c>
      <c r="K14" s="17"/>
    </row>
    <row r="15" spans="1:17" s="3" customFormat="1" x14ac:dyDescent="0.2">
      <c r="A15" s="5">
        <f t="shared" si="3"/>
        <v>2023</v>
      </c>
      <c r="B15" s="5">
        <f t="shared" si="4"/>
        <v>4</v>
      </c>
      <c r="C15" s="6">
        <f t="shared" si="2"/>
        <v>45017</v>
      </c>
      <c r="E15" s="10">
        <v>954560</v>
      </c>
      <c r="F15" s="7">
        <v>720565</v>
      </c>
      <c r="G15" s="7">
        <v>94690</v>
      </c>
      <c r="H15" s="7">
        <v>4662</v>
      </c>
      <c r="I15" s="7">
        <v>821</v>
      </c>
      <c r="J15" s="11">
        <f t="shared" si="5"/>
        <v>1775298</v>
      </c>
      <c r="K15" s="17"/>
    </row>
    <row r="16" spans="1:17" s="3" customFormat="1" x14ac:dyDescent="0.2">
      <c r="A16" s="5">
        <f t="shared" si="3"/>
        <v>2023</v>
      </c>
      <c r="B16" s="5">
        <f t="shared" si="4"/>
        <v>5</v>
      </c>
      <c r="C16" s="6">
        <f t="shared" si="2"/>
        <v>45047</v>
      </c>
      <c r="E16" s="10">
        <v>832836</v>
      </c>
      <c r="F16" s="7">
        <v>686672</v>
      </c>
      <c r="G16" s="7">
        <v>91854</v>
      </c>
      <c r="H16" s="7">
        <v>5909</v>
      </c>
      <c r="I16" s="7">
        <v>661</v>
      </c>
      <c r="J16" s="11">
        <f t="shared" si="5"/>
        <v>1617932</v>
      </c>
      <c r="K16" s="17"/>
    </row>
    <row r="17" spans="1:11" s="3" customFormat="1" x14ac:dyDescent="0.2">
      <c r="A17" s="5">
        <f t="shared" si="3"/>
        <v>2023</v>
      </c>
      <c r="B17" s="5">
        <f t="shared" si="4"/>
        <v>6</v>
      </c>
      <c r="C17" s="6">
        <f t="shared" si="2"/>
        <v>45078</v>
      </c>
      <c r="E17" s="10">
        <v>748101</v>
      </c>
      <c r="F17" s="7">
        <v>720892</v>
      </c>
      <c r="G17" s="7">
        <v>98586</v>
      </c>
      <c r="H17" s="7">
        <v>5542</v>
      </c>
      <c r="I17" s="7">
        <v>387</v>
      </c>
      <c r="J17" s="11">
        <f t="shared" si="5"/>
        <v>1573508</v>
      </c>
      <c r="K17" s="17"/>
    </row>
    <row r="18" spans="1:11" s="3" customFormat="1" x14ac:dyDescent="0.2">
      <c r="A18" s="5">
        <f t="shared" si="3"/>
        <v>2023</v>
      </c>
      <c r="B18" s="5">
        <f t="shared" si="4"/>
        <v>7</v>
      </c>
      <c r="C18" s="6">
        <f t="shared" si="2"/>
        <v>45108</v>
      </c>
      <c r="E18" s="10">
        <v>753013</v>
      </c>
      <c r="F18" s="7">
        <v>709342</v>
      </c>
      <c r="G18" s="7">
        <v>95789</v>
      </c>
      <c r="H18" s="7">
        <v>5852</v>
      </c>
      <c r="I18" s="7">
        <v>334</v>
      </c>
      <c r="J18" s="11">
        <f t="shared" si="5"/>
        <v>1564330</v>
      </c>
      <c r="K18" s="17"/>
    </row>
    <row r="19" spans="1:11" s="3" customFormat="1" x14ac:dyDescent="0.2">
      <c r="A19" s="5">
        <f t="shared" si="3"/>
        <v>2023</v>
      </c>
      <c r="B19" s="5">
        <f t="shared" si="4"/>
        <v>8</v>
      </c>
      <c r="C19" s="6">
        <f t="shared" si="2"/>
        <v>45139</v>
      </c>
      <c r="E19" s="10">
        <v>797240</v>
      </c>
      <c r="F19" s="7">
        <v>737316</v>
      </c>
      <c r="G19" s="7">
        <v>93217</v>
      </c>
      <c r="H19" s="7">
        <v>5733</v>
      </c>
      <c r="I19" s="7">
        <v>268</v>
      </c>
      <c r="J19" s="11">
        <f t="shared" si="5"/>
        <v>1633774</v>
      </c>
      <c r="K19" s="17"/>
    </row>
    <row r="20" spans="1:11" s="3" customFormat="1" x14ac:dyDescent="0.2">
      <c r="A20" s="5">
        <f t="shared" si="3"/>
        <v>2023</v>
      </c>
      <c r="B20" s="5">
        <f t="shared" si="4"/>
        <v>9</v>
      </c>
      <c r="C20" s="6">
        <f t="shared" si="2"/>
        <v>45170</v>
      </c>
      <c r="E20" s="10">
        <v>777600</v>
      </c>
      <c r="F20" s="7">
        <v>712033</v>
      </c>
      <c r="G20" s="7">
        <v>98699</v>
      </c>
      <c r="H20" s="7">
        <v>5767</v>
      </c>
      <c r="I20" s="7">
        <v>265</v>
      </c>
      <c r="J20" s="11">
        <f t="shared" si="5"/>
        <v>1594364</v>
      </c>
      <c r="K20" s="17"/>
    </row>
    <row r="21" spans="1:11" s="3" customFormat="1" x14ac:dyDescent="0.2">
      <c r="A21" s="5">
        <f t="shared" si="3"/>
        <v>2023</v>
      </c>
      <c r="B21" s="5">
        <f t="shared" si="4"/>
        <v>10</v>
      </c>
      <c r="C21" s="6">
        <f t="shared" si="2"/>
        <v>45200</v>
      </c>
      <c r="E21" s="10">
        <v>765282</v>
      </c>
      <c r="F21" s="7">
        <v>684180</v>
      </c>
      <c r="G21" s="7">
        <v>91076</v>
      </c>
      <c r="H21" s="7">
        <v>5936</v>
      </c>
      <c r="I21" s="7">
        <v>324</v>
      </c>
      <c r="J21" s="11">
        <f t="shared" si="5"/>
        <v>1546798</v>
      </c>
      <c r="K21" s="17"/>
    </row>
    <row r="22" spans="1:11" s="3" customFormat="1" x14ac:dyDescent="0.2">
      <c r="A22" s="5">
        <f t="shared" si="3"/>
        <v>2023</v>
      </c>
      <c r="B22" s="5">
        <f t="shared" si="4"/>
        <v>11</v>
      </c>
      <c r="C22" s="6">
        <f t="shared" si="2"/>
        <v>45231</v>
      </c>
      <c r="E22" s="10">
        <v>910307</v>
      </c>
      <c r="F22" s="7">
        <v>687521</v>
      </c>
      <c r="G22" s="7">
        <v>89756</v>
      </c>
      <c r="H22" s="7">
        <v>6085</v>
      </c>
      <c r="I22" s="7">
        <v>484</v>
      </c>
      <c r="J22" s="11">
        <f t="shared" si="5"/>
        <v>1694153</v>
      </c>
      <c r="K22" s="17"/>
    </row>
    <row r="23" spans="1:11" s="3" customFormat="1" x14ac:dyDescent="0.2">
      <c r="A23" s="5">
        <f t="shared" si="3"/>
        <v>2023</v>
      </c>
      <c r="B23" s="5">
        <f t="shared" si="4"/>
        <v>12</v>
      </c>
      <c r="C23" s="6">
        <f t="shared" si="2"/>
        <v>45261</v>
      </c>
      <c r="E23" s="10">
        <v>1167382</v>
      </c>
      <c r="F23" s="7">
        <v>759102</v>
      </c>
      <c r="G23" s="7">
        <v>81459</v>
      </c>
      <c r="H23" s="7">
        <v>6126</v>
      </c>
      <c r="I23" s="7">
        <v>708</v>
      </c>
      <c r="J23" s="11">
        <f t="shared" si="5"/>
        <v>2014777</v>
      </c>
      <c r="K23" s="17"/>
    </row>
    <row r="24" spans="1:11" s="3" customFormat="1" x14ac:dyDescent="0.2">
      <c r="A24" s="5">
        <f t="shared" si="3"/>
        <v>2024</v>
      </c>
      <c r="B24" s="5">
        <f t="shared" si="4"/>
        <v>1</v>
      </c>
      <c r="C24" s="6">
        <f t="shared" si="2"/>
        <v>45292</v>
      </c>
      <c r="E24" s="10">
        <v>1256434</v>
      </c>
      <c r="F24" s="7">
        <v>782713</v>
      </c>
      <c r="G24" s="7">
        <v>87324</v>
      </c>
      <c r="H24" s="7">
        <v>6207</v>
      </c>
      <c r="I24" s="7">
        <v>871</v>
      </c>
      <c r="J24" s="11">
        <f t="shared" si="5"/>
        <v>2133549</v>
      </c>
      <c r="K24" s="17"/>
    </row>
    <row r="25" spans="1:11" s="3" customFormat="1" x14ac:dyDescent="0.2">
      <c r="A25" s="5">
        <f t="shared" si="3"/>
        <v>2024</v>
      </c>
      <c r="B25" s="5">
        <f t="shared" si="4"/>
        <v>2</v>
      </c>
      <c r="C25" s="6">
        <f t="shared" si="2"/>
        <v>45323</v>
      </c>
      <c r="E25" s="10">
        <v>1151137</v>
      </c>
      <c r="F25" s="7">
        <v>781843</v>
      </c>
      <c r="G25" s="7">
        <v>92008</v>
      </c>
      <c r="H25" s="7">
        <v>6089</v>
      </c>
      <c r="I25" s="7">
        <v>905</v>
      </c>
      <c r="J25" s="11">
        <f t="shared" si="5"/>
        <v>2031982</v>
      </c>
      <c r="K25" s="17"/>
    </row>
    <row r="26" spans="1:11" s="3" customFormat="1" x14ac:dyDescent="0.2">
      <c r="A26" s="5">
        <f t="shared" si="3"/>
        <v>2024</v>
      </c>
      <c r="B26" s="5">
        <f t="shared" si="4"/>
        <v>3</v>
      </c>
      <c r="C26" s="6">
        <f t="shared" si="2"/>
        <v>45352</v>
      </c>
      <c r="E26" s="10">
        <v>1105344</v>
      </c>
      <c r="F26" s="7">
        <v>742138</v>
      </c>
      <c r="G26" s="7">
        <v>86320</v>
      </c>
      <c r="H26" s="7">
        <v>5967</v>
      </c>
      <c r="I26" s="7">
        <v>864</v>
      </c>
      <c r="J26" s="11">
        <f t="shared" si="5"/>
        <v>1940633</v>
      </c>
      <c r="K26" s="17"/>
    </row>
    <row r="27" spans="1:11" s="3" customFormat="1" x14ac:dyDescent="0.2">
      <c r="A27" s="5">
        <f t="shared" si="3"/>
        <v>2024</v>
      </c>
      <c r="B27" s="5">
        <f t="shared" si="4"/>
        <v>4</v>
      </c>
      <c r="C27" s="6">
        <f t="shared" si="2"/>
        <v>45383</v>
      </c>
      <c r="E27" s="10">
        <v>934824</v>
      </c>
      <c r="F27" s="7">
        <v>731981</v>
      </c>
      <c r="G27" s="7">
        <v>90318</v>
      </c>
      <c r="H27" s="7">
        <v>5953</v>
      </c>
      <c r="I27" s="7">
        <v>786</v>
      </c>
      <c r="J27" s="11">
        <f t="shared" si="5"/>
        <v>1763862</v>
      </c>
      <c r="K27" s="17"/>
    </row>
    <row r="28" spans="1:11" s="3" customFormat="1" x14ac:dyDescent="0.2">
      <c r="A28" s="5">
        <f t="shared" si="3"/>
        <v>2024</v>
      </c>
      <c r="B28" s="5">
        <f t="shared" si="4"/>
        <v>5</v>
      </c>
      <c r="C28" s="6">
        <f t="shared" si="2"/>
        <v>45413</v>
      </c>
      <c r="E28" s="10">
        <v>809966</v>
      </c>
      <c r="F28" s="7">
        <v>679815</v>
      </c>
      <c r="G28" s="7">
        <v>88490</v>
      </c>
      <c r="H28" s="7">
        <v>5918</v>
      </c>
      <c r="I28" s="7">
        <v>604</v>
      </c>
      <c r="J28" s="11">
        <f t="shared" si="5"/>
        <v>1584793</v>
      </c>
      <c r="K28" s="17"/>
    </row>
    <row r="29" spans="1:11" s="3" customFormat="1" x14ac:dyDescent="0.2">
      <c r="A29" s="5">
        <f t="shared" si="3"/>
        <v>2024</v>
      </c>
      <c r="B29" s="5">
        <f t="shared" si="4"/>
        <v>6</v>
      </c>
      <c r="C29" s="6">
        <f t="shared" si="2"/>
        <v>45444</v>
      </c>
      <c r="E29" s="10">
        <v>751927</v>
      </c>
      <c r="F29" s="7">
        <v>727594</v>
      </c>
      <c r="G29" s="7">
        <v>94155</v>
      </c>
      <c r="H29" s="7">
        <v>5553</v>
      </c>
      <c r="I29" s="7">
        <v>379</v>
      </c>
      <c r="J29" s="11">
        <f t="shared" si="5"/>
        <v>1579608</v>
      </c>
      <c r="K29" s="17"/>
    </row>
    <row r="30" spans="1:11" s="3" customFormat="1" x14ac:dyDescent="0.2">
      <c r="A30" s="5">
        <f t="shared" si="3"/>
        <v>2024</v>
      </c>
      <c r="B30" s="5">
        <f t="shared" si="4"/>
        <v>7</v>
      </c>
      <c r="C30" s="6">
        <f t="shared" si="2"/>
        <v>45474</v>
      </c>
      <c r="E30" s="10">
        <v>760110</v>
      </c>
      <c r="F30" s="7">
        <v>716342</v>
      </c>
      <c r="G30" s="7">
        <v>92861</v>
      </c>
      <c r="H30" s="7">
        <v>5847</v>
      </c>
      <c r="I30" s="7">
        <v>335</v>
      </c>
      <c r="J30" s="11">
        <f t="shared" si="5"/>
        <v>1575495</v>
      </c>
      <c r="K30" s="17"/>
    </row>
    <row r="31" spans="1:11" s="3" customFormat="1" x14ac:dyDescent="0.2">
      <c r="A31" s="5">
        <f t="shared" si="3"/>
        <v>2024</v>
      </c>
      <c r="B31" s="5">
        <f t="shared" si="4"/>
        <v>8</v>
      </c>
      <c r="C31" s="6">
        <f t="shared" si="2"/>
        <v>45505</v>
      </c>
      <c r="E31" s="10">
        <v>808658</v>
      </c>
      <c r="F31" s="7">
        <v>745641</v>
      </c>
      <c r="G31" s="7">
        <v>90290</v>
      </c>
      <c r="H31" s="7">
        <v>5708</v>
      </c>
      <c r="I31" s="7">
        <v>268</v>
      </c>
      <c r="J31" s="11">
        <f t="shared" si="5"/>
        <v>1650565</v>
      </c>
      <c r="K31" s="17"/>
    </row>
    <row r="32" spans="1:11" s="3" customFormat="1" x14ac:dyDescent="0.2">
      <c r="A32" s="5">
        <f t="shared" si="3"/>
        <v>2024</v>
      </c>
      <c r="B32" s="5">
        <f t="shared" si="4"/>
        <v>9</v>
      </c>
      <c r="C32" s="6">
        <f t="shared" si="2"/>
        <v>45536</v>
      </c>
      <c r="E32" s="10">
        <v>788417</v>
      </c>
      <c r="F32" s="7">
        <v>720566</v>
      </c>
      <c r="G32" s="7">
        <v>95644</v>
      </c>
      <c r="H32" s="7">
        <v>5734</v>
      </c>
      <c r="I32" s="7">
        <v>265</v>
      </c>
      <c r="J32" s="11">
        <f t="shared" si="5"/>
        <v>1610626</v>
      </c>
      <c r="K32" s="17"/>
    </row>
    <row r="33" spans="1:11" s="3" customFormat="1" x14ac:dyDescent="0.2">
      <c r="A33" s="5">
        <f t="shared" si="3"/>
        <v>2024</v>
      </c>
      <c r="B33" s="5">
        <f t="shared" si="4"/>
        <v>10</v>
      </c>
      <c r="C33" s="6">
        <f t="shared" si="2"/>
        <v>45566</v>
      </c>
      <c r="E33" s="10">
        <v>773103</v>
      </c>
      <c r="F33" s="7">
        <v>693977</v>
      </c>
      <c r="G33" s="7">
        <v>87974</v>
      </c>
      <c r="H33" s="7">
        <v>5876</v>
      </c>
      <c r="I33" s="7">
        <v>324</v>
      </c>
      <c r="J33" s="11">
        <f t="shared" si="5"/>
        <v>1561254</v>
      </c>
      <c r="K33" s="17"/>
    </row>
    <row r="34" spans="1:11" s="3" customFormat="1" x14ac:dyDescent="0.2">
      <c r="A34" s="5">
        <f t="shared" si="3"/>
        <v>2024</v>
      </c>
      <c r="B34" s="5">
        <f t="shared" si="4"/>
        <v>11</v>
      </c>
      <c r="C34" s="6">
        <f t="shared" si="2"/>
        <v>45597</v>
      </c>
      <c r="E34" s="10">
        <v>917739</v>
      </c>
      <c r="F34" s="7">
        <v>698626</v>
      </c>
      <c r="G34" s="7">
        <v>87559</v>
      </c>
      <c r="H34" s="7">
        <v>5992</v>
      </c>
      <c r="I34" s="7">
        <v>482</v>
      </c>
      <c r="J34" s="11">
        <f t="shared" si="5"/>
        <v>1710398</v>
      </c>
      <c r="K34" s="17"/>
    </row>
    <row r="35" spans="1:11" s="3" customFormat="1" x14ac:dyDescent="0.2">
      <c r="A35" s="5">
        <f t="shared" si="3"/>
        <v>2024</v>
      </c>
      <c r="B35" s="5">
        <f t="shared" si="4"/>
        <v>12</v>
      </c>
      <c r="C35" s="6">
        <f t="shared" si="2"/>
        <v>45627</v>
      </c>
      <c r="E35" s="10">
        <v>1175807</v>
      </c>
      <c r="F35" s="7">
        <v>773151</v>
      </c>
      <c r="G35" s="7">
        <v>79572</v>
      </c>
      <c r="H35" s="7">
        <v>6006</v>
      </c>
      <c r="I35" s="7">
        <v>708</v>
      </c>
      <c r="J35" s="11">
        <f t="shared" si="5"/>
        <v>2035244</v>
      </c>
      <c r="K35" s="17"/>
    </row>
    <row r="36" spans="1:11" s="3" customFormat="1" x14ac:dyDescent="0.2">
      <c r="A36" s="5">
        <f t="shared" si="3"/>
        <v>2025</v>
      </c>
      <c r="B36" s="5">
        <f t="shared" si="4"/>
        <v>1</v>
      </c>
      <c r="C36" s="6">
        <f t="shared" si="2"/>
        <v>45658</v>
      </c>
      <c r="E36" s="10">
        <v>1256863</v>
      </c>
      <c r="F36" s="7">
        <v>796005</v>
      </c>
      <c r="G36" s="7">
        <v>85706</v>
      </c>
      <c r="H36" s="7">
        <v>6100</v>
      </c>
      <c r="I36" s="7">
        <v>863</v>
      </c>
      <c r="J36" s="11">
        <f t="shared" si="5"/>
        <v>2145537</v>
      </c>
      <c r="K36" s="17"/>
    </row>
    <row r="37" spans="1:11" s="3" customFormat="1" x14ac:dyDescent="0.2">
      <c r="A37" s="5">
        <f t="shared" si="3"/>
        <v>2025</v>
      </c>
      <c r="B37" s="5">
        <f t="shared" si="4"/>
        <v>2</v>
      </c>
      <c r="C37" s="6">
        <f t="shared" si="2"/>
        <v>45689</v>
      </c>
      <c r="E37" s="10">
        <v>1138502</v>
      </c>
      <c r="F37" s="7">
        <v>785094</v>
      </c>
      <c r="G37" s="7">
        <v>89609</v>
      </c>
      <c r="H37" s="7">
        <v>6029</v>
      </c>
      <c r="I37" s="7">
        <v>892</v>
      </c>
      <c r="J37" s="11">
        <f t="shared" si="5"/>
        <v>2020126</v>
      </c>
      <c r="K37" s="17"/>
    </row>
    <row r="38" spans="1:11" s="3" customFormat="1" x14ac:dyDescent="0.2">
      <c r="A38" s="5">
        <f t="shared" si="3"/>
        <v>2025</v>
      </c>
      <c r="B38" s="5">
        <f t="shared" si="4"/>
        <v>3</v>
      </c>
      <c r="C38" s="6">
        <f t="shared" si="2"/>
        <v>45717</v>
      </c>
      <c r="E38" s="10">
        <v>1082996</v>
      </c>
      <c r="F38" s="7">
        <v>733063</v>
      </c>
      <c r="G38" s="7">
        <v>83013</v>
      </c>
      <c r="H38" s="7">
        <v>5896</v>
      </c>
      <c r="I38" s="7">
        <v>833</v>
      </c>
      <c r="J38" s="11">
        <f t="shared" si="5"/>
        <v>1905801</v>
      </c>
      <c r="K38" s="17"/>
    </row>
    <row r="39" spans="1:11" s="3" customFormat="1" x14ac:dyDescent="0.2">
      <c r="A39" s="5">
        <f t="shared" si="3"/>
        <v>2025</v>
      </c>
      <c r="B39" s="5">
        <f t="shared" si="4"/>
        <v>4</v>
      </c>
      <c r="C39" s="6">
        <f t="shared" si="2"/>
        <v>45748</v>
      </c>
      <c r="E39" s="10">
        <v>938085</v>
      </c>
      <c r="F39" s="7">
        <v>740514</v>
      </c>
      <c r="G39" s="7">
        <v>88640</v>
      </c>
      <c r="H39" s="7">
        <v>5905</v>
      </c>
      <c r="I39" s="7">
        <v>780</v>
      </c>
      <c r="J39" s="11">
        <f t="shared" si="5"/>
        <v>1773924</v>
      </c>
      <c r="K39" s="17"/>
    </row>
    <row r="40" spans="1:11" s="3" customFormat="1" x14ac:dyDescent="0.2">
      <c r="A40" s="5">
        <f t="shared" si="3"/>
        <v>2025</v>
      </c>
      <c r="B40" s="5">
        <f t="shared" si="4"/>
        <v>5</v>
      </c>
      <c r="C40" s="6">
        <f t="shared" si="2"/>
        <v>45778</v>
      </c>
      <c r="E40" s="10">
        <v>816109</v>
      </c>
      <c r="F40" s="7">
        <v>687402</v>
      </c>
      <c r="G40" s="7">
        <v>87390</v>
      </c>
      <c r="H40" s="7">
        <v>5878</v>
      </c>
      <c r="I40" s="7">
        <v>601</v>
      </c>
      <c r="J40" s="11">
        <f t="shared" si="5"/>
        <v>1597380</v>
      </c>
      <c r="K40" s="17"/>
    </row>
    <row r="41" spans="1:11" s="3" customFormat="1" x14ac:dyDescent="0.2">
      <c r="A41" s="5">
        <f t="shared" si="3"/>
        <v>2025</v>
      </c>
      <c r="B41" s="5">
        <f t="shared" si="4"/>
        <v>6</v>
      </c>
      <c r="C41" s="6">
        <f t="shared" si="2"/>
        <v>45809</v>
      </c>
      <c r="E41" s="10">
        <v>760336</v>
      </c>
      <c r="F41" s="7">
        <v>735321</v>
      </c>
      <c r="G41" s="7">
        <v>93093</v>
      </c>
      <c r="H41" s="7">
        <v>5525</v>
      </c>
      <c r="I41" s="7">
        <v>378</v>
      </c>
      <c r="J41" s="11">
        <f t="shared" si="5"/>
        <v>1594653</v>
      </c>
      <c r="K41" s="17"/>
    </row>
    <row r="42" spans="1:11" s="3" customFormat="1" x14ac:dyDescent="0.2">
      <c r="A42" s="5">
        <f t="shared" si="3"/>
        <v>2025</v>
      </c>
      <c r="B42" s="5">
        <f t="shared" si="4"/>
        <v>7</v>
      </c>
      <c r="C42" s="6">
        <f t="shared" si="2"/>
        <v>45839</v>
      </c>
      <c r="E42" s="10">
        <v>771489</v>
      </c>
      <c r="F42" s="7">
        <v>722792</v>
      </c>
      <c r="G42" s="7">
        <v>91849</v>
      </c>
      <c r="H42" s="7">
        <v>5800</v>
      </c>
      <c r="I42" s="7">
        <v>335</v>
      </c>
      <c r="J42" s="11">
        <f t="shared" si="5"/>
        <v>1592265</v>
      </c>
      <c r="K42" s="17"/>
    </row>
    <row r="43" spans="1:11" s="3" customFormat="1" x14ac:dyDescent="0.2">
      <c r="A43" s="5">
        <f t="shared" si="3"/>
        <v>2025</v>
      </c>
      <c r="B43" s="5">
        <f t="shared" si="4"/>
        <v>8</v>
      </c>
      <c r="C43" s="6">
        <f t="shared" si="2"/>
        <v>45870</v>
      </c>
      <c r="E43" s="10">
        <v>821265</v>
      </c>
      <c r="F43" s="7">
        <v>751756</v>
      </c>
      <c r="G43" s="7">
        <v>89214</v>
      </c>
      <c r="H43" s="7">
        <v>5644</v>
      </c>
      <c r="I43" s="7">
        <v>268</v>
      </c>
      <c r="J43" s="11">
        <f t="shared" si="5"/>
        <v>1668147</v>
      </c>
      <c r="K43" s="17"/>
    </row>
    <row r="44" spans="1:11" s="3" customFormat="1" x14ac:dyDescent="0.2">
      <c r="A44" s="5">
        <f t="shared" si="3"/>
        <v>2025</v>
      </c>
      <c r="B44" s="5">
        <f t="shared" si="4"/>
        <v>9</v>
      </c>
      <c r="C44" s="6">
        <f t="shared" si="2"/>
        <v>45901</v>
      </c>
      <c r="E44" s="10">
        <v>801657</v>
      </c>
      <c r="F44" s="7">
        <v>726855</v>
      </c>
      <c r="G44" s="7">
        <v>94238</v>
      </c>
      <c r="H44" s="7">
        <v>5668</v>
      </c>
      <c r="I44" s="7">
        <v>265</v>
      </c>
      <c r="J44" s="11">
        <f t="shared" si="5"/>
        <v>1628683</v>
      </c>
      <c r="K44" s="17"/>
    </row>
    <row r="45" spans="1:11" s="3" customFormat="1" x14ac:dyDescent="0.2">
      <c r="A45" s="5">
        <f t="shared" si="3"/>
        <v>2025</v>
      </c>
      <c r="B45" s="5">
        <f t="shared" si="4"/>
        <v>10</v>
      </c>
      <c r="C45" s="6">
        <f t="shared" si="2"/>
        <v>45931</v>
      </c>
      <c r="E45" s="10">
        <v>783076</v>
      </c>
      <c r="F45" s="7">
        <v>699885</v>
      </c>
      <c r="G45" s="7">
        <v>86626</v>
      </c>
      <c r="H45" s="7">
        <v>5788</v>
      </c>
      <c r="I45" s="7">
        <v>323</v>
      </c>
      <c r="J45" s="11">
        <f t="shared" si="5"/>
        <v>1575698</v>
      </c>
      <c r="K45" s="17"/>
    </row>
    <row r="46" spans="1:11" s="3" customFormat="1" x14ac:dyDescent="0.2">
      <c r="A46" s="5">
        <f t="shared" si="3"/>
        <v>2025</v>
      </c>
      <c r="B46" s="5">
        <f t="shared" si="4"/>
        <v>11</v>
      </c>
      <c r="C46" s="6">
        <f t="shared" si="2"/>
        <v>45962</v>
      </c>
      <c r="E46" s="10">
        <v>925166</v>
      </c>
      <c r="F46" s="7">
        <v>705045</v>
      </c>
      <c r="G46" s="7">
        <v>86138</v>
      </c>
      <c r="H46" s="7">
        <v>5881</v>
      </c>
      <c r="I46" s="7">
        <v>481</v>
      </c>
      <c r="J46" s="11">
        <f t="shared" si="5"/>
        <v>1722711</v>
      </c>
      <c r="K46" s="17"/>
    </row>
    <row r="47" spans="1:11" s="3" customFormat="1" x14ac:dyDescent="0.2">
      <c r="A47" s="5">
        <f t="shared" si="3"/>
        <v>2025</v>
      </c>
      <c r="B47" s="5">
        <f t="shared" si="4"/>
        <v>12</v>
      </c>
      <c r="C47" s="6">
        <f t="shared" si="2"/>
        <v>45992</v>
      </c>
      <c r="E47" s="10">
        <v>1181951</v>
      </c>
      <c r="F47" s="7">
        <v>781417</v>
      </c>
      <c r="G47" s="7">
        <v>78427</v>
      </c>
      <c r="H47" s="7">
        <v>5884</v>
      </c>
      <c r="I47" s="7">
        <v>703</v>
      </c>
      <c r="J47" s="11">
        <f t="shared" si="5"/>
        <v>2048382</v>
      </c>
      <c r="K47" s="17"/>
    </row>
    <row r="48" spans="1:11" s="3" customFormat="1" x14ac:dyDescent="0.2">
      <c r="A48" s="5">
        <f t="shared" si="3"/>
        <v>2026</v>
      </c>
      <c r="B48" s="5">
        <f t="shared" si="4"/>
        <v>1</v>
      </c>
      <c r="C48" s="6">
        <f t="shared" si="2"/>
        <v>46023</v>
      </c>
      <c r="E48" s="10">
        <v>1267566</v>
      </c>
      <c r="F48" s="7">
        <v>805742</v>
      </c>
      <c r="G48" s="7">
        <v>84185</v>
      </c>
      <c r="H48" s="7">
        <v>5992</v>
      </c>
      <c r="I48" s="7">
        <v>857</v>
      </c>
      <c r="J48" s="11">
        <f t="shared" si="5"/>
        <v>2164342</v>
      </c>
      <c r="K48" s="17"/>
    </row>
    <row r="49" spans="1:11" s="3" customFormat="1" x14ac:dyDescent="0.2">
      <c r="A49" s="5">
        <f t="shared" si="3"/>
        <v>2026</v>
      </c>
      <c r="B49" s="5">
        <f t="shared" si="4"/>
        <v>2</v>
      </c>
      <c r="C49" s="6">
        <f t="shared" si="2"/>
        <v>46054</v>
      </c>
      <c r="E49" s="10">
        <v>1156791</v>
      </c>
      <c r="F49" s="7">
        <v>795653</v>
      </c>
      <c r="G49" s="7">
        <v>87568</v>
      </c>
      <c r="H49" s="7">
        <v>5966</v>
      </c>
      <c r="I49" s="7">
        <v>897</v>
      </c>
      <c r="J49" s="11">
        <f t="shared" si="5"/>
        <v>2046875</v>
      </c>
      <c r="K49" s="17"/>
    </row>
    <row r="50" spans="1:11" s="3" customFormat="1" x14ac:dyDescent="0.2">
      <c r="A50" s="5">
        <f t="shared" si="3"/>
        <v>2026</v>
      </c>
      <c r="B50" s="5">
        <f t="shared" si="4"/>
        <v>3</v>
      </c>
      <c r="C50" s="6">
        <f t="shared" si="2"/>
        <v>46082</v>
      </c>
      <c r="E50" s="10">
        <v>1097574</v>
      </c>
      <c r="F50" s="7">
        <v>741388</v>
      </c>
      <c r="G50" s="7">
        <v>81134</v>
      </c>
      <c r="H50" s="7">
        <v>5823</v>
      </c>
      <c r="I50" s="7">
        <v>833</v>
      </c>
      <c r="J50" s="11">
        <f t="shared" si="5"/>
        <v>1926752</v>
      </c>
      <c r="K50" s="17"/>
    </row>
    <row r="51" spans="1:11" s="3" customFormat="1" x14ac:dyDescent="0.2">
      <c r="A51" s="5">
        <f t="shared" si="3"/>
        <v>2026</v>
      </c>
      <c r="B51" s="5">
        <f t="shared" si="4"/>
        <v>4</v>
      </c>
      <c r="C51" s="6">
        <f t="shared" si="2"/>
        <v>46113</v>
      </c>
      <c r="E51" s="10">
        <v>950941</v>
      </c>
      <c r="F51" s="7">
        <v>747908</v>
      </c>
      <c r="G51" s="7">
        <v>86879</v>
      </c>
      <c r="H51" s="7">
        <v>5856</v>
      </c>
      <c r="I51" s="7">
        <v>780</v>
      </c>
      <c r="J51" s="11">
        <f t="shared" si="5"/>
        <v>1792364</v>
      </c>
      <c r="K51" s="17"/>
    </row>
    <row r="52" spans="1:11" s="3" customFormat="1" x14ac:dyDescent="0.2">
      <c r="A52" s="5">
        <f t="shared" si="3"/>
        <v>2026</v>
      </c>
      <c r="B52" s="5">
        <f t="shared" si="4"/>
        <v>5</v>
      </c>
      <c r="C52" s="6">
        <f t="shared" si="2"/>
        <v>46143</v>
      </c>
      <c r="E52" s="10">
        <v>826899</v>
      </c>
      <c r="F52" s="7">
        <v>692773</v>
      </c>
      <c r="G52" s="7">
        <v>85466</v>
      </c>
      <c r="H52" s="7">
        <v>5838</v>
      </c>
      <c r="I52" s="7">
        <v>598</v>
      </c>
      <c r="J52" s="11">
        <f t="shared" si="5"/>
        <v>1611574</v>
      </c>
      <c r="K52" s="17"/>
    </row>
    <row r="53" spans="1:11" s="3" customFormat="1" x14ac:dyDescent="0.2">
      <c r="A53" s="5">
        <f t="shared" si="3"/>
        <v>2026</v>
      </c>
      <c r="B53" s="5">
        <f t="shared" si="4"/>
        <v>6</v>
      </c>
      <c r="C53" s="6">
        <f t="shared" si="2"/>
        <v>46174</v>
      </c>
      <c r="E53" s="10">
        <v>772082</v>
      </c>
      <c r="F53" s="7">
        <v>740196</v>
      </c>
      <c r="G53" s="7">
        <v>90774</v>
      </c>
      <c r="H53" s="7">
        <v>5498</v>
      </c>
      <c r="I53" s="7">
        <v>376</v>
      </c>
      <c r="J53" s="11">
        <f t="shared" si="5"/>
        <v>1608926</v>
      </c>
      <c r="K53" s="17"/>
    </row>
    <row r="54" spans="1:11" s="3" customFormat="1" x14ac:dyDescent="0.2">
      <c r="A54" s="5">
        <f t="shared" ref="A54:A59" si="6">IF(B54=1,A53+1,A53)</f>
        <v>2026</v>
      </c>
      <c r="B54" s="5">
        <f t="shared" ref="B54:B59" si="7">IF(B53=12,1,B53+1)</f>
        <v>7</v>
      </c>
      <c r="C54" s="6">
        <f t="shared" ref="C54:C59" si="8">DATE(A54,B54,1)</f>
        <v>46204</v>
      </c>
      <c r="E54" s="10">
        <v>786591</v>
      </c>
      <c r="F54" s="7">
        <v>727531</v>
      </c>
      <c r="G54" s="7">
        <v>89639</v>
      </c>
      <c r="H54" s="7">
        <v>5753</v>
      </c>
      <c r="I54" s="7">
        <v>334</v>
      </c>
      <c r="J54" s="11">
        <f t="shared" si="5"/>
        <v>1609848</v>
      </c>
      <c r="K54" s="17"/>
    </row>
    <row r="55" spans="1:11" s="3" customFormat="1" x14ac:dyDescent="0.2">
      <c r="A55" s="5">
        <f t="shared" si="6"/>
        <v>2026</v>
      </c>
      <c r="B55" s="5">
        <f t="shared" si="7"/>
        <v>8</v>
      </c>
      <c r="C55" s="6">
        <f t="shared" si="8"/>
        <v>46235</v>
      </c>
      <c r="E55" s="10">
        <v>838665</v>
      </c>
      <c r="F55" s="7">
        <v>756888</v>
      </c>
      <c r="G55" s="7">
        <v>87192</v>
      </c>
      <c r="H55" s="7">
        <v>5579</v>
      </c>
      <c r="I55" s="7">
        <v>268</v>
      </c>
      <c r="J55" s="11">
        <f t="shared" si="5"/>
        <v>1688592</v>
      </c>
      <c r="K55" s="17"/>
    </row>
    <row r="56" spans="1:11" s="3" customFormat="1" x14ac:dyDescent="0.2">
      <c r="A56" s="5">
        <f t="shared" si="6"/>
        <v>2026</v>
      </c>
      <c r="B56" s="5">
        <f t="shared" si="7"/>
        <v>9</v>
      </c>
      <c r="C56" s="6">
        <f t="shared" si="8"/>
        <v>46266</v>
      </c>
      <c r="E56" s="10">
        <v>818991</v>
      </c>
      <c r="F56" s="7">
        <v>731442</v>
      </c>
      <c r="G56" s="7">
        <v>92360</v>
      </c>
      <c r="H56" s="7">
        <v>5603</v>
      </c>
      <c r="I56" s="7">
        <v>265</v>
      </c>
      <c r="J56" s="11">
        <f t="shared" si="5"/>
        <v>1648661</v>
      </c>
      <c r="K56" s="17"/>
    </row>
    <row r="57" spans="1:11" s="3" customFormat="1" x14ac:dyDescent="0.2">
      <c r="A57" s="5">
        <f t="shared" si="6"/>
        <v>2026</v>
      </c>
      <c r="B57" s="5">
        <f t="shared" si="7"/>
        <v>10</v>
      </c>
      <c r="C57" s="6">
        <f t="shared" si="8"/>
        <v>46296</v>
      </c>
      <c r="E57" s="10">
        <v>797350</v>
      </c>
      <c r="F57" s="7">
        <v>704052</v>
      </c>
      <c r="G57" s="7">
        <v>84822</v>
      </c>
      <c r="H57" s="7">
        <v>5700</v>
      </c>
      <c r="I57" s="7">
        <v>323</v>
      </c>
      <c r="J57" s="11">
        <f t="shared" si="5"/>
        <v>1592247</v>
      </c>
      <c r="K57" s="17"/>
    </row>
    <row r="58" spans="1:11" s="3" customFormat="1" x14ac:dyDescent="0.2">
      <c r="A58" s="5">
        <f t="shared" si="6"/>
        <v>2026</v>
      </c>
      <c r="B58" s="5">
        <f t="shared" si="7"/>
        <v>11</v>
      </c>
      <c r="C58" s="6">
        <f t="shared" si="8"/>
        <v>46327</v>
      </c>
      <c r="E58" s="10">
        <v>936570</v>
      </c>
      <c r="F58" s="7">
        <v>709355</v>
      </c>
      <c r="G58" s="7">
        <v>84372</v>
      </c>
      <c r="H58" s="7">
        <v>5770</v>
      </c>
      <c r="I58" s="7">
        <v>480</v>
      </c>
      <c r="J58" s="11">
        <f t="shared" si="5"/>
        <v>1736547</v>
      </c>
      <c r="K58" s="17"/>
    </row>
    <row r="59" spans="1:11" s="3" customFormat="1" ht="13.5" thickBot="1" x14ac:dyDescent="0.25">
      <c r="A59" s="5">
        <f t="shared" si="6"/>
        <v>2026</v>
      </c>
      <c r="B59" s="5">
        <f t="shared" si="7"/>
        <v>12</v>
      </c>
      <c r="C59" s="6">
        <f t="shared" si="8"/>
        <v>46357</v>
      </c>
      <c r="E59" s="22">
        <v>1192708</v>
      </c>
      <c r="F59" s="29">
        <v>787546</v>
      </c>
      <c r="G59" s="29">
        <v>76850</v>
      </c>
      <c r="H59" s="29">
        <v>5761</v>
      </c>
      <c r="I59" s="29">
        <v>701</v>
      </c>
      <c r="J59" s="23">
        <f t="shared" si="5"/>
        <v>2063566</v>
      </c>
      <c r="K59" s="17"/>
    </row>
    <row r="60" spans="1:11" s="3" customFormat="1" x14ac:dyDescent="0.2">
      <c r="A60" s="13"/>
      <c r="B60" s="13"/>
      <c r="C60" s="106"/>
      <c r="D60" s="8"/>
      <c r="E60" s="7"/>
      <c r="F60" s="7"/>
      <c r="G60" s="7"/>
      <c r="H60" s="7"/>
      <c r="I60" s="7"/>
      <c r="J60" s="7"/>
      <c r="K60" s="17"/>
    </row>
    <row r="61" spans="1:11" s="3" customFormat="1" x14ac:dyDescent="0.2">
      <c r="A61" s="13"/>
      <c r="B61" s="13"/>
      <c r="C61" s="106"/>
      <c r="D61" s="8"/>
      <c r="E61" s="7"/>
      <c r="F61" s="7"/>
      <c r="G61" s="7"/>
      <c r="H61" s="7"/>
      <c r="I61" s="7"/>
      <c r="J61" s="7"/>
      <c r="K61" s="17"/>
    </row>
    <row r="62" spans="1:11" s="3" customFormat="1" x14ac:dyDescent="0.2">
      <c r="A62" s="13"/>
      <c r="B62" s="13"/>
      <c r="C62" s="106"/>
      <c r="D62" s="8"/>
      <c r="E62" s="7"/>
      <c r="F62" s="7"/>
      <c r="G62" s="7"/>
      <c r="H62" s="7"/>
      <c r="I62" s="7"/>
      <c r="J62" s="7"/>
      <c r="K62" s="17"/>
    </row>
    <row r="63" spans="1:11" s="3" customFormat="1" x14ac:dyDescent="0.2">
      <c r="A63" s="13"/>
      <c r="B63" s="13"/>
      <c r="C63" s="106"/>
      <c r="D63" s="8"/>
      <c r="E63" s="7"/>
      <c r="F63" s="7"/>
      <c r="G63" s="7"/>
      <c r="H63" s="7"/>
      <c r="I63" s="7"/>
      <c r="J63" s="7"/>
      <c r="K63" s="17"/>
    </row>
    <row r="64" spans="1:11" s="3" customFormat="1" x14ac:dyDescent="0.2">
      <c r="A64" s="13"/>
      <c r="B64" s="13"/>
      <c r="C64" s="106"/>
      <c r="D64" s="8"/>
      <c r="E64" s="7"/>
      <c r="F64" s="7"/>
      <c r="G64" s="7"/>
      <c r="H64" s="7"/>
      <c r="I64" s="7"/>
      <c r="J64" s="7"/>
      <c r="K64" s="17"/>
    </row>
    <row r="65" spans="1:11" s="3" customFormat="1" x14ac:dyDescent="0.2">
      <c r="A65" s="13"/>
      <c r="B65" s="13"/>
      <c r="C65" s="106"/>
      <c r="D65" s="8"/>
      <c r="E65" s="7"/>
      <c r="F65" s="7"/>
      <c r="G65" s="7"/>
      <c r="H65" s="7"/>
      <c r="I65" s="7"/>
      <c r="J65" s="7"/>
      <c r="K65" s="17"/>
    </row>
    <row r="66" spans="1:11" s="3" customFormat="1" x14ac:dyDescent="0.2">
      <c r="A66" s="13"/>
      <c r="B66" s="13"/>
      <c r="C66" s="106"/>
      <c r="D66" s="8"/>
      <c r="E66" s="7"/>
      <c r="F66" s="7"/>
      <c r="G66" s="7"/>
      <c r="H66" s="7"/>
      <c r="I66" s="7"/>
      <c r="J66" s="7"/>
      <c r="K66" s="17"/>
    </row>
    <row r="67" spans="1:11" s="3" customFormat="1" x14ac:dyDescent="0.2">
      <c r="A67" s="13"/>
      <c r="B67" s="13"/>
      <c r="C67" s="106"/>
      <c r="D67" s="8"/>
      <c r="E67" s="7"/>
      <c r="F67" s="7"/>
      <c r="G67" s="7"/>
      <c r="H67" s="7"/>
      <c r="I67" s="7"/>
      <c r="J67" s="7"/>
      <c r="K67" s="17"/>
    </row>
    <row r="68" spans="1:11" s="3" customFormat="1" x14ac:dyDescent="0.2">
      <c r="A68" s="13"/>
      <c r="B68" s="13"/>
      <c r="C68" s="106"/>
      <c r="D68" s="8"/>
      <c r="E68" s="7"/>
      <c r="F68" s="7"/>
      <c r="G68" s="7"/>
      <c r="H68" s="7"/>
      <c r="I68" s="7"/>
      <c r="J68" s="7"/>
      <c r="K68" s="17"/>
    </row>
    <row r="69" spans="1:11" s="3" customFormat="1" x14ac:dyDescent="0.2">
      <c r="A69" s="13"/>
      <c r="B69" s="13"/>
      <c r="C69" s="106"/>
      <c r="D69" s="8"/>
      <c r="E69" s="7"/>
      <c r="F69" s="7"/>
      <c r="G69" s="7"/>
      <c r="H69" s="7"/>
      <c r="I69" s="7"/>
      <c r="J69" s="7"/>
      <c r="K69" s="17"/>
    </row>
    <row r="70" spans="1:11" s="3" customFormat="1" x14ac:dyDescent="0.2">
      <c r="A70" s="13"/>
      <c r="B70" s="13"/>
      <c r="C70" s="106"/>
      <c r="D70" s="8"/>
      <c r="E70" s="7"/>
      <c r="F70" s="7"/>
      <c r="G70" s="7"/>
      <c r="H70" s="7"/>
      <c r="I70" s="7"/>
      <c r="J70" s="7"/>
      <c r="K70" s="17"/>
    </row>
    <row r="71" spans="1:11" s="3" customFormat="1" x14ac:dyDescent="0.2">
      <c r="A71" s="13"/>
      <c r="B71" s="13"/>
      <c r="C71" s="106"/>
      <c r="D71" s="8"/>
      <c r="E71" s="7"/>
      <c r="F71" s="7"/>
      <c r="G71" s="7"/>
      <c r="H71" s="7"/>
      <c r="I71" s="7"/>
      <c r="J71" s="7"/>
      <c r="K71" s="17"/>
    </row>
    <row r="72" spans="1:11" s="3" customFormat="1" x14ac:dyDescent="0.2">
      <c r="A72" s="13"/>
      <c r="B72" s="13"/>
      <c r="C72" s="106"/>
      <c r="D72" s="8"/>
      <c r="E72" s="7"/>
      <c r="F72" s="7"/>
      <c r="G72" s="7"/>
      <c r="H72" s="7"/>
      <c r="I72" s="7"/>
      <c r="J72" s="7"/>
      <c r="K72" s="17"/>
    </row>
    <row r="73" spans="1:11" s="3" customFormat="1" x14ac:dyDescent="0.2">
      <c r="A73" s="13"/>
      <c r="B73" s="13"/>
      <c r="C73" s="106"/>
      <c r="D73" s="8"/>
      <c r="E73" s="7"/>
      <c r="F73" s="7"/>
      <c r="G73" s="7"/>
      <c r="H73" s="7"/>
      <c r="I73" s="7"/>
      <c r="J73" s="7"/>
      <c r="K73" s="17"/>
    </row>
    <row r="74" spans="1:11" s="3" customFormat="1" x14ac:dyDescent="0.2">
      <c r="A74" s="13"/>
      <c r="B74" s="13"/>
      <c r="C74" s="106"/>
      <c r="D74" s="8"/>
      <c r="E74" s="7"/>
      <c r="F74" s="7"/>
      <c r="G74" s="7"/>
      <c r="H74" s="7"/>
      <c r="I74" s="7"/>
      <c r="J74" s="7"/>
      <c r="K74" s="17"/>
    </row>
    <row r="75" spans="1:11" s="3" customFormat="1" x14ac:dyDescent="0.2">
      <c r="A75" s="13"/>
      <c r="B75" s="13"/>
      <c r="C75" s="106"/>
      <c r="D75" s="8"/>
      <c r="E75" s="7"/>
      <c r="F75" s="7"/>
      <c r="G75" s="7"/>
      <c r="H75" s="7"/>
      <c r="I75" s="7"/>
      <c r="J75" s="7"/>
      <c r="K75" s="17"/>
    </row>
    <row r="76" spans="1:11" s="3" customFormat="1" x14ac:dyDescent="0.2">
      <c r="A76" s="13"/>
      <c r="B76" s="13"/>
      <c r="C76" s="106"/>
      <c r="D76" s="8"/>
      <c r="E76" s="7"/>
      <c r="F76" s="7"/>
      <c r="G76" s="7"/>
      <c r="H76" s="7"/>
      <c r="I76" s="7"/>
      <c r="J76" s="7"/>
      <c r="K76" s="17"/>
    </row>
    <row r="77" spans="1:11" s="3" customFormat="1" x14ac:dyDescent="0.2">
      <c r="A77" s="13"/>
      <c r="B77" s="13"/>
      <c r="C77" s="106"/>
      <c r="D77" s="8"/>
      <c r="E77" s="7"/>
      <c r="F77" s="7"/>
      <c r="G77" s="7"/>
      <c r="H77" s="7"/>
      <c r="I77" s="7"/>
      <c r="J77" s="7"/>
      <c r="K77" s="17"/>
    </row>
    <row r="78" spans="1:11" s="3" customFormat="1" x14ac:dyDescent="0.2">
      <c r="A78" s="13"/>
      <c r="B78" s="13"/>
      <c r="C78" s="106"/>
      <c r="D78" s="8"/>
      <c r="E78" s="7"/>
      <c r="F78" s="7"/>
      <c r="G78" s="7"/>
      <c r="H78" s="7"/>
      <c r="I78" s="7"/>
      <c r="J78" s="7"/>
      <c r="K78" s="17"/>
    </row>
    <row r="79" spans="1:11" s="3" customFormat="1" x14ac:dyDescent="0.2">
      <c r="A79" s="13"/>
      <c r="B79" s="13"/>
      <c r="C79" s="106"/>
      <c r="D79" s="8"/>
      <c r="E79" s="7"/>
      <c r="F79" s="7"/>
      <c r="G79" s="7"/>
      <c r="H79" s="7"/>
      <c r="I79" s="7"/>
      <c r="J79" s="7"/>
      <c r="K79" s="17"/>
    </row>
    <row r="80" spans="1:11" s="3" customFormat="1" x14ac:dyDescent="0.2">
      <c r="A80" s="13"/>
      <c r="B80" s="13"/>
      <c r="C80" s="106"/>
      <c r="D80" s="8"/>
      <c r="E80" s="7"/>
      <c r="F80" s="7"/>
      <c r="G80" s="7"/>
      <c r="H80" s="7"/>
      <c r="I80" s="7"/>
      <c r="J80" s="7"/>
      <c r="K80" s="17"/>
    </row>
    <row r="81" spans="1:11" s="3" customFormat="1" x14ac:dyDescent="0.2">
      <c r="A81" s="13"/>
      <c r="B81" s="13"/>
      <c r="C81" s="106"/>
      <c r="D81" s="8"/>
      <c r="E81" s="7"/>
      <c r="F81" s="7"/>
      <c r="G81" s="7"/>
      <c r="H81" s="7"/>
      <c r="I81" s="7"/>
      <c r="J81" s="7"/>
      <c r="K81" s="17"/>
    </row>
    <row r="82" spans="1:11" s="3" customFormat="1" x14ac:dyDescent="0.2">
      <c r="A82" s="13"/>
      <c r="B82" s="13"/>
      <c r="C82" s="106"/>
      <c r="D82" s="8"/>
      <c r="E82" s="7"/>
      <c r="F82" s="7"/>
      <c r="G82" s="7"/>
      <c r="H82" s="7"/>
      <c r="I82" s="7"/>
      <c r="J82" s="7"/>
      <c r="K82" s="17"/>
    </row>
    <row r="83" spans="1:11" s="3" customFormat="1" x14ac:dyDescent="0.2">
      <c r="A83" s="13"/>
      <c r="B83" s="13"/>
      <c r="C83" s="106"/>
      <c r="D83" s="8"/>
      <c r="E83" s="7"/>
      <c r="F83" s="7"/>
      <c r="G83" s="7"/>
      <c r="H83" s="7"/>
      <c r="I83" s="7"/>
      <c r="J83" s="7"/>
      <c r="K83" s="17"/>
    </row>
    <row r="84" spans="1:11" s="3" customFormat="1" x14ac:dyDescent="0.2">
      <c r="A84" s="13"/>
      <c r="B84" s="13"/>
      <c r="C84" s="106"/>
      <c r="D84" s="8"/>
      <c r="E84" s="7"/>
      <c r="F84" s="7"/>
      <c r="G84" s="7"/>
      <c r="H84" s="7"/>
      <c r="I84" s="7"/>
      <c r="J84" s="7"/>
      <c r="K84" s="17"/>
    </row>
    <row r="85" spans="1:11" s="3" customFormat="1" x14ac:dyDescent="0.2">
      <c r="A85" s="13"/>
      <c r="B85" s="13"/>
      <c r="C85" s="106"/>
      <c r="D85" s="8"/>
      <c r="E85" s="7"/>
      <c r="F85" s="7"/>
      <c r="G85" s="7"/>
      <c r="H85" s="7"/>
      <c r="I85" s="7"/>
      <c r="J85" s="7"/>
      <c r="K85" s="17"/>
    </row>
    <row r="86" spans="1:11" s="3" customFormat="1" x14ac:dyDescent="0.2">
      <c r="A86" s="13"/>
      <c r="B86" s="13"/>
      <c r="C86" s="106"/>
      <c r="D86" s="8"/>
      <c r="E86" s="7"/>
      <c r="F86" s="7"/>
      <c r="G86" s="7"/>
      <c r="H86" s="7"/>
      <c r="I86" s="7"/>
      <c r="J86" s="7"/>
      <c r="K86" s="17"/>
    </row>
    <row r="87" spans="1:11" s="3" customFormat="1" x14ac:dyDescent="0.2">
      <c r="A87" s="13"/>
      <c r="B87" s="13"/>
      <c r="C87" s="106"/>
      <c r="D87" s="8"/>
      <c r="E87" s="7"/>
      <c r="F87" s="7"/>
      <c r="G87" s="7"/>
      <c r="H87" s="7"/>
      <c r="I87" s="7"/>
      <c r="J87" s="7"/>
      <c r="K87" s="17"/>
    </row>
    <row r="88" spans="1:11" s="3" customFormat="1" x14ac:dyDescent="0.2">
      <c r="A88" s="13"/>
      <c r="B88" s="13"/>
      <c r="C88" s="106"/>
      <c r="D88" s="8"/>
      <c r="E88" s="7"/>
      <c r="F88" s="7"/>
      <c r="G88" s="7"/>
      <c r="H88" s="7"/>
      <c r="I88" s="7"/>
      <c r="J88" s="7"/>
      <c r="K88" s="17"/>
    </row>
    <row r="89" spans="1:11" s="3" customFormat="1" x14ac:dyDescent="0.2">
      <c r="A89" s="13"/>
      <c r="B89" s="13"/>
      <c r="C89" s="106"/>
      <c r="D89" s="8"/>
      <c r="E89" s="7"/>
      <c r="F89" s="7"/>
      <c r="G89" s="7"/>
      <c r="H89" s="7"/>
      <c r="I89" s="7"/>
      <c r="J89" s="7"/>
      <c r="K89" s="17"/>
    </row>
    <row r="90" spans="1:11" s="3" customFormat="1" x14ac:dyDescent="0.2">
      <c r="A90" s="13"/>
      <c r="B90" s="13"/>
      <c r="C90" s="106"/>
      <c r="D90" s="8"/>
      <c r="E90" s="7"/>
      <c r="F90" s="7"/>
      <c r="G90" s="7"/>
      <c r="H90" s="7"/>
      <c r="I90" s="7"/>
      <c r="J90" s="7"/>
      <c r="K90" s="17"/>
    </row>
    <row r="91" spans="1:11" s="3" customFormat="1" x14ac:dyDescent="0.2">
      <c r="A91" s="13"/>
      <c r="B91" s="13"/>
      <c r="C91" s="106"/>
      <c r="D91" s="8"/>
      <c r="E91" s="7"/>
      <c r="F91" s="7"/>
      <c r="G91" s="7"/>
      <c r="H91" s="7"/>
      <c r="I91" s="7"/>
      <c r="J91" s="7"/>
      <c r="K91" s="17"/>
    </row>
    <row r="92" spans="1:11" s="3" customFormat="1" x14ac:dyDescent="0.2">
      <c r="A92" s="13"/>
      <c r="B92" s="13"/>
      <c r="C92" s="106"/>
      <c r="D92" s="8"/>
      <c r="E92" s="7"/>
      <c r="F92" s="7"/>
      <c r="G92" s="7"/>
      <c r="H92" s="7"/>
      <c r="I92" s="7"/>
      <c r="J92" s="7"/>
      <c r="K92" s="17"/>
    </row>
    <row r="93" spans="1:11" s="3" customFormat="1" x14ac:dyDescent="0.2">
      <c r="A93" s="13"/>
      <c r="B93" s="13"/>
      <c r="C93" s="106"/>
      <c r="D93" s="8"/>
      <c r="E93" s="7"/>
      <c r="F93" s="7"/>
      <c r="G93" s="7"/>
      <c r="H93" s="7"/>
      <c r="I93" s="7"/>
      <c r="J93" s="7"/>
      <c r="K93" s="17"/>
    </row>
    <row r="94" spans="1:11" s="3" customFormat="1" x14ac:dyDescent="0.2">
      <c r="A94" s="13"/>
      <c r="B94" s="13"/>
      <c r="C94" s="106"/>
      <c r="D94" s="8"/>
      <c r="E94" s="7"/>
      <c r="F94" s="7"/>
      <c r="G94" s="7"/>
      <c r="H94" s="7"/>
      <c r="I94" s="7"/>
      <c r="J94" s="7"/>
      <c r="K94" s="17"/>
    </row>
    <row r="95" spans="1:11" s="3" customFormat="1" x14ac:dyDescent="0.2">
      <c r="A95" s="13"/>
      <c r="B95" s="13"/>
      <c r="C95" s="106"/>
      <c r="D95" s="8"/>
      <c r="E95" s="7"/>
      <c r="F95" s="7"/>
      <c r="G95" s="7"/>
      <c r="H95" s="7"/>
      <c r="I95" s="7"/>
      <c r="J95" s="7"/>
      <c r="K95" s="17"/>
    </row>
    <row r="96" spans="1:11" s="3" customFormat="1" x14ac:dyDescent="0.2">
      <c r="A96" s="13"/>
      <c r="B96" s="13"/>
      <c r="C96" s="106"/>
      <c r="D96" s="8"/>
      <c r="E96" s="7"/>
      <c r="F96" s="7"/>
      <c r="G96" s="7"/>
      <c r="H96" s="7"/>
      <c r="I96" s="7"/>
      <c r="J96" s="7"/>
      <c r="K96" s="17"/>
    </row>
    <row r="97" spans="1:12" s="3" customFormat="1" x14ac:dyDescent="0.2">
      <c r="A97" s="13"/>
      <c r="B97" s="13"/>
      <c r="C97" s="106"/>
      <c r="D97" s="8"/>
      <c r="E97" s="7"/>
      <c r="F97" s="7"/>
      <c r="G97" s="7"/>
      <c r="H97" s="7"/>
      <c r="I97" s="7"/>
      <c r="J97" s="7"/>
      <c r="K97" s="17"/>
    </row>
    <row r="98" spans="1:12" s="3" customFormat="1" x14ac:dyDescent="0.2">
      <c r="A98" s="13"/>
      <c r="B98" s="13"/>
      <c r="C98" s="106"/>
      <c r="D98" s="8"/>
      <c r="E98" s="7"/>
      <c r="F98" s="7"/>
      <c r="G98" s="7"/>
      <c r="H98" s="7"/>
      <c r="I98" s="7"/>
      <c r="J98" s="7"/>
      <c r="K98" s="17"/>
    </row>
    <row r="99" spans="1:12" s="3" customFormat="1" x14ac:dyDescent="0.2">
      <c r="A99" s="13"/>
      <c r="B99" s="13"/>
      <c r="C99" s="106"/>
      <c r="D99" s="8"/>
      <c r="E99" s="7"/>
      <c r="F99" s="7"/>
      <c r="G99" s="7"/>
      <c r="H99" s="7"/>
      <c r="I99" s="7"/>
      <c r="J99" s="7"/>
      <c r="K99" s="17"/>
    </row>
    <row r="100" spans="1:12" s="3" customFormat="1" x14ac:dyDescent="0.2">
      <c r="A100" s="13"/>
      <c r="B100" s="13"/>
      <c r="C100" s="106"/>
      <c r="D100" s="8"/>
      <c r="E100" s="7"/>
      <c r="F100" s="7"/>
      <c r="G100" s="7"/>
      <c r="H100" s="7"/>
      <c r="I100" s="7"/>
      <c r="J100" s="7"/>
      <c r="K100" s="17"/>
    </row>
    <row r="101" spans="1:12" s="3" customFormat="1" x14ac:dyDescent="0.2">
      <c r="A101" s="13"/>
      <c r="B101" s="13"/>
      <c r="C101" s="106"/>
      <c r="D101" s="8"/>
      <c r="E101" s="7"/>
      <c r="F101" s="7"/>
      <c r="G101" s="7"/>
      <c r="H101" s="7"/>
      <c r="I101" s="7"/>
      <c r="J101" s="7"/>
      <c r="K101" s="17"/>
    </row>
    <row r="102" spans="1:12" s="3" customFormat="1" x14ac:dyDescent="0.2">
      <c r="A102" s="13"/>
      <c r="B102" s="13"/>
      <c r="C102" s="106"/>
      <c r="D102" s="8"/>
      <c r="E102" s="7"/>
      <c r="F102" s="7"/>
      <c r="G102" s="7"/>
      <c r="H102" s="7"/>
      <c r="I102" s="7"/>
      <c r="J102" s="7"/>
      <c r="K102" s="17"/>
    </row>
    <row r="103" spans="1:12" s="3" customFormat="1" x14ac:dyDescent="0.2">
      <c r="A103" s="13"/>
      <c r="B103" s="13"/>
      <c r="C103" s="106"/>
      <c r="D103" s="8"/>
      <c r="E103" s="7"/>
      <c r="F103" s="7"/>
      <c r="G103" s="7"/>
      <c r="H103" s="7"/>
      <c r="I103" s="7"/>
      <c r="J103" s="7"/>
      <c r="K103" s="17"/>
    </row>
    <row r="104" spans="1:12" s="3" customFormat="1" x14ac:dyDescent="0.2">
      <c r="A104" s="13"/>
      <c r="B104" s="13"/>
      <c r="C104" s="106"/>
      <c r="D104" s="8"/>
      <c r="E104" s="7"/>
      <c r="F104" s="7"/>
      <c r="G104" s="7"/>
      <c r="H104" s="7"/>
      <c r="I104" s="7"/>
      <c r="J104" s="7"/>
      <c r="K104" s="17"/>
    </row>
    <row r="105" spans="1:12" s="3" customFormat="1" x14ac:dyDescent="0.2">
      <c r="A105" s="13"/>
      <c r="B105" s="13"/>
      <c r="C105" s="106"/>
      <c r="D105" s="8"/>
      <c r="E105" s="7"/>
      <c r="F105" s="7"/>
      <c r="G105" s="7"/>
      <c r="H105" s="7"/>
      <c r="I105" s="7"/>
      <c r="J105" s="7"/>
      <c r="K105" s="17"/>
    </row>
    <row r="106" spans="1:12" s="3" customFormat="1" x14ac:dyDescent="0.2">
      <c r="A106" s="13"/>
      <c r="B106" s="13"/>
      <c r="C106" s="106"/>
      <c r="D106" s="8"/>
      <c r="E106" s="7"/>
      <c r="F106" s="7"/>
      <c r="G106" s="7"/>
      <c r="H106" s="7"/>
      <c r="I106" s="7"/>
      <c r="J106" s="7"/>
      <c r="K106" s="17"/>
    </row>
    <row r="107" spans="1:12" s="3" customFormat="1" x14ac:dyDescent="0.2">
      <c r="A107" s="13"/>
      <c r="B107" s="13"/>
      <c r="C107" s="106"/>
      <c r="D107" s="8"/>
      <c r="E107" s="7"/>
      <c r="F107" s="7"/>
      <c r="G107" s="7"/>
      <c r="H107" s="7"/>
      <c r="I107" s="7"/>
      <c r="J107" s="7"/>
      <c r="K107" s="17"/>
      <c r="L107" s="17"/>
    </row>
    <row r="108" spans="1:12" s="3" customFormat="1" x14ac:dyDescent="0.2">
      <c r="A108" s="13"/>
      <c r="B108" s="13"/>
      <c r="C108" s="106"/>
      <c r="D108" s="8"/>
      <c r="E108" s="7"/>
      <c r="F108" s="7"/>
      <c r="G108" s="7"/>
      <c r="H108" s="7"/>
      <c r="I108" s="7"/>
      <c r="J108" s="7"/>
      <c r="K108" s="17"/>
    </row>
    <row r="109" spans="1:12" s="3" customFormat="1" x14ac:dyDescent="0.2">
      <c r="A109" s="13"/>
      <c r="B109" s="13"/>
      <c r="C109" s="106"/>
      <c r="D109" s="8"/>
      <c r="E109" s="7"/>
      <c r="F109" s="7"/>
      <c r="G109" s="7"/>
      <c r="H109" s="7"/>
      <c r="I109" s="7"/>
      <c r="J109" s="7"/>
      <c r="K109" s="17"/>
    </row>
    <row r="110" spans="1:12" s="3" customFormat="1" x14ac:dyDescent="0.2">
      <c r="A110" s="13"/>
      <c r="B110" s="13"/>
      <c r="C110" s="106"/>
      <c r="D110" s="8"/>
      <c r="E110" s="7"/>
      <c r="F110" s="7"/>
      <c r="G110" s="7"/>
      <c r="H110" s="7"/>
      <c r="I110" s="7"/>
      <c r="J110" s="7"/>
      <c r="K110" s="17"/>
    </row>
    <row r="111" spans="1:12" s="3" customFormat="1" x14ac:dyDescent="0.2">
      <c r="A111" s="13"/>
      <c r="B111" s="13"/>
      <c r="C111" s="106"/>
      <c r="D111" s="8"/>
      <c r="E111" s="7"/>
      <c r="F111" s="7"/>
      <c r="G111" s="7"/>
      <c r="H111" s="7"/>
      <c r="I111" s="7"/>
      <c r="J111" s="7"/>
      <c r="K111" s="17"/>
    </row>
    <row r="112" spans="1:12" s="3" customFormat="1" x14ac:dyDescent="0.2">
      <c r="A112" s="13"/>
      <c r="B112" s="13"/>
      <c r="C112" s="106"/>
      <c r="D112" s="8"/>
      <c r="E112" s="7"/>
      <c r="F112" s="7"/>
      <c r="G112" s="7"/>
      <c r="H112" s="7"/>
      <c r="I112" s="7"/>
      <c r="J112" s="7"/>
      <c r="K112" s="17"/>
    </row>
    <row r="113" spans="1:11" s="3" customFormat="1" x14ac:dyDescent="0.2">
      <c r="A113" s="13"/>
      <c r="B113" s="13"/>
      <c r="C113" s="106"/>
      <c r="D113" s="8"/>
      <c r="E113" s="7"/>
      <c r="F113" s="7"/>
      <c r="G113" s="7"/>
      <c r="H113" s="7"/>
      <c r="I113" s="7"/>
      <c r="J113" s="7"/>
      <c r="K113" s="17"/>
    </row>
    <row r="114" spans="1:11" s="3" customFormat="1" x14ac:dyDescent="0.2">
      <c r="A114" s="13"/>
      <c r="B114" s="13"/>
      <c r="C114" s="106"/>
      <c r="D114" s="8"/>
      <c r="E114" s="7"/>
      <c r="F114" s="7"/>
      <c r="G114" s="7"/>
      <c r="H114" s="7"/>
      <c r="I114" s="7"/>
      <c r="J114" s="7"/>
      <c r="K114" s="17"/>
    </row>
    <row r="115" spans="1:11" s="3" customFormat="1" x14ac:dyDescent="0.2">
      <c r="A115" s="13"/>
      <c r="B115" s="13"/>
      <c r="C115" s="106"/>
      <c r="D115" s="8"/>
      <c r="E115" s="7"/>
      <c r="F115" s="7"/>
      <c r="G115" s="7"/>
      <c r="H115" s="7"/>
      <c r="I115" s="7"/>
      <c r="J115" s="7"/>
      <c r="K115" s="17"/>
    </row>
    <row r="116" spans="1:11" s="3" customFormat="1" x14ac:dyDescent="0.2">
      <c r="A116" s="13"/>
      <c r="B116" s="13"/>
      <c r="C116" s="106"/>
      <c r="D116" s="8"/>
      <c r="E116" s="7"/>
      <c r="F116" s="7"/>
      <c r="G116" s="7"/>
      <c r="H116" s="7"/>
      <c r="I116" s="7"/>
      <c r="J116" s="7"/>
      <c r="K116" s="17"/>
    </row>
    <row r="117" spans="1:11" s="3" customFormat="1" x14ac:dyDescent="0.2">
      <c r="A117" s="13"/>
      <c r="B117" s="13"/>
      <c r="C117" s="106"/>
      <c r="D117" s="8"/>
      <c r="E117" s="7"/>
      <c r="F117" s="7"/>
      <c r="G117" s="7"/>
      <c r="H117" s="7"/>
      <c r="I117" s="7"/>
      <c r="J117" s="7"/>
      <c r="K117" s="17"/>
    </row>
    <row r="118" spans="1:11" s="3" customFormat="1" x14ac:dyDescent="0.2">
      <c r="A118" s="13"/>
      <c r="B118" s="13"/>
      <c r="C118" s="106"/>
      <c r="D118" s="8"/>
      <c r="E118" s="7"/>
      <c r="F118" s="7"/>
      <c r="G118" s="7"/>
      <c r="H118" s="7"/>
      <c r="I118" s="7"/>
      <c r="J118" s="7"/>
      <c r="K118" s="17"/>
    </row>
    <row r="119" spans="1:11" s="3" customFormat="1" x14ac:dyDescent="0.2">
      <c r="A119" s="13"/>
      <c r="B119" s="13"/>
      <c r="C119" s="106"/>
      <c r="D119" s="8"/>
      <c r="E119" s="7"/>
      <c r="F119" s="7"/>
      <c r="G119" s="7"/>
      <c r="H119" s="7"/>
      <c r="I119" s="7"/>
      <c r="J119" s="7"/>
      <c r="K119" s="17"/>
    </row>
    <row r="120" spans="1:11" s="3" customFormat="1" x14ac:dyDescent="0.2">
      <c r="A120" s="13"/>
      <c r="B120" s="13"/>
      <c r="C120" s="106"/>
      <c r="D120" s="8"/>
      <c r="E120" s="7"/>
      <c r="F120" s="7"/>
      <c r="G120" s="7"/>
      <c r="H120" s="7"/>
      <c r="I120" s="7"/>
      <c r="J120" s="7"/>
      <c r="K120" s="17"/>
    </row>
    <row r="121" spans="1:11" s="3" customFormat="1" x14ac:dyDescent="0.2">
      <c r="A121" s="13"/>
      <c r="B121" s="13"/>
      <c r="C121" s="106"/>
      <c r="D121" s="8"/>
      <c r="E121" s="7"/>
      <c r="F121" s="7"/>
      <c r="G121" s="7"/>
      <c r="H121" s="7"/>
      <c r="I121" s="7"/>
      <c r="J121" s="7"/>
      <c r="K121" s="17"/>
    </row>
    <row r="122" spans="1:11" s="3" customFormat="1" x14ac:dyDescent="0.2">
      <c r="A122" s="13"/>
      <c r="B122" s="13"/>
      <c r="C122" s="106"/>
      <c r="D122" s="8"/>
      <c r="E122" s="7"/>
      <c r="F122" s="7"/>
      <c r="G122" s="7"/>
      <c r="H122" s="7"/>
      <c r="I122" s="7"/>
      <c r="J122" s="7"/>
      <c r="K122" s="17"/>
    </row>
    <row r="123" spans="1:11" s="3" customFormat="1" x14ac:dyDescent="0.2">
      <c r="A123" s="13"/>
      <c r="B123" s="13"/>
      <c r="C123" s="106"/>
      <c r="D123" s="8"/>
      <c r="E123" s="7"/>
      <c r="F123" s="7"/>
      <c r="G123" s="7"/>
      <c r="H123" s="7"/>
      <c r="I123" s="7"/>
      <c r="J123" s="7"/>
      <c r="K123" s="17"/>
    </row>
    <row r="124" spans="1:11" s="3" customFormat="1" x14ac:dyDescent="0.2">
      <c r="A124" s="13"/>
      <c r="B124" s="13"/>
      <c r="C124" s="106"/>
      <c r="D124" s="8"/>
      <c r="E124" s="7"/>
      <c r="F124" s="7"/>
      <c r="G124" s="7"/>
      <c r="H124" s="7"/>
      <c r="I124" s="7"/>
      <c r="J124" s="7"/>
      <c r="K124" s="17"/>
    </row>
    <row r="125" spans="1:11" s="3" customFormat="1" x14ac:dyDescent="0.2">
      <c r="A125" s="13"/>
      <c r="B125" s="13"/>
      <c r="C125" s="106"/>
      <c r="D125" s="8"/>
      <c r="E125" s="7"/>
      <c r="F125" s="7"/>
      <c r="G125" s="7"/>
      <c r="H125" s="7"/>
      <c r="I125" s="7"/>
      <c r="J125" s="7"/>
      <c r="K125" s="17"/>
    </row>
    <row r="126" spans="1:11" s="3" customFormat="1" x14ac:dyDescent="0.2">
      <c r="A126" s="13"/>
      <c r="B126" s="13"/>
      <c r="C126" s="106"/>
      <c r="D126" s="8"/>
      <c r="E126" s="7"/>
      <c r="F126" s="7"/>
      <c r="G126" s="7"/>
      <c r="H126" s="7"/>
      <c r="I126" s="7"/>
      <c r="J126" s="7"/>
      <c r="K126" s="17"/>
    </row>
    <row r="127" spans="1:11" s="3" customFormat="1" x14ac:dyDescent="0.2">
      <c r="A127" s="13"/>
      <c r="B127" s="13"/>
      <c r="C127" s="106"/>
      <c r="D127" s="8"/>
      <c r="E127" s="7"/>
      <c r="F127" s="7"/>
      <c r="G127" s="7"/>
      <c r="H127" s="7"/>
      <c r="I127" s="7"/>
      <c r="J127" s="7"/>
      <c r="K127" s="17"/>
    </row>
    <row r="128" spans="1:11" s="3" customFormat="1" x14ac:dyDescent="0.2">
      <c r="A128" s="13"/>
      <c r="B128" s="13"/>
      <c r="C128" s="106"/>
      <c r="D128" s="8"/>
      <c r="E128" s="7"/>
      <c r="F128" s="7"/>
      <c r="G128" s="7"/>
      <c r="H128" s="7"/>
      <c r="I128" s="7"/>
      <c r="J128" s="7"/>
      <c r="K128" s="17"/>
    </row>
    <row r="129" spans="1:11" s="3" customFormat="1" x14ac:dyDescent="0.2">
      <c r="A129" s="13"/>
      <c r="B129" s="13"/>
      <c r="C129" s="106"/>
      <c r="D129" s="8"/>
      <c r="E129" s="7"/>
      <c r="F129" s="7"/>
      <c r="G129" s="7"/>
      <c r="H129" s="7"/>
      <c r="I129" s="7"/>
      <c r="J129" s="7"/>
      <c r="K129" s="17"/>
    </row>
    <row r="130" spans="1:11" s="3" customFormat="1" x14ac:dyDescent="0.2">
      <c r="A130" s="13"/>
      <c r="B130" s="13"/>
      <c r="C130" s="106"/>
      <c r="D130" s="8"/>
      <c r="E130" s="7"/>
      <c r="F130" s="7"/>
      <c r="G130" s="7"/>
      <c r="H130" s="7"/>
      <c r="I130" s="7"/>
      <c r="J130" s="7"/>
      <c r="K130" s="17"/>
    </row>
    <row r="131" spans="1:11" s="3" customFormat="1" x14ac:dyDescent="0.2">
      <c r="A131" s="13"/>
      <c r="B131" s="13"/>
      <c r="C131" s="106"/>
      <c r="D131" s="8"/>
      <c r="E131" s="7"/>
      <c r="F131" s="7"/>
      <c r="G131" s="7"/>
      <c r="H131" s="7"/>
      <c r="I131" s="7"/>
      <c r="J131" s="7"/>
      <c r="K131" s="17"/>
    </row>
    <row r="132" spans="1:11" s="3" customFormat="1" x14ac:dyDescent="0.2">
      <c r="A132" s="13"/>
      <c r="B132" s="13"/>
      <c r="C132" s="106"/>
      <c r="D132" s="8"/>
      <c r="E132" s="7"/>
      <c r="F132" s="7"/>
      <c r="G132" s="7"/>
      <c r="H132" s="7"/>
      <c r="I132" s="7"/>
      <c r="J132" s="7"/>
      <c r="K132" s="17"/>
    </row>
    <row r="133" spans="1:11" s="3" customFormat="1" x14ac:dyDescent="0.2">
      <c r="A133" s="13"/>
      <c r="B133" s="13"/>
      <c r="C133" s="106"/>
      <c r="D133" s="8"/>
      <c r="E133" s="7"/>
      <c r="F133" s="7"/>
      <c r="G133" s="7"/>
      <c r="H133" s="7"/>
      <c r="I133" s="7"/>
      <c r="J133" s="7"/>
      <c r="K133" s="17"/>
    </row>
    <row r="134" spans="1:11" s="3" customFormat="1" x14ac:dyDescent="0.2">
      <c r="A134" s="13"/>
      <c r="B134" s="13"/>
      <c r="C134" s="106"/>
      <c r="D134" s="8"/>
      <c r="E134" s="7"/>
      <c r="F134" s="7"/>
      <c r="G134" s="7"/>
      <c r="H134" s="7"/>
      <c r="I134" s="7"/>
      <c r="J134" s="7"/>
      <c r="K134" s="17"/>
    </row>
    <row r="135" spans="1:11" s="3" customFormat="1" x14ac:dyDescent="0.2">
      <c r="A135" s="13"/>
      <c r="B135" s="13"/>
      <c r="C135" s="106"/>
      <c r="D135" s="8"/>
      <c r="E135" s="7"/>
      <c r="F135" s="7"/>
      <c r="G135" s="7"/>
      <c r="H135" s="7"/>
      <c r="I135" s="7"/>
      <c r="J135" s="7"/>
      <c r="K135" s="17"/>
    </row>
    <row r="136" spans="1:11" s="3" customFormat="1" x14ac:dyDescent="0.2">
      <c r="A136" s="13"/>
      <c r="B136" s="13"/>
      <c r="C136" s="106"/>
      <c r="D136" s="8"/>
      <c r="E136" s="7"/>
      <c r="F136" s="7"/>
      <c r="G136" s="7"/>
      <c r="H136" s="7"/>
      <c r="I136" s="7"/>
      <c r="J136" s="7"/>
      <c r="K136" s="17"/>
    </row>
    <row r="137" spans="1:11" s="3" customFormat="1" x14ac:dyDescent="0.2">
      <c r="A137" s="13"/>
      <c r="B137" s="13"/>
      <c r="C137" s="106"/>
      <c r="D137" s="8"/>
      <c r="E137" s="7"/>
      <c r="F137" s="7"/>
      <c r="G137" s="7"/>
      <c r="H137" s="7"/>
      <c r="I137" s="7"/>
      <c r="J137" s="7"/>
      <c r="K137" s="17"/>
    </row>
    <row r="138" spans="1:11" s="3" customFormat="1" x14ac:dyDescent="0.2">
      <c r="A138" s="13"/>
      <c r="B138" s="13"/>
      <c r="C138" s="106"/>
      <c r="D138" s="8"/>
      <c r="E138" s="7"/>
      <c r="F138" s="7"/>
      <c r="G138" s="7"/>
      <c r="H138" s="7"/>
      <c r="I138" s="7"/>
      <c r="J138" s="7"/>
      <c r="K138" s="17"/>
    </row>
    <row r="139" spans="1:11" s="3" customFormat="1" x14ac:dyDescent="0.2">
      <c r="A139" s="13"/>
      <c r="B139" s="13"/>
      <c r="C139" s="106"/>
      <c r="D139" s="8"/>
      <c r="E139" s="7"/>
      <c r="F139" s="7"/>
      <c r="G139" s="7"/>
      <c r="H139" s="7"/>
      <c r="I139" s="7"/>
      <c r="J139" s="7"/>
      <c r="K139" s="17"/>
    </row>
    <row r="140" spans="1:11" s="3" customFormat="1" x14ac:dyDescent="0.2">
      <c r="A140" s="13"/>
      <c r="B140" s="13"/>
      <c r="C140" s="106"/>
      <c r="D140" s="8"/>
      <c r="E140" s="7"/>
      <c r="F140" s="7"/>
      <c r="G140" s="7"/>
      <c r="H140" s="7"/>
      <c r="I140" s="7"/>
      <c r="J140" s="7"/>
      <c r="K140" s="17"/>
    </row>
    <row r="141" spans="1:11" s="3" customFormat="1" x14ac:dyDescent="0.2">
      <c r="A141" s="13"/>
      <c r="B141" s="13"/>
      <c r="C141" s="106"/>
      <c r="D141" s="8"/>
      <c r="E141" s="7"/>
      <c r="F141" s="7"/>
      <c r="G141" s="7"/>
      <c r="H141" s="7"/>
      <c r="I141" s="7"/>
      <c r="J141" s="7"/>
      <c r="K141" s="17"/>
    </row>
    <row r="142" spans="1:11" s="3" customFormat="1" x14ac:dyDescent="0.2">
      <c r="A142" s="13"/>
      <c r="B142" s="13"/>
      <c r="C142" s="106"/>
      <c r="D142" s="8"/>
      <c r="E142" s="7"/>
      <c r="F142" s="7"/>
      <c r="G142" s="7"/>
      <c r="H142" s="7"/>
      <c r="I142" s="7"/>
      <c r="J142" s="7"/>
      <c r="K142" s="17"/>
    </row>
    <row r="143" spans="1:11" s="3" customFormat="1" x14ac:dyDescent="0.2">
      <c r="A143" s="13"/>
      <c r="B143" s="13"/>
      <c r="C143" s="106"/>
      <c r="D143" s="8"/>
      <c r="E143" s="7"/>
      <c r="F143" s="7"/>
      <c r="G143" s="7"/>
      <c r="H143" s="7"/>
      <c r="I143" s="7"/>
      <c r="J143" s="7"/>
      <c r="K143" s="17"/>
    </row>
    <row r="144" spans="1:11" s="3" customFormat="1" x14ac:dyDescent="0.2">
      <c r="A144" s="13"/>
      <c r="B144" s="13"/>
      <c r="C144" s="106"/>
      <c r="D144" s="8"/>
      <c r="E144" s="7"/>
      <c r="F144" s="7"/>
      <c r="G144" s="7"/>
      <c r="H144" s="7"/>
      <c r="I144" s="7"/>
      <c r="J144" s="7"/>
      <c r="K144" s="17"/>
    </row>
    <row r="145" spans="1:11" s="3" customFormat="1" x14ac:dyDescent="0.2">
      <c r="A145" s="13"/>
      <c r="B145" s="13"/>
      <c r="C145" s="106"/>
      <c r="D145" s="8"/>
      <c r="E145" s="7"/>
      <c r="F145" s="7"/>
      <c r="G145" s="7"/>
      <c r="H145" s="7"/>
      <c r="I145" s="7"/>
      <c r="J145" s="7"/>
      <c r="K145" s="17"/>
    </row>
    <row r="146" spans="1:11" s="3" customFormat="1" x14ac:dyDescent="0.2">
      <c r="A146" s="13"/>
      <c r="B146" s="13"/>
      <c r="C146" s="106"/>
      <c r="D146" s="8"/>
      <c r="E146" s="7"/>
      <c r="F146" s="7"/>
      <c r="G146" s="7"/>
      <c r="H146" s="7"/>
      <c r="I146" s="7"/>
      <c r="J146" s="7"/>
      <c r="K146" s="17"/>
    </row>
    <row r="147" spans="1:11" s="3" customFormat="1" x14ac:dyDescent="0.2">
      <c r="A147" s="13"/>
      <c r="B147" s="13"/>
      <c r="C147" s="106"/>
      <c r="D147" s="8"/>
      <c r="E147" s="7"/>
      <c r="F147" s="7"/>
      <c r="G147" s="7"/>
      <c r="H147" s="7"/>
      <c r="I147" s="7"/>
      <c r="J147" s="7"/>
      <c r="K147" s="17"/>
    </row>
    <row r="148" spans="1:11" s="3" customFormat="1" x14ac:dyDescent="0.2">
      <c r="A148" s="13"/>
      <c r="B148" s="13"/>
      <c r="C148" s="106"/>
      <c r="D148" s="8"/>
      <c r="E148" s="7"/>
      <c r="F148" s="7"/>
      <c r="G148" s="7"/>
      <c r="H148" s="7"/>
      <c r="I148" s="7"/>
      <c r="J148" s="7"/>
      <c r="K148" s="17"/>
    </row>
    <row r="149" spans="1:11" s="3" customFormat="1" x14ac:dyDescent="0.2">
      <c r="A149" s="13"/>
      <c r="B149" s="13"/>
      <c r="C149" s="106"/>
      <c r="D149" s="8"/>
      <c r="E149" s="7"/>
      <c r="F149" s="7"/>
      <c r="G149" s="7"/>
      <c r="H149" s="7"/>
      <c r="I149" s="7"/>
      <c r="J149" s="7"/>
      <c r="K149" s="17"/>
    </row>
    <row r="150" spans="1:11" s="3" customFormat="1" x14ac:dyDescent="0.2">
      <c r="A150" s="13"/>
      <c r="B150" s="13"/>
      <c r="C150" s="106"/>
      <c r="D150" s="8"/>
      <c r="E150" s="7"/>
      <c r="F150" s="7"/>
      <c r="G150" s="7"/>
      <c r="H150" s="7"/>
      <c r="I150" s="7"/>
      <c r="J150" s="7"/>
      <c r="K150" s="17"/>
    </row>
    <row r="151" spans="1:11" s="3" customFormat="1" x14ac:dyDescent="0.2">
      <c r="A151" s="13"/>
      <c r="B151" s="13"/>
      <c r="C151" s="106"/>
      <c r="D151" s="8"/>
      <c r="E151" s="7"/>
      <c r="F151" s="7"/>
      <c r="G151" s="7"/>
      <c r="H151" s="7"/>
      <c r="I151" s="7"/>
      <c r="J151" s="7"/>
      <c r="K151" s="17"/>
    </row>
    <row r="152" spans="1:11" s="3" customFormat="1" x14ac:dyDescent="0.2">
      <c r="A152" s="13"/>
      <c r="B152" s="13"/>
      <c r="C152" s="106"/>
      <c r="D152" s="8"/>
      <c r="E152" s="7"/>
      <c r="F152" s="7"/>
      <c r="G152" s="7"/>
      <c r="H152" s="7"/>
      <c r="I152" s="7"/>
      <c r="J152" s="7"/>
      <c r="K152" s="17"/>
    </row>
    <row r="153" spans="1:11" s="3" customFormat="1" x14ac:dyDescent="0.2">
      <c r="A153" s="13"/>
      <c r="B153" s="13"/>
      <c r="C153" s="106"/>
      <c r="D153" s="8"/>
      <c r="E153" s="7"/>
      <c r="F153" s="7"/>
      <c r="G153" s="7"/>
      <c r="H153" s="7"/>
      <c r="I153" s="7"/>
      <c r="J153" s="7"/>
      <c r="K153" s="17"/>
    </row>
    <row r="154" spans="1:11" s="3" customFormat="1" x14ac:dyDescent="0.2">
      <c r="A154" s="13"/>
      <c r="B154" s="13"/>
      <c r="C154" s="106"/>
      <c r="D154" s="8"/>
      <c r="E154" s="7"/>
      <c r="F154" s="7"/>
      <c r="G154" s="7"/>
      <c r="H154" s="7"/>
      <c r="I154" s="7"/>
      <c r="J154" s="7"/>
      <c r="K154" s="17"/>
    </row>
    <row r="155" spans="1:11" s="3" customFormat="1" x14ac:dyDescent="0.2">
      <c r="A155" s="13"/>
      <c r="B155" s="13"/>
      <c r="C155" s="106"/>
      <c r="D155" s="8"/>
      <c r="E155" s="7"/>
      <c r="F155" s="7"/>
      <c r="G155" s="7"/>
      <c r="H155" s="7"/>
      <c r="I155" s="7"/>
      <c r="J155" s="7"/>
      <c r="K155" s="17"/>
    </row>
    <row r="156" spans="1:11" s="3" customFormat="1" x14ac:dyDescent="0.2">
      <c r="A156" s="13"/>
      <c r="B156" s="13"/>
      <c r="C156" s="106"/>
      <c r="D156" s="8"/>
      <c r="E156" s="7"/>
      <c r="F156" s="7"/>
      <c r="G156" s="7"/>
      <c r="H156" s="7"/>
      <c r="I156" s="7"/>
      <c r="J156" s="7"/>
      <c r="K156" s="17"/>
    </row>
    <row r="157" spans="1:11" s="3" customFormat="1" x14ac:dyDescent="0.2">
      <c r="A157" s="13"/>
      <c r="B157" s="13"/>
      <c r="C157" s="106"/>
      <c r="D157" s="8"/>
      <c r="E157" s="7"/>
      <c r="F157" s="7"/>
      <c r="G157" s="7"/>
      <c r="H157" s="7"/>
      <c r="I157" s="7"/>
      <c r="J157" s="7"/>
      <c r="K157" s="17"/>
    </row>
    <row r="158" spans="1:11" s="3" customFormat="1" x14ac:dyDescent="0.2">
      <c r="A158" s="13"/>
      <c r="B158" s="13"/>
      <c r="C158" s="106"/>
      <c r="D158" s="8"/>
      <c r="E158" s="7"/>
      <c r="F158" s="7"/>
      <c r="G158" s="7"/>
      <c r="H158" s="7"/>
      <c r="I158" s="7"/>
      <c r="J158" s="7"/>
      <c r="K158" s="17"/>
    </row>
    <row r="159" spans="1:11" s="3" customFormat="1" x14ac:dyDescent="0.2">
      <c r="A159" s="13"/>
      <c r="B159" s="13"/>
      <c r="C159" s="106"/>
      <c r="D159" s="8"/>
      <c r="E159" s="7"/>
      <c r="F159" s="7"/>
      <c r="G159" s="7"/>
      <c r="H159" s="7"/>
      <c r="I159" s="7"/>
      <c r="J159" s="7"/>
      <c r="K159" s="17"/>
    </row>
    <row r="160" spans="1:11" s="3" customFormat="1" x14ac:dyDescent="0.2">
      <c r="A160" s="13"/>
      <c r="B160" s="13"/>
      <c r="C160" s="106"/>
      <c r="D160" s="8"/>
      <c r="E160" s="7"/>
      <c r="F160" s="7"/>
      <c r="G160" s="7"/>
      <c r="H160" s="7"/>
      <c r="I160" s="7"/>
      <c r="J160" s="7"/>
      <c r="K160" s="17"/>
    </row>
    <row r="161" spans="1:11" s="3" customFormat="1" x14ac:dyDescent="0.2">
      <c r="A161" s="13"/>
      <c r="B161" s="13"/>
      <c r="C161" s="106"/>
      <c r="D161" s="8"/>
      <c r="E161" s="7"/>
      <c r="F161" s="7"/>
      <c r="G161" s="7"/>
      <c r="H161" s="7"/>
      <c r="I161" s="7"/>
      <c r="J161" s="7"/>
      <c r="K161" s="17"/>
    </row>
    <row r="162" spans="1:11" s="3" customFormat="1" x14ac:dyDescent="0.2">
      <c r="A162" s="13"/>
      <c r="B162" s="13"/>
      <c r="C162" s="106"/>
      <c r="D162" s="8"/>
      <c r="E162" s="7"/>
      <c r="F162" s="7"/>
      <c r="G162" s="7"/>
      <c r="H162" s="7"/>
      <c r="I162" s="7"/>
      <c r="J162" s="7"/>
      <c r="K162" s="17"/>
    </row>
    <row r="163" spans="1:11" s="3" customFormat="1" x14ac:dyDescent="0.2">
      <c r="A163" s="13"/>
      <c r="B163" s="13"/>
      <c r="C163" s="106"/>
      <c r="D163" s="8"/>
      <c r="E163" s="7"/>
      <c r="F163" s="7"/>
      <c r="G163" s="7"/>
      <c r="H163" s="7"/>
      <c r="I163" s="7"/>
      <c r="J163" s="7"/>
      <c r="K163" s="17"/>
    </row>
    <row r="164" spans="1:11" s="3" customFormat="1" x14ac:dyDescent="0.2">
      <c r="A164" s="13"/>
      <c r="B164" s="13"/>
      <c r="C164" s="106"/>
      <c r="D164" s="8"/>
      <c r="E164" s="7"/>
      <c r="F164" s="7"/>
      <c r="G164" s="7"/>
      <c r="H164" s="7"/>
      <c r="I164" s="7"/>
      <c r="J164" s="7"/>
      <c r="K164" s="17"/>
    </row>
    <row r="165" spans="1:11" s="3" customFormat="1" x14ac:dyDescent="0.2">
      <c r="A165" s="13"/>
      <c r="B165" s="13"/>
      <c r="C165" s="106"/>
      <c r="D165" s="8"/>
      <c r="E165" s="7"/>
      <c r="F165" s="7"/>
      <c r="G165" s="7"/>
      <c r="H165" s="7"/>
      <c r="I165" s="7"/>
      <c r="J165" s="7"/>
      <c r="K165" s="17"/>
    </row>
    <row r="166" spans="1:11" s="3" customFormat="1" x14ac:dyDescent="0.2">
      <c r="A166" s="13"/>
      <c r="B166" s="13"/>
      <c r="C166" s="106"/>
      <c r="D166" s="8"/>
      <c r="E166" s="7"/>
      <c r="F166" s="7"/>
      <c r="G166" s="7"/>
      <c r="H166" s="7"/>
      <c r="I166" s="7"/>
      <c r="J166" s="7"/>
      <c r="K166" s="17"/>
    </row>
    <row r="167" spans="1:11" s="3" customFormat="1" x14ac:dyDescent="0.2">
      <c r="A167" s="13"/>
      <c r="B167" s="13"/>
      <c r="C167" s="106"/>
      <c r="D167" s="8"/>
      <c r="E167" s="7"/>
      <c r="F167" s="7"/>
      <c r="G167" s="7"/>
      <c r="H167" s="7"/>
      <c r="I167" s="7"/>
      <c r="J167" s="7"/>
      <c r="K167" s="17"/>
    </row>
    <row r="168" spans="1:11" s="3" customFormat="1" x14ac:dyDescent="0.2">
      <c r="A168" s="13"/>
      <c r="B168" s="13"/>
      <c r="C168" s="106"/>
      <c r="D168" s="8"/>
      <c r="E168" s="7"/>
      <c r="F168" s="7"/>
      <c r="G168" s="7"/>
      <c r="H168" s="7"/>
      <c r="I168" s="7"/>
      <c r="J168" s="7"/>
      <c r="K168" s="17"/>
    </row>
    <row r="169" spans="1:11" s="3" customFormat="1" x14ac:dyDescent="0.2">
      <c r="A169" s="13"/>
      <c r="B169" s="13"/>
      <c r="C169" s="106"/>
      <c r="D169" s="8"/>
      <c r="E169" s="7"/>
      <c r="F169" s="7"/>
      <c r="G169" s="7"/>
      <c r="H169" s="7"/>
      <c r="I169" s="7"/>
      <c r="J169" s="7"/>
      <c r="K169" s="17"/>
    </row>
    <row r="170" spans="1:11" s="3" customFormat="1" x14ac:dyDescent="0.2">
      <c r="A170" s="13"/>
      <c r="B170" s="13"/>
      <c r="C170" s="106"/>
      <c r="D170" s="8"/>
      <c r="E170" s="7"/>
      <c r="F170" s="7"/>
      <c r="G170" s="7"/>
      <c r="H170" s="7"/>
      <c r="I170" s="7"/>
      <c r="J170" s="7"/>
      <c r="K170" s="17"/>
    </row>
    <row r="171" spans="1:11" s="3" customFormat="1" x14ac:dyDescent="0.2">
      <c r="A171" s="13"/>
      <c r="B171" s="13"/>
      <c r="C171" s="106"/>
      <c r="D171" s="8"/>
      <c r="E171" s="7"/>
      <c r="F171" s="7"/>
      <c r="G171" s="7"/>
      <c r="H171" s="7"/>
      <c r="I171" s="7"/>
      <c r="J171" s="7"/>
      <c r="K171" s="17"/>
    </row>
    <row r="172" spans="1:11" s="3" customFormat="1" x14ac:dyDescent="0.2">
      <c r="A172" s="13"/>
      <c r="B172" s="13"/>
      <c r="C172" s="106"/>
      <c r="D172" s="8"/>
      <c r="E172" s="7"/>
      <c r="F172" s="7"/>
      <c r="G172" s="7"/>
      <c r="H172" s="7"/>
      <c r="I172" s="7"/>
      <c r="J172" s="7"/>
      <c r="K172" s="17"/>
    </row>
    <row r="173" spans="1:11" s="3" customFormat="1" x14ac:dyDescent="0.2">
      <c r="A173" s="13"/>
      <c r="B173" s="13"/>
      <c r="C173" s="106"/>
      <c r="D173" s="8"/>
      <c r="E173" s="7"/>
      <c r="F173" s="7"/>
      <c r="G173" s="7"/>
      <c r="H173" s="7"/>
      <c r="I173" s="7"/>
      <c r="J173" s="7"/>
      <c r="K173" s="17"/>
    </row>
    <row r="174" spans="1:11" s="3" customFormat="1" x14ac:dyDescent="0.2">
      <c r="A174" s="13"/>
      <c r="B174" s="13"/>
      <c r="C174" s="106"/>
      <c r="D174" s="8"/>
      <c r="E174" s="7"/>
      <c r="F174" s="7"/>
      <c r="G174" s="7"/>
      <c r="H174" s="7"/>
      <c r="I174" s="7"/>
      <c r="J174" s="7"/>
      <c r="K174" s="17"/>
    </row>
    <row r="175" spans="1:11" s="3" customFormat="1" x14ac:dyDescent="0.2">
      <c r="A175" s="13"/>
      <c r="B175" s="13"/>
      <c r="C175" s="106"/>
      <c r="D175" s="8"/>
      <c r="E175" s="7"/>
      <c r="F175" s="7"/>
      <c r="G175" s="7"/>
      <c r="H175" s="7"/>
      <c r="I175" s="7"/>
      <c r="J175" s="7"/>
      <c r="K175" s="17"/>
    </row>
    <row r="176" spans="1:11" s="3" customFormat="1" x14ac:dyDescent="0.2">
      <c r="A176" s="13"/>
      <c r="B176" s="13"/>
      <c r="C176" s="106"/>
      <c r="D176" s="8"/>
      <c r="E176" s="7"/>
      <c r="F176" s="7"/>
      <c r="G176" s="7"/>
      <c r="H176" s="7"/>
      <c r="I176" s="7"/>
      <c r="J176" s="7"/>
      <c r="K176" s="17"/>
    </row>
    <row r="177" spans="1:11" s="3" customFormat="1" x14ac:dyDescent="0.2">
      <c r="A177" s="13"/>
      <c r="B177" s="13"/>
      <c r="C177" s="106"/>
      <c r="D177" s="8"/>
      <c r="E177" s="7"/>
      <c r="F177" s="7"/>
      <c r="G177" s="7"/>
      <c r="H177" s="7"/>
      <c r="I177" s="7"/>
      <c r="J177" s="7"/>
      <c r="K177" s="17"/>
    </row>
    <row r="178" spans="1:11" s="3" customFormat="1" x14ac:dyDescent="0.2">
      <c r="A178" s="13"/>
      <c r="B178" s="13"/>
      <c r="C178" s="106"/>
      <c r="D178" s="8"/>
      <c r="E178" s="7"/>
      <c r="F178" s="7"/>
      <c r="G178" s="7"/>
      <c r="H178" s="7"/>
      <c r="I178" s="7"/>
      <c r="J178" s="7"/>
      <c r="K178" s="17"/>
    </row>
    <row r="179" spans="1:11" s="3" customFormat="1" x14ac:dyDescent="0.2">
      <c r="A179" s="13"/>
      <c r="B179" s="13"/>
      <c r="C179" s="106"/>
      <c r="D179" s="8"/>
      <c r="E179" s="7"/>
      <c r="F179" s="7"/>
      <c r="G179" s="7"/>
      <c r="H179" s="7"/>
      <c r="I179" s="7"/>
      <c r="J179" s="7"/>
      <c r="K179" s="17"/>
    </row>
    <row r="180" spans="1:11" s="3" customFormat="1" x14ac:dyDescent="0.2">
      <c r="A180" s="13"/>
      <c r="B180" s="13"/>
      <c r="C180" s="106"/>
      <c r="D180" s="8"/>
      <c r="E180" s="7"/>
      <c r="F180" s="7"/>
      <c r="G180" s="7"/>
      <c r="H180" s="7"/>
      <c r="I180" s="7"/>
      <c r="J180" s="7"/>
      <c r="K180" s="17"/>
    </row>
    <row r="181" spans="1:11" s="3" customFormat="1" x14ac:dyDescent="0.2">
      <c r="A181" s="13"/>
      <c r="B181" s="13"/>
      <c r="C181" s="106"/>
      <c r="D181" s="8"/>
      <c r="E181" s="7"/>
      <c r="F181" s="7"/>
      <c r="G181" s="7"/>
      <c r="H181" s="7"/>
      <c r="I181" s="7"/>
      <c r="J181" s="7"/>
      <c r="K181" s="17"/>
    </row>
    <row r="182" spans="1:11" s="3" customFormat="1" x14ac:dyDescent="0.2">
      <c r="A182" s="13"/>
      <c r="B182" s="13"/>
      <c r="C182" s="106"/>
      <c r="D182" s="8"/>
      <c r="E182" s="7"/>
      <c r="F182" s="7"/>
      <c r="G182" s="7"/>
      <c r="H182" s="7"/>
      <c r="I182" s="7"/>
      <c r="J182" s="7"/>
      <c r="K182" s="17"/>
    </row>
    <row r="183" spans="1:11" s="3" customFormat="1" x14ac:dyDescent="0.2">
      <c r="A183" s="13"/>
      <c r="B183" s="13"/>
      <c r="C183" s="106"/>
      <c r="D183" s="8"/>
      <c r="E183" s="7"/>
      <c r="F183" s="7"/>
      <c r="G183" s="7"/>
      <c r="H183" s="7"/>
      <c r="I183" s="7"/>
      <c r="J183" s="7"/>
      <c r="K183" s="17"/>
    </row>
    <row r="184" spans="1:11" s="3" customFormat="1" x14ac:dyDescent="0.2">
      <c r="A184" s="13"/>
      <c r="B184" s="13"/>
      <c r="C184" s="106"/>
      <c r="D184" s="8"/>
      <c r="E184" s="7"/>
      <c r="F184" s="7"/>
      <c r="G184" s="7"/>
      <c r="H184" s="7"/>
      <c r="I184" s="7"/>
      <c r="J184" s="7"/>
      <c r="K184" s="17"/>
    </row>
    <row r="185" spans="1:11" s="3" customFormat="1" x14ac:dyDescent="0.2">
      <c r="A185" s="13"/>
      <c r="B185" s="13"/>
      <c r="C185" s="106"/>
      <c r="D185" s="8"/>
      <c r="E185" s="7"/>
      <c r="F185" s="7"/>
      <c r="G185" s="7"/>
      <c r="H185" s="7"/>
      <c r="I185" s="7"/>
      <c r="J185" s="7"/>
      <c r="K185" s="17"/>
    </row>
    <row r="186" spans="1:11" s="3" customFormat="1" x14ac:dyDescent="0.2">
      <c r="A186" s="13"/>
      <c r="B186" s="13"/>
      <c r="C186" s="106"/>
      <c r="D186" s="8"/>
      <c r="E186" s="7"/>
      <c r="F186" s="7"/>
      <c r="G186" s="7"/>
      <c r="H186" s="7"/>
      <c r="I186" s="7"/>
      <c r="J186" s="7"/>
      <c r="K186" s="17"/>
    </row>
    <row r="187" spans="1:11" s="3" customFormat="1" x14ac:dyDescent="0.2">
      <c r="A187" s="13"/>
      <c r="B187" s="13"/>
      <c r="C187" s="106"/>
      <c r="D187" s="8"/>
      <c r="E187" s="7"/>
      <c r="F187" s="7"/>
      <c r="G187" s="7"/>
      <c r="H187" s="7"/>
      <c r="I187" s="7"/>
      <c r="J187" s="7"/>
      <c r="K187" s="17"/>
    </row>
    <row r="188" spans="1:11" s="3" customFormat="1" x14ac:dyDescent="0.2">
      <c r="A188" s="13"/>
      <c r="B188" s="13"/>
      <c r="C188" s="106"/>
      <c r="D188" s="8"/>
      <c r="E188" s="7"/>
      <c r="F188" s="7"/>
      <c r="G188" s="7"/>
      <c r="H188" s="7"/>
      <c r="I188" s="7"/>
      <c r="J188" s="7"/>
      <c r="K188" s="17"/>
    </row>
    <row r="189" spans="1:11" s="3" customFormat="1" x14ac:dyDescent="0.2">
      <c r="A189" s="13"/>
      <c r="B189" s="13"/>
      <c r="C189" s="106"/>
      <c r="D189" s="8"/>
      <c r="E189" s="7"/>
      <c r="F189" s="7"/>
      <c r="G189" s="7"/>
      <c r="H189" s="7"/>
      <c r="I189" s="7"/>
      <c r="J189" s="7"/>
      <c r="K189" s="17"/>
    </row>
    <row r="190" spans="1:11" s="3" customFormat="1" x14ac:dyDescent="0.2">
      <c r="A190" s="13"/>
      <c r="B190" s="13"/>
      <c r="C190" s="106"/>
      <c r="D190" s="8"/>
      <c r="E190" s="7"/>
      <c r="F190" s="7"/>
      <c r="G190" s="7"/>
      <c r="H190" s="7"/>
      <c r="I190" s="7"/>
      <c r="J190" s="7"/>
      <c r="K190" s="17"/>
    </row>
    <row r="191" spans="1:11" s="3" customFormat="1" x14ac:dyDescent="0.2">
      <c r="A191" s="13"/>
      <c r="B191" s="13"/>
      <c r="C191" s="106"/>
      <c r="D191" s="8"/>
      <c r="E191" s="7"/>
      <c r="F191" s="7"/>
      <c r="G191" s="7"/>
      <c r="H191" s="7"/>
      <c r="I191" s="7"/>
      <c r="J191" s="7"/>
      <c r="K191" s="17"/>
    </row>
    <row r="192" spans="1:11" s="3" customFormat="1" x14ac:dyDescent="0.2">
      <c r="A192" s="13"/>
      <c r="B192" s="13"/>
      <c r="C192" s="106"/>
      <c r="D192" s="8"/>
      <c r="E192" s="7"/>
      <c r="F192" s="7"/>
      <c r="G192" s="7"/>
      <c r="H192" s="7"/>
      <c r="I192" s="7"/>
      <c r="J192" s="7"/>
      <c r="K192" s="17"/>
    </row>
    <row r="193" spans="1:11" s="3" customFormat="1" x14ac:dyDescent="0.2">
      <c r="A193" s="13"/>
      <c r="B193" s="13"/>
      <c r="C193" s="106"/>
      <c r="D193" s="8"/>
      <c r="E193" s="7"/>
      <c r="F193" s="7"/>
      <c r="G193" s="7"/>
      <c r="H193" s="7"/>
      <c r="I193" s="7"/>
      <c r="J193" s="7"/>
      <c r="K193" s="17"/>
    </row>
    <row r="194" spans="1:11" s="3" customFormat="1" x14ac:dyDescent="0.2">
      <c r="A194" s="13"/>
      <c r="B194" s="13"/>
      <c r="C194" s="106"/>
      <c r="D194" s="8"/>
      <c r="E194" s="7"/>
      <c r="F194" s="7"/>
      <c r="G194" s="7"/>
      <c r="H194" s="7"/>
      <c r="I194" s="7"/>
      <c r="J194" s="7"/>
      <c r="K194" s="17"/>
    </row>
    <row r="195" spans="1:11" s="3" customFormat="1" x14ac:dyDescent="0.2">
      <c r="A195" s="13"/>
      <c r="B195" s="13"/>
      <c r="C195" s="106"/>
      <c r="D195" s="8"/>
      <c r="E195" s="7"/>
      <c r="F195" s="7"/>
      <c r="G195" s="7"/>
      <c r="H195" s="7"/>
      <c r="I195" s="7"/>
      <c r="J195" s="7"/>
      <c r="K195" s="17"/>
    </row>
    <row r="196" spans="1:11" s="3" customFormat="1" x14ac:dyDescent="0.2">
      <c r="A196" s="13"/>
      <c r="B196" s="13"/>
      <c r="C196" s="106"/>
      <c r="D196" s="8"/>
      <c r="E196" s="7"/>
      <c r="F196" s="7"/>
      <c r="G196" s="7"/>
      <c r="H196" s="7"/>
      <c r="I196" s="7"/>
      <c r="J196" s="7"/>
      <c r="K196" s="17"/>
    </row>
    <row r="197" spans="1:11" s="3" customFormat="1" x14ac:dyDescent="0.2">
      <c r="A197" s="13"/>
      <c r="B197" s="13"/>
      <c r="C197" s="106"/>
      <c r="D197" s="8"/>
      <c r="E197" s="7"/>
      <c r="F197" s="7"/>
      <c r="G197" s="7"/>
      <c r="H197" s="7"/>
      <c r="I197" s="7"/>
      <c r="J197" s="7"/>
      <c r="K197" s="17"/>
    </row>
    <row r="198" spans="1:11" s="3" customFormat="1" x14ac:dyDescent="0.2">
      <c r="A198" s="13"/>
      <c r="B198" s="13"/>
      <c r="C198" s="106"/>
      <c r="D198" s="8"/>
      <c r="E198" s="7"/>
      <c r="F198" s="7"/>
      <c r="G198" s="7"/>
      <c r="H198" s="7"/>
      <c r="I198" s="7"/>
      <c r="J198" s="7"/>
      <c r="K198" s="17"/>
    </row>
    <row r="199" spans="1:11" s="3" customFormat="1" x14ac:dyDescent="0.2">
      <c r="A199" s="13"/>
      <c r="B199" s="13"/>
      <c r="C199" s="106"/>
      <c r="D199" s="8"/>
      <c r="E199" s="7"/>
      <c r="F199" s="7"/>
      <c r="G199" s="7"/>
      <c r="H199" s="7"/>
      <c r="I199" s="7"/>
      <c r="J199" s="7"/>
      <c r="K199" s="17"/>
    </row>
    <row r="200" spans="1:11" s="3" customFormat="1" x14ac:dyDescent="0.2">
      <c r="A200" s="13"/>
      <c r="B200" s="13"/>
      <c r="C200" s="106"/>
      <c r="D200" s="8"/>
      <c r="E200" s="7"/>
      <c r="F200" s="7"/>
      <c r="G200" s="7"/>
      <c r="H200" s="7"/>
      <c r="I200" s="7"/>
      <c r="J200" s="7"/>
      <c r="K200" s="17"/>
    </row>
    <row r="201" spans="1:11" s="3" customFormat="1" x14ac:dyDescent="0.2">
      <c r="A201" s="13"/>
      <c r="B201" s="13"/>
      <c r="C201" s="106"/>
      <c r="D201" s="8"/>
      <c r="E201" s="7"/>
      <c r="F201" s="7"/>
      <c r="G201" s="7"/>
      <c r="H201" s="7"/>
      <c r="I201" s="7"/>
      <c r="J201" s="7"/>
      <c r="K201" s="17"/>
    </row>
    <row r="202" spans="1:11" s="3" customFormat="1" x14ac:dyDescent="0.2">
      <c r="A202" s="13"/>
      <c r="B202" s="13"/>
      <c r="C202" s="106"/>
      <c r="D202" s="8"/>
      <c r="E202" s="7"/>
      <c r="F202" s="7"/>
      <c r="G202" s="7"/>
      <c r="H202" s="7"/>
      <c r="I202" s="7"/>
      <c r="J202" s="7"/>
      <c r="K202" s="17"/>
    </row>
    <row r="203" spans="1:11" s="3" customFormat="1" x14ac:dyDescent="0.2">
      <c r="A203" s="13"/>
      <c r="B203" s="13"/>
      <c r="C203" s="106"/>
      <c r="D203" s="8"/>
      <c r="E203" s="7"/>
      <c r="F203" s="7"/>
      <c r="G203" s="7"/>
      <c r="H203" s="7"/>
      <c r="I203" s="7"/>
      <c r="J203" s="7"/>
      <c r="K203" s="17"/>
    </row>
    <row r="204" spans="1:11" s="3" customFormat="1" x14ac:dyDescent="0.2">
      <c r="A204" s="13"/>
      <c r="B204" s="13"/>
      <c r="C204" s="106"/>
      <c r="D204" s="8"/>
      <c r="E204" s="7"/>
      <c r="F204" s="7"/>
      <c r="G204" s="7"/>
      <c r="H204" s="7"/>
      <c r="I204" s="7"/>
      <c r="J204" s="7"/>
      <c r="K204" s="17"/>
    </row>
    <row r="205" spans="1:11" s="3" customFormat="1" x14ac:dyDescent="0.2">
      <c r="A205" s="13"/>
      <c r="B205" s="13"/>
      <c r="C205" s="106"/>
      <c r="D205" s="8"/>
      <c r="E205" s="7"/>
      <c r="F205" s="7"/>
      <c r="G205" s="7"/>
      <c r="H205" s="7"/>
      <c r="I205" s="7"/>
      <c r="J205" s="7"/>
      <c r="K205" s="17"/>
    </row>
    <row r="206" spans="1:11" s="3" customFormat="1" x14ac:dyDescent="0.2">
      <c r="A206" s="13"/>
      <c r="B206" s="13"/>
      <c r="C206" s="106"/>
      <c r="D206" s="8"/>
      <c r="E206" s="7"/>
      <c r="F206" s="7"/>
      <c r="G206" s="7"/>
      <c r="H206" s="7"/>
      <c r="I206" s="7"/>
      <c r="J206" s="7"/>
      <c r="K206" s="17"/>
    </row>
    <row r="207" spans="1:11" s="3" customFormat="1" x14ac:dyDescent="0.2">
      <c r="A207" s="13"/>
      <c r="B207" s="13"/>
      <c r="C207" s="106"/>
      <c r="D207" s="8"/>
      <c r="E207" s="7"/>
      <c r="F207" s="7"/>
      <c r="G207" s="7"/>
      <c r="H207" s="7"/>
      <c r="I207" s="7"/>
      <c r="J207" s="7"/>
      <c r="K207" s="17"/>
    </row>
    <row r="208" spans="1:11" s="3" customFormat="1" x14ac:dyDescent="0.2">
      <c r="A208" s="13"/>
      <c r="B208" s="13"/>
      <c r="C208" s="106"/>
      <c r="D208" s="8"/>
      <c r="E208" s="7"/>
      <c r="F208" s="7"/>
      <c r="G208" s="7"/>
      <c r="H208" s="7"/>
      <c r="I208" s="7"/>
      <c r="J208" s="7"/>
      <c r="K208" s="17"/>
    </row>
    <row r="209" spans="1:11" s="3" customFormat="1" x14ac:dyDescent="0.2">
      <c r="A209" s="13"/>
      <c r="B209" s="13"/>
      <c r="C209" s="106"/>
      <c r="D209" s="8"/>
      <c r="E209" s="7"/>
      <c r="F209" s="7"/>
      <c r="G209" s="7"/>
      <c r="H209" s="7"/>
      <c r="I209" s="7"/>
      <c r="J209" s="7"/>
      <c r="K209" s="17"/>
    </row>
    <row r="210" spans="1:11" s="3" customFormat="1" x14ac:dyDescent="0.2">
      <c r="A210" s="13"/>
      <c r="B210" s="13"/>
      <c r="C210" s="106"/>
      <c r="D210" s="8"/>
      <c r="E210" s="7"/>
      <c r="F210" s="7"/>
      <c r="G210" s="7"/>
      <c r="H210" s="7"/>
      <c r="I210" s="7"/>
      <c r="J210" s="7"/>
      <c r="K210" s="17"/>
    </row>
    <row r="211" spans="1:11" s="3" customFormat="1" x14ac:dyDescent="0.2">
      <c r="A211" s="13"/>
      <c r="B211" s="13"/>
      <c r="C211" s="106"/>
      <c r="D211" s="8"/>
      <c r="E211" s="7"/>
      <c r="F211" s="7"/>
      <c r="G211" s="7"/>
      <c r="H211" s="7"/>
      <c r="I211" s="7"/>
      <c r="J211" s="7"/>
      <c r="K211" s="17"/>
    </row>
    <row r="212" spans="1:11" s="3" customFormat="1" x14ac:dyDescent="0.2">
      <c r="A212" s="13"/>
      <c r="B212" s="13"/>
      <c r="C212" s="106"/>
      <c r="D212" s="8"/>
      <c r="E212" s="7"/>
      <c r="F212" s="7"/>
      <c r="G212" s="7"/>
      <c r="H212" s="7"/>
      <c r="I212" s="7"/>
      <c r="J212" s="7"/>
      <c r="K212" s="17"/>
    </row>
    <row r="213" spans="1:11" s="3" customFormat="1" x14ac:dyDescent="0.2">
      <c r="A213" s="13"/>
      <c r="B213" s="13"/>
      <c r="C213" s="106"/>
      <c r="D213" s="8"/>
      <c r="E213" s="7"/>
      <c r="F213" s="7"/>
      <c r="G213" s="7"/>
      <c r="H213" s="7"/>
      <c r="I213" s="7"/>
      <c r="J213" s="7"/>
      <c r="K213" s="17"/>
    </row>
    <row r="214" spans="1:11" s="3" customFormat="1" x14ac:dyDescent="0.2">
      <c r="A214" s="13"/>
      <c r="B214" s="13"/>
      <c r="C214" s="106"/>
      <c r="D214" s="8"/>
      <c r="E214" s="7"/>
      <c r="F214" s="7"/>
      <c r="G214" s="7"/>
      <c r="H214" s="7"/>
      <c r="I214" s="7"/>
      <c r="J214" s="7"/>
      <c r="K214" s="17"/>
    </row>
    <row r="215" spans="1:11" s="3" customFormat="1" x14ac:dyDescent="0.2">
      <c r="A215" s="13"/>
      <c r="B215" s="13"/>
      <c r="C215" s="106"/>
      <c r="D215" s="8"/>
      <c r="E215" s="7"/>
      <c r="F215" s="7"/>
      <c r="G215" s="7"/>
      <c r="H215" s="7"/>
      <c r="I215" s="7"/>
      <c r="J215" s="7"/>
      <c r="K215" s="17"/>
    </row>
    <row r="216" spans="1:11" s="3" customFormat="1" x14ac:dyDescent="0.2">
      <c r="A216" s="13"/>
      <c r="B216" s="13"/>
      <c r="C216" s="106"/>
      <c r="D216" s="8"/>
      <c r="E216" s="7"/>
      <c r="F216" s="7"/>
      <c r="G216" s="7"/>
      <c r="H216" s="7"/>
      <c r="I216" s="7"/>
      <c r="J216" s="7"/>
      <c r="K216" s="17"/>
    </row>
    <row r="217" spans="1:11" s="3" customFormat="1" x14ac:dyDescent="0.2">
      <c r="A217" s="13"/>
      <c r="B217" s="13"/>
      <c r="C217" s="106"/>
      <c r="D217" s="8"/>
      <c r="E217" s="7"/>
      <c r="F217" s="7"/>
      <c r="G217" s="7"/>
      <c r="H217" s="7"/>
      <c r="I217" s="7"/>
      <c r="J217" s="7"/>
      <c r="K217" s="17"/>
    </row>
    <row r="218" spans="1:11" s="3" customFormat="1" x14ac:dyDescent="0.2">
      <c r="A218" s="13"/>
      <c r="B218" s="13"/>
      <c r="C218" s="106"/>
      <c r="D218" s="8"/>
      <c r="E218" s="7"/>
      <c r="F218" s="7"/>
      <c r="G218" s="7"/>
      <c r="H218" s="7"/>
      <c r="I218" s="7"/>
      <c r="J218" s="7"/>
      <c r="K218" s="17"/>
    </row>
    <row r="219" spans="1:11" s="3" customFormat="1" x14ac:dyDescent="0.2">
      <c r="A219" s="13"/>
      <c r="B219" s="13"/>
      <c r="C219" s="106"/>
      <c r="D219" s="8"/>
      <c r="E219" s="7"/>
      <c r="F219" s="7"/>
      <c r="G219" s="7"/>
      <c r="H219" s="7"/>
      <c r="I219" s="7"/>
      <c r="J219" s="7"/>
      <c r="K219" s="17"/>
    </row>
    <row r="220" spans="1:11" s="3" customFormat="1" x14ac:dyDescent="0.2">
      <c r="A220" s="13"/>
      <c r="B220" s="13"/>
      <c r="C220" s="106"/>
      <c r="D220" s="8"/>
      <c r="E220" s="7"/>
      <c r="F220" s="7"/>
      <c r="G220" s="7"/>
      <c r="H220" s="7"/>
      <c r="I220" s="7"/>
      <c r="J220" s="7"/>
      <c r="K220" s="17"/>
    </row>
    <row r="221" spans="1:11" s="3" customFormat="1" x14ac:dyDescent="0.2">
      <c r="A221" s="13"/>
      <c r="B221" s="13"/>
      <c r="C221" s="106"/>
      <c r="D221" s="8"/>
      <c r="E221" s="7"/>
      <c r="F221" s="7"/>
      <c r="G221" s="7"/>
      <c r="H221" s="7"/>
      <c r="I221" s="7"/>
      <c r="J221" s="7"/>
      <c r="K221" s="17"/>
    </row>
    <row r="222" spans="1:11" s="3" customFormat="1" x14ac:dyDescent="0.2">
      <c r="A222" s="13"/>
      <c r="B222" s="13"/>
      <c r="C222" s="106"/>
      <c r="D222" s="8"/>
      <c r="E222" s="7"/>
      <c r="F222" s="7"/>
      <c r="G222" s="7"/>
      <c r="H222" s="7"/>
      <c r="I222" s="7"/>
      <c r="J222" s="7"/>
      <c r="K222" s="17"/>
    </row>
    <row r="223" spans="1:11" s="3" customFormat="1" x14ac:dyDescent="0.2">
      <c r="A223" s="13"/>
      <c r="B223" s="13"/>
      <c r="C223" s="106"/>
      <c r="D223" s="8"/>
      <c r="E223" s="7"/>
      <c r="F223" s="7"/>
      <c r="G223" s="7"/>
      <c r="H223" s="7"/>
      <c r="I223" s="7"/>
      <c r="J223" s="7"/>
      <c r="K223" s="17"/>
    </row>
    <row r="224" spans="1:11" s="3" customFormat="1" x14ac:dyDescent="0.2">
      <c r="A224" s="13"/>
      <c r="B224" s="13"/>
      <c r="C224" s="106"/>
      <c r="D224" s="8"/>
      <c r="E224" s="7"/>
      <c r="F224" s="7"/>
      <c r="G224" s="7"/>
      <c r="H224" s="7"/>
      <c r="I224" s="7"/>
      <c r="J224" s="7"/>
      <c r="K224" s="17"/>
    </row>
    <row r="225" spans="1:11" s="3" customFormat="1" x14ac:dyDescent="0.2">
      <c r="A225" s="13"/>
      <c r="B225" s="13"/>
      <c r="C225" s="106"/>
      <c r="D225" s="8"/>
      <c r="E225" s="7"/>
      <c r="F225" s="7"/>
      <c r="G225" s="7"/>
      <c r="H225" s="7"/>
      <c r="I225" s="7"/>
      <c r="J225" s="7"/>
      <c r="K225" s="17"/>
    </row>
    <row r="226" spans="1:11" s="3" customFormat="1" x14ac:dyDescent="0.2">
      <c r="A226" s="13"/>
      <c r="B226" s="13"/>
      <c r="C226" s="106"/>
      <c r="D226" s="8"/>
      <c r="E226" s="7"/>
      <c r="F226" s="7"/>
      <c r="G226" s="7"/>
      <c r="H226" s="7"/>
      <c r="I226" s="7"/>
      <c r="J226" s="7"/>
      <c r="K226" s="17"/>
    </row>
    <row r="227" spans="1:11" s="3" customFormat="1" x14ac:dyDescent="0.2">
      <c r="A227" s="13"/>
      <c r="B227" s="13"/>
      <c r="C227" s="106"/>
      <c r="D227" s="8"/>
      <c r="E227" s="7"/>
      <c r="F227" s="7"/>
      <c r="G227" s="7"/>
      <c r="H227" s="7"/>
      <c r="I227" s="7"/>
      <c r="J227" s="7"/>
      <c r="K227" s="17"/>
    </row>
    <row r="228" spans="1:11" s="3" customFormat="1" x14ac:dyDescent="0.2">
      <c r="A228" s="13"/>
      <c r="B228" s="13"/>
      <c r="C228" s="106"/>
      <c r="D228" s="8"/>
      <c r="E228" s="7"/>
      <c r="F228" s="7"/>
      <c r="G228" s="7"/>
      <c r="H228" s="7"/>
      <c r="I228" s="7"/>
      <c r="J228" s="7"/>
      <c r="K228" s="17"/>
    </row>
    <row r="229" spans="1:11" s="3" customFormat="1" x14ac:dyDescent="0.2">
      <c r="A229" s="13"/>
      <c r="B229" s="13"/>
      <c r="C229" s="106"/>
      <c r="D229" s="8"/>
      <c r="E229" s="7"/>
      <c r="F229" s="7"/>
      <c r="G229" s="7"/>
      <c r="H229" s="7"/>
      <c r="I229" s="7"/>
      <c r="J229" s="7"/>
      <c r="K229" s="17"/>
    </row>
    <row r="230" spans="1:11" s="3" customFormat="1" x14ac:dyDescent="0.2">
      <c r="A230" s="13"/>
      <c r="B230" s="13"/>
      <c r="C230" s="106"/>
      <c r="D230" s="8"/>
      <c r="E230" s="7"/>
      <c r="F230" s="7"/>
      <c r="G230" s="7"/>
      <c r="H230" s="7"/>
      <c r="I230" s="7"/>
      <c r="J230" s="7"/>
      <c r="K230" s="17"/>
    </row>
    <row r="231" spans="1:11" s="3" customFormat="1" x14ac:dyDescent="0.2">
      <c r="A231" s="13"/>
      <c r="B231" s="13"/>
      <c r="C231" s="106"/>
      <c r="D231" s="8"/>
      <c r="E231" s="7"/>
      <c r="F231" s="7"/>
      <c r="G231" s="7"/>
      <c r="H231" s="7"/>
      <c r="I231" s="7"/>
      <c r="J231" s="7"/>
      <c r="K231" s="17"/>
    </row>
    <row r="232" spans="1:11" s="3" customFormat="1" x14ac:dyDescent="0.2">
      <c r="A232" s="13"/>
      <c r="B232" s="13"/>
      <c r="C232" s="106"/>
      <c r="D232" s="8"/>
      <c r="E232" s="7"/>
      <c r="F232" s="7"/>
      <c r="G232" s="7"/>
      <c r="H232" s="7"/>
      <c r="I232" s="7"/>
      <c r="J232" s="7"/>
      <c r="K232" s="17"/>
    </row>
    <row r="233" spans="1:11" s="3" customFormat="1" x14ac:dyDescent="0.2">
      <c r="A233" s="13"/>
      <c r="B233" s="13"/>
      <c r="C233" s="106"/>
      <c r="D233" s="8"/>
      <c r="E233" s="7"/>
      <c r="F233" s="7"/>
      <c r="G233" s="7"/>
      <c r="H233" s="7"/>
      <c r="I233" s="7"/>
      <c r="J233" s="7"/>
      <c r="K233" s="17"/>
    </row>
    <row r="234" spans="1:11" s="3" customFormat="1" x14ac:dyDescent="0.2">
      <c r="A234" s="13"/>
      <c r="B234" s="13"/>
      <c r="C234" s="106"/>
      <c r="D234" s="8"/>
      <c r="E234" s="7"/>
      <c r="F234" s="7"/>
      <c r="G234" s="7"/>
      <c r="H234" s="7"/>
      <c r="I234" s="7"/>
      <c r="J234" s="7"/>
      <c r="K234" s="17"/>
    </row>
    <row r="235" spans="1:11" s="3" customFormat="1" x14ac:dyDescent="0.2">
      <c r="A235" s="13"/>
      <c r="B235" s="13"/>
      <c r="C235" s="106"/>
      <c r="D235" s="8"/>
      <c r="E235" s="7"/>
      <c r="F235" s="7"/>
      <c r="G235" s="7"/>
      <c r="H235" s="7"/>
      <c r="I235" s="7"/>
      <c r="J235" s="7"/>
      <c r="K235" s="17"/>
    </row>
    <row r="236" spans="1:11" s="3" customFormat="1" x14ac:dyDescent="0.2">
      <c r="A236" s="13"/>
      <c r="B236" s="13"/>
      <c r="C236" s="106"/>
      <c r="D236" s="8"/>
      <c r="E236" s="7"/>
      <c r="F236" s="7"/>
      <c r="G236" s="7"/>
      <c r="H236" s="7"/>
      <c r="I236" s="7"/>
      <c r="J236" s="7"/>
      <c r="K236" s="17"/>
    </row>
    <row r="237" spans="1:11" s="3" customFormat="1" x14ac:dyDescent="0.2">
      <c r="A237" s="13"/>
      <c r="B237" s="13"/>
      <c r="C237" s="106"/>
      <c r="D237" s="8"/>
      <c r="E237" s="7"/>
      <c r="F237" s="7"/>
      <c r="G237" s="7"/>
      <c r="H237" s="7"/>
      <c r="I237" s="7"/>
      <c r="J237" s="7"/>
      <c r="K237" s="17"/>
    </row>
    <row r="238" spans="1:11" s="3" customFormat="1" x14ac:dyDescent="0.2">
      <c r="A238" s="13"/>
      <c r="B238" s="13"/>
      <c r="C238" s="106"/>
      <c r="D238" s="8"/>
      <c r="E238" s="7"/>
      <c r="F238" s="7"/>
      <c r="G238" s="7"/>
      <c r="H238" s="7"/>
      <c r="I238" s="7"/>
      <c r="J238" s="7"/>
      <c r="K238" s="17"/>
    </row>
    <row r="239" spans="1:11" s="3" customFormat="1" x14ac:dyDescent="0.2">
      <c r="A239" s="13"/>
      <c r="B239" s="13"/>
      <c r="C239" s="106"/>
      <c r="D239" s="8"/>
      <c r="E239" s="7"/>
      <c r="F239" s="7"/>
      <c r="G239" s="7"/>
      <c r="H239" s="7"/>
      <c r="I239" s="7"/>
      <c r="J239" s="7"/>
      <c r="K239" s="17"/>
    </row>
    <row r="240" spans="1:11" s="3" customFormat="1" x14ac:dyDescent="0.2">
      <c r="A240" s="13"/>
      <c r="B240" s="13"/>
      <c r="C240" s="106"/>
      <c r="D240" s="8"/>
      <c r="E240" s="7"/>
      <c r="F240" s="7"/>
      <c r="G240" s="7"/>
      <c r="H240" s="7"/>
      <c r="I240" s="7"/>
      <c r="J240" s="7"/>
      <c r="K240" s="17"/>
    </row>
    <row r="241" spans="1:11" s="3" customFormat="1" x14ac:dyDescent="0.2">
      <c r="A241" s="13"/>
      <c r="B241" s="13"/>
      <c r="C241" s="106"/>
      <c r="D241" s="8"/>
      <c r="E241" s="7"/>
      <c r="F241" s="7"/>
      <c r="G241" s="7"/>
      <c r="H241" s="7"/>
      <c r="I241" s="7"/>
      <c r="J241" s="7"/>
      <c r="K241" s="17"/>
    </row>
    <row r="242" spans="1:11" s="3" customFormat="1" x14ac:dyDescent="0.2">
      <c r="A242" s="13"/>
      <c r="B242" s="13"/>
      <c r="C242" s="106"/>
      <c r="D242" s="8"/>
      <c r="E242" s="7"/>
      <c r="F242" s="7"/>
      <c r="G242" s="7"/>
      <c r="H242" s="7"/>
      <c r="I242" s="7"/>
      <c r="J242" s="7"/>
      <c r="K242" s="17"/>
    </row>
    <row r="243" spans="1:11" s="3" customFormat="1" x14ac:dyDescent="0.2">
      <c r="A243" s="13"/>
      <c r="B243" s="13"/>
      <c r="C243" s="106"/>
      <c r="D243" s="8"/>
      <c r="E243" s="7"/>
      <c r="F243" s="7"/>
      <c r="G243" s="7"/>
      <c r="H243" s="7"/>
      <c r="I243" s="7"/>
      <c r="J243" s="7"/>
      <c r="K243" s="17"/>
    </row>
    <row r="244" spans="1:11" s="3" customFormat="1" x14ac:dyDescent="0.2">
      <c r="A244" s="13"/>
      <c r="B244" s="13"/>
      <c r="C244" s="106"/>
      <c r="D244" s="8"/>
      <c r="E244" s="7"/>
      <c r="F244" s="7"/>
      <c r="G244" s="7"/>
      <c r="H244" s="7"/>
      <c r="I244" s="7"/>
      <c r="J244" s="7"/>
      <c r="K244" s="17"/>
    </row>
    <row r="245" spans="1:11" s="3" customFormat="1" x14ac:dyDescent="0.2">
      <c r="A245" s="13"/>
      <c r="B245" s="13"/>
      <c r="C245" s="106"/>
      <c r="D245" s="8"/>
      <c r="E245" s="7"/>
      <c r="F245" s="7"/>
      <c r="G245" s="7"/>
      <c r="H245" s="7"/>
      <c r="I245" s="7"/>
      <c r="J245" s="7"/>
      <c r="K245" s="17"/>
    </row>
    <row r="246" spans="1:11" s="3" customFormat="1" x14ac:dyDescent="0.2">
      <c r="A246" s="13"/>
      <c r="B246" s="13"/>
      <c r="C246" s="106"/>
      <c r="D246" s="8"/>
      <c r="E246" s="7"/>
      <c r="F246" s="7"/>
      <c r="G246" s="7"/>
      <c r="H246" s="7"/>
      <c r="I246" s="7"/>
      <c r="J246" s="7"/>
      <c r="K246" s="17"/>
    </row>
    <row r="247" spans="1:11" s="3" customFormat="1" x14ac:dyDescent="0.2">
      <c r="A247" s="13"/>
      <c r="B247" s="13"/>
      <c r="C247" s="106"/>
      <c r="D247" s="8"/>
      <c r="E247" s="7"/>
      <c r="F247" s="7"/>
      <c r="G247" s="7"/>
      <c r="H247" s="7"/>
      <c r="I247" s="7"/>
      <c r="J247" s="7"/>
      <c r="K247" s="17"/>
    </row>
    <row r="248" spans="1:11" s="3" customFormat="1" x14ac:dyDescent="0.2">
      <c r="A248" s="13"/>
      <c r="B248" s="13"/>
      <c r="C248" s="106"/>
      <c r="D248" s="8"/>
      <c r="E248" s="7"/>
      <c r="F248" s="7"/>
      <c r="G248" s="7"/>
      <c r="H248" s="7"/>
      <c r="I248" s="7"/>
      <c r="J248" s="7"/>
      <c r="K248" s="17"/>
    </row>
    <row r="249" spans="1:11" s="3" customFormat="1" x14ac:dyDescent="0.2">
      <c r="A249" s="13"/>
      <c r="B249" s="13"/>
      <c r="C249" s="106"/>
      <c r="D249" s="8"/>
      <c r="E249" s="7"/>
      <c r="F249" s="7"/>
      <c r="G249" s="7"/>
      <c r="H249" s="7"/>
      <c r="I249" s="7"/>
      <c r="J249" s="7"/>
      <c r="K249" s="17"/>
    </row>
    <row r="250" spans="1:11" s="3" customFormat="1" x14ac:dyDescent="0.2">
      <c r="A250" s="13"/>
      <c r="B250" s="13"/>
      <c r="C250" s="106"/>
      <c r="D250" s="8"/>
      <c r="E250" s="7"/>
      <c r="F250" s="7"/>
      <c r="G250" s="7"/>
      <c r="H250" s="7"/>
      <c r="I250" s="7"/>
      <c r="J250" s="7"/>
      <c r="K250" s="17"/>
    </row>
    <row r="251" spans="1:11" s="3" customFormat="1" x14ac:dyDescent="0.2">
      <c r="A251" s="13"/>
      <c r="B251" s="13"/>
      <c r="C251" s="106"/>
      <c r="D251" s="8"/>
      <c r="E251" s="7"/>
      <c r="F251" s="7"/>
      <c r="G251" s="7"/>
      <c r="H251" s="7"/>
      <c r="I251" s="7"/>
      <c r="J251" s="7"/>
      <c r="K251" s="17"/>
    </row>
    <row r="252" spans="1:11" s="3" customFormat="1" x14ac:dyDescent="0.2">
      <c r="A252" s="13"/>
      <c r="B252" s="13"/>
      <c r="C252" s="106"/>
      <c r="D252" s="8"/>
      <c r="E252" s="7"/>
      <c r="F252" s="7"/>
      <c r="G252" s="7"/>
      <c r="H252" s="7"/>
      <c r="I252" s="7"/>
      <c r="J252" s="7"/>
      <c r="K252" s="17"/>
    </row>
    <row r="253" spans="1:11" s="3" customFormat="1" x14ac:dyDescent="0.2">
      <c r="A253" s="13"/>
      <c r="B253" s="13"/>
      <c r="C253" s="106"/>
      <c r="D253" s="8"/>
      <c r="E253" s="7"/>
      <c r="F253" s="7"/>
      <c r="G253" s="7"/>
      <c r="H253" s="7"/>
      <c r="I253" s="7"/>
      <c r="J253" s="7"/>
      <c r="K253" s="17"/>
    </row>
    <row r="254" spans="1:11" s="3" customFormat="1" x14ac:dyDescent="0.2">
      <c r="A254" s="13"/>
      <c r="B254" s="13"/>
      <c r="C254" s="106"/>
      <c r="D254" s="8"/>
      <c r="E254" s="7"/>
      <c r="F254" s="7"/>
      <c r="G254" s="7"/>
      <c r="H254" s="7"/>
      <c r="I254" s="7"/>
      <c r="J254" s="7"/>
      <c r="K254" s="17"/>
    </row>
    <row r="255" spans="1:11" s="3" customFormat="1" x14ac:dyDescent="0.2">
      <c r="A255" s="13"/>
      <c r="B255" s="13"/>
      <c r="C255" s="106"/>
      <c r="D255" s="8"/>
      <c r="E255" s="7"/>
      <c r="F255" s="7"/>
      <c r="G255" s="7"/>
      <c r="H255" s="7"/>
      <c r="I255" s="7"/>
      <c r="J255" s="7"/>
      <c r="K255" s="17"/>
    </row>
    <row r="256" spans="1:11" s="3" customFormat="1" x14ac:dyDescent="0.2">
      <c r="A256" s="13"/>
      <c r="B256" s="13"/>
      <c r="C256" s="106"/>
      <c r="D256" s="8"/>
      <c r="E256" s="7"/>
      <c r="F256" s="7"/>
      <c r="G256" s="7"/>
      <c r="H256" s="7"/>
      <c r="I256" s="7"/>
      <c r="J256" s="7"/>
      <c r="K256" s="17"/>
    </row>
    <row r="257" spans="1:11" s="3" customFormat="1" x14ac:dyDescent="0.2">
      <c r="A257" s="13"/>
      <c r="B257" s="13"/>
      <c r="C257" s="106"/>
      <c r="D257" s="8"/>
      <c r="E257" s="7"/>
      <c r="F257" s="7"/>
      <c r="G257" s="7"/>
      <c r="H257" s="7"/>
      <c r="I257" s="7"/>
      <c r="J257" s="7"/>
      <c r="K257" s="17"/>
    </row>
    <row r="258" spans="1:11" s="3" customFormat="1" x14ac:dyDescent="0.2">
      <c r="A258" s="13"/>
      <c r="B258" s="13"/>
      <c r="C258" s="106"/>
      <c r="D258" s="8"/>
      <c r="E258" s="7"/>
      <c r="F258" s="7"/>
      <c r="G258" s="7"/>
      <c r="H258" s="7"/>
      <c r="I258" s="7"/>
      <c r="J258" s="7"/>
      <c r="K258" s="17"/>
    </row>
    <row r="259" spans="1:11" s="3" customFormat="1" x14ac:dyDescent="0.2">
      <c r="A259" s="13"/>
      <c r="B259" s="13"/>
      <c r="C259" s="106"/>
      <c r="D259" s="8"/>
      <c r="E259" s="7"/>
      <c r="F259" s="7"/>
      <c r="G259" s="7"/>
      <c r="H259" s="7"/>
      <c r="I259" s="7"/>
      <c r="J259" s="7"/>
      <c r="K259" s="17"/>
    </row>
    <row r="260" spans="1:11" s="3" customFormat="1" x14ac:dyDescent="0.2">
      <c r="A260" s="13"/>
      <c r="B260" s="13"/>
      <c r="C260" s="106"/>
      <c r="D260" s="8"/>
      <c r="E260" s="7"/>
      <c r="F260" s="7"/>
      <c r="G260" s="7"/>
      <c r="H260" s="7"/>
      <c r="I260" s="7"/>
      <c r="J260" s="7"/>
      <c r="K260" s="17"/>
    </row>
    <row r="261" spans="1:11" s="3" customFormat="1" x14ac:dyDescent="0.2">
      <c r="A261" s="13"/>
      <c r="B261" s="13"/>
      <c r="C261" s="106"/>
      <c r="D261" s="8"/>
      <c r="E261" s="7"/>
      <c r="F261" s="7"/>
      <c r="G261" s="7"/>
      <c r="H261" s="7"/>
      <c r="I261" s="7"/>
      <c r="J261" s="7"/>
      <c r="K261" s="17"/>
    </row>
    <row r="262" spans="1:11" s="3" customFormat="1" x14ac:dyDescent="0.2">
      <c r="A262" s="13"/>
      <c r="B262" s="13"/>
      <c r="C262" s="106"/>
      <c r="D262" s="8"/>
      <c r="E262" s="7"/>
      <c r="F262" s="7"/>
      <c r="G262" s="7"/>
      <c r="H262" s="7"/>
      <c r="I262" s="7"/>
      <c r="J262" s="7"/>
      <c r="K262" s="17"/>
    </row>
    <row r="263" spans="1:11" s="3" customFormat="1" x14ac:dyDescent="0.2">
      <c r="A263" s="13"/>
      <c r="B263" s="13"/>
      <c r="C263" s="106"/>
      <c r="D263" s="8"/>
      <c r="E263" s="7"/>
      <c r="F263" s="7"/>
      <c r="G263" s="7"/>
      <c r="H263" s="7"/>
      <c r="I263" s="7"/>
      <c r="J263" s="7"/>
      <c r="K263" s="17"/>
    </row>
    <row r="264" spans="1:11" s="3" customFormat="1" x14ac:dyDescent="0.2">
      <c r="A264" s="13"/>
      <c r="B264" s="13"/>
      <c r="C264" s="106"/>
      <c r="D264" s="8"/>
      <c r="E264" s="7"/>
      <c r="F264" s="7"/>
      <c r="G264" s="7"/>
      <c r="H264" s="7"/>
      <c r="I264" s="7"/>
      <c r="J264" s="7"/>
      <c r="K264" s="17"/>
    </row>
    <row r="265" spans="1:11" s="3" customFormat="1" x14ac:dyDescent="0.2">
      <c r="A265" s="13"/>
      <c r="B265" s="13"/>
      <c r="C265" s="106"/>
      <c r="D265" s="8"/>
      <c r="E265" s="7"/>
      <c r="F265" s="7"/>
      <c r="G265" s="7"/>
      <c r="H265" s="7"/>
      <c r="I265" s="7"/>
      <c r="J265" s="7"/>
      <c r="K265" s="17"/>
    </row>
    <row r="266" spans="1:11" s="3" customFormat="1" x14ac:dyDescent="0.2">
      <c r="A266" s="13"/>
      <c r="B266" s="13"/>
      <c r="C266" s="106"/>
      <c r="D266" s="8"/>
      <c r="E266" s="7"/>
      <c r="F266" s="7"/>
      <c r="G266" s="7"/>
      <c r="H266" s="7"/>
      <c r="I266" s="7"/>
      <c r="J266" s="7"/>
      <c r="K266" s="17"/>
    </row>
    <row r="267" spans="1:11" s="3" customFormat="1" x14ac:dyDescent="0.2">
      <c r="A267" s="13"/>
      <c r="B267" s="13"/>
      <c r="C267" s="106"/>
      <c r="D267" s="8"/>
      <c r="E267" s="7"/>
      <c r="F267" s="7"/>
      <c r="G267" s="7"/>
      <c r="H267" s="7"/>
      <c r="I267" s="7"/>
      <c r="J267" s="7"/>
      <c r="K267" s="17"/>
    </row>
    <row r="268" spans="1:11" s="3" customFormat="1" x14ac:dyDescent="0.2">
      <c r="A268" s="13"/>
      <c r="B268" s="13"/>
      <c r="C268" s="106"/>
      <c r="D268" s="8"/>
      <c r="E268" s="7"/>
      <c r="F268" s="7"/>
      <c r="G268" s="7"/>
      <c r="H268" s="7"/>
      <c r="I268" s="7"/>
      <c r="J268" s="7"/>
      <c r="K268" s="17"/>
    </row>
    <row r="269" spans="1:11" s="3" customFormat="1" x14ac:dyDescent="0.2">
      <c r="A269" s="13"/>
      <c r="B269" s="13"/>
      <c r="C269" s="106"/>
      <c r="D269" s="8"/>
      <c r="E269" s="7"/>
      <c r="F269" s="7"/>
      <c r="G269" s="7"/>
      <c r="H269" s="7"/>
      <c r="I269" s="7"/>
      <c r="J269" s="7"/>
      <c r="K269" s="17"/>
    </row>
    <row r="270" spans="1:11" s="3" customFormat="1" x14ac:dyDescent="0.2">
      <c r="A270" s="13"/>
      <c r="B270" s="13"/>
      <c r="C270" s="106"/>
      <c r="D270" s="8"/>
      <c r="E270" s="7"/>
      <c r="F270" s="7"/>
      <c r="G270" s="7"/>
      <c r="H270" s="7"/>
      <c r="I270" s="7"/>
      <c r="J270" s="7"/>
      <c r="K270" s="17"/>
    </row>
    <row r="271" spans="1:11" s="3" customFormat="1" x14ac:dyDescent="0.2">
      <c r="A271" s="13"/>
      <c r="B271" s="13"/>
      <c r="C271" s="106"/>
      <c r="D271" s="8"/>
      <c r="E271" s="7"/>
      <c r="F271" s="7"/>
      <c r="G271" s="7"/>
      <c r="H271" s="7"/>
      <c r="I271" s="7"/>
      <c r="J271" s="7"/>
      <c r="K271" s="17"/>
    </row>
    <row r="272" spans="1:11" s="3" customFormat="1" x14ac:dyDescent="0.2">
      <c r="A272" s="13"/>
      <c r="B272" s="13"/>
      <c r="C272" s="106"/>
      <c r="D272" s="8"/>
      <c r="E272" s="7"/>
      <c r="F272" s="7"/>
      <c r="G272" s="7"/>
      <c r="H272" s="7"/>
      <c r="I272" s="7"/>
      <c r="J272" s="7"/>
      <c r="K272" s="17"/>
    </row>
    <row r="273" spans="1:11" s="3" customFormat="1" x14ac:dyDescent="0.2">
      <c r="A273" s="13"/>
      <c r="B273" s="13"/>
      <c r="C273" s="106"/>
      <c r="D273" s="8"/>
      <c r="E273" s="7"/>
      <c r="F273" s="7"/>
      <c r="G273" s="7"/>
      <c r="H273" s="7"/>
      <c r="I273" s="7"/>
      <c r="J273" s="7"/>
      <c r="K273" s="17"/>
    </row>
    <row r="274" spans="1:11" s="3" customFormat="1" x14ac:dyDescent="0.2">
      <c r="A274" s="13"/>
      <c r="B274" s="13"/>
      <c r="C274" s="106"/>
      <c r="D274" s="8"/>
      <c r="E274" s="7"/>
      <c r="F274" s="7"/>
      <c r="G274" s="7"/>
      <c r="H274" s="7"/>
      <c r="I274" s="7"/>
      <c r="J274" s="7"/>
      <c r="K274" s="17"/>
    </row>
    <row r="275" spans="1:11" s="3" customFormat="1" x14ac:dyDescent="0.2">
      <c r="A275" s="13"/>
      <c r="B275" s="13"/>
      <c r="C275" s="106"/>
      <c r="D275" s="8"/>
      <c r="E275" s="7"/>
      <c r="F275" s="7"/>
      <c r="G275" s="7"/>
      <c r="H275" s="7"/>
      <c r="I275" s="7"/>
      <c r="J275" s="7"/>
      <c r="K275" s="17"/>
    </row>
    <row r="276" spans="1:11" s="3" customFormat="1" x14ac:dyDescent="0.2">
      <c r="A276" s="13"/>
      <c r="B276" s="13"/>
      <c r="C276" s="106"/>
      <c r="D276" s="8"/>
      <c r="E276" s="7"/>
      <c r="F276" s="7"/>
      <c r="G276" s="7"/>
      <c r="H276" s="7"/>
      <c r="I276" s="7"/>
      <c r="J276" s="7"/>
      <c r="K276" s="17"/>
    </row>
    <row r="277" spans="1:11" s="3" customFormat="1" x14ac:dyDescent="0.2">
      <c r="A277" s="13"/>
      <c r="B277" s="13"/>
      <c r="C277" s="106"/>
      <c r="D277" s="8"/>
      <c r="E277" s="7"/>
      <c r="F277" s="7"/>
      <c r="G277" s="7"/>
      <c r="H277" s="7"/>
      <c r="I277" s="7"/>
      <c r="J277" s="7"/>
      <c r="K277" s="17"/>
    </row>
    <row r="278" spans="1:11" s="3" customFormat="1" x14ac:dyDescent="0.2">
      <c r="A278" s="13"/>
      <c r="B278" s="13"/>
      <c r="C278" s="106"/>
      <c r="D278" s="8"/>
      <c r="E278" s="7"/>
      <c r="F278" s="7"/>
      <c r="G278" s="7"/>
      <c r="H278" s="7"/>
      <c r="I278" s="7"/>
      <c r="J278" s="7"/>
      <c r="K278" s="17"/>
    </row>
    <row r="279" spans="1:11" s="3" customFormat="1" x14ac:dyDescent="0.2">
      <c r="A279" s="13"/>
      <c r="B279" s="13"/>
      <c r="C279" s="106"/>
      <c r="D279" s="8"/>
      <c r="E279" s="7"/>
      <c r="F279" s="7"/>
      <c r="G279" s="7"/>
      <c r="H279" s="7"/>
      <c r="I279" s="7"/>
      <c r="J279" s="7"/>
      <c r="K279" s="17"/>
    </row>
    <row r="280" spans="1:11" s="3" customFormat="1" x14ac:dyDescent="0.2">
      <c r="A280" s="13"/>
      <c r="B280" s="13"/>
      <c r="C280" s="106"/>
      <c r="D280" s="8"/>
      <c r="E280" s="7"/>
      <c r="F280" s="7"/>
      <c r="G280" s="7"/>
      <c r="H280" s="7"/>
      <c r="I280" s="7"/>
      <c r="J280" s="7"/>
      <c r="K280" s="17"/>
    </row>
    <row r="281" spans="1:11" s="3" customFormat="1" x14ac:dyDescent="0.2">
      <c r="A281" s="13"/>
      <c r="B281" s="13"/>
      <c r="C281" s="106"/>
      <c r="D281" s="8"/>
      <c r="E281" s="7"/>
      <c r="F281" s="7"/>
      <c r="G281" s="7"/>
      <c r="H281" s="7"/>
      <c r="I281" s="7"/>
      <c r="J281" s="7"/>
      <c r="K281" s="17"/>
    </row>
    <row r="282" spans="1:11" s="3" customFormat="1" x14ac:dyDescent="0.2">
      <c r="A282" s="13"/>
      <c r="B282" s="13"/>
      <c r="C282" s="106"/>
      <c r="D282" s="8"/>
      <c r="E282" s="7"/>
      <c r="F282" s="7"/>
      <c r="G282" s="7"/>
      <c r="H282" s="7"/>
      <c r="I282" s="7"/>
      <c r="J282" s="7"/>
      <c r="K282" s="17"/>
    </row>
    <row r="283" spans="1:11" s="3" customFormat="1" x14ac:dyDescent="0.2">
      <c r="A283" s="13"/>
      <c r="B283" s="13"/>
      <c r="C283" s="106"/>
      <c r="D283" s="8"/>
      <c r="E283" s="7"/>
      <c r="F283" s="7"/>
      <c r="G283" s="7"/>
      <c r="H283" s="7"/>
      <c r="I283" s="7"/>
      <c r="J283" s="7"/>
      <c r="K283" s="17"/>
    </row>
    <row r="284" spans="1:11" s="3" customFormat="1" x14ac:dyDescent="0.2">
      <c r="A284" s="13"/>
      <c r="B284" s="13"/>
      <c r="C284" s="106"/>
      <c r="D284" s="8"/>
      <c r="E284" s="7"/>
      <c r="F284" s="7"/>
      <c r="G284" s="7"/>
      <c r="H284" s="7"/>
      <c r="I284" s="7"/>
      <c r="J284" s="7"/>
      <c r="K284" s="17"/>
    </row>
    <row r="285" spans="1:11" s="3" customFormat="1" x14ac:dyDescent="0.2">
      <c r="A285" s="13"/>
      <c r="B285" s="13"/>
      <c r="C285" s="106"/>
      <c r="D285" s="8"/>
      <c r="E285" s="7"/>
      <c r="F285" s="7"/>
      <c r="G285" s="7"/>
      <c r="H285" s="7"/>
      <c r="I285" s="7"/>
      <c r="J285" s="7"/>
      <c r="K285" s="17"/>
    </row>
    <row r="286" spans="1:11" s="3" customFormat="1" x14ac:dyDescent="0.2">
      <c r="A286" s="13"/>
      <c r="B286" s="13"/>
      <c r="C286" s="106"/>
      <c r="D286" s="8"/>
      <c r="E286" s="7"/>
      <c r="F286" s="7"/>
      <c r="G286" s="7"/>
      <c r="H286" s="7"/>
      <c r="I286" s="7"/>
      <c r="J286" s="7"/>
      <c r="K286" s="17"/>
    </row>
    <row r="287" spans="1:11" s="3" customFormat="1" x14ac:dyDescent="0.2">
      <c r="A287" s="13"/>
      <c r="B287" s="13"/>
      <c r="C287" s="106"/>
      <c r="D287" s="8"/>
      <c r="E287" s="7"/>
      <c r="F287" s="7"/>
      <c r="G287" s="7"/>
      <c r="H287" s="7"/>
      <c r="I287" s="7"/>
      <c r="J287" s="7"/>
      <c r="K287" s="17"/>
    </row>
    <row r="288" spans="1:11" s="3" customFormat="1" x14ac:dyDescent="0.2">
      <c r="A288" s="13"/>
      <c r="B288" s="13"/>
      <c r="C288" s="106"/>
      <c r="D288" s="8"/>
      <c r="E288" s="7"/>
      <c r="F288" s="7"/>
      <c r="G288" s="7"/>
      <c r="H288" s="7"/>
      <c r="I288" s="7"/>
      <c r="J288" s="7"/>
      <c r="K288" s="17"/>
    </row>
    <row r="289" spans="1:11" s="3" customFormat="1" x14ac:dyDescent="0.2">
      <c r="A289" s="13"/>
      <c r="B289" s="13"/>
      <c r="C289" s="106"/>
      <c r="D289" s="8"/>
      <c r="E289" s="7"/>
      <c r="F289" s="7"/>
      <c r="G289" s="7"/>
      <c r="H289" s="7"/>
      <c r="I289" s="7"/>
      <c r="J289" s="7"/>
      <c r="K289" s="17"/>
    </row>
    <row r="290" spans="1:11" s="3" customFormat="1" x14ac:dyDescent="0.2">
      <c r="A290" s="13"/>
      <c r="B290" s="13"/>
      <c r="C290" s="106"/>
      <c r="D290" s="8"/>
      <c r="E290" s="7"/>
      <c r="F290" s="7"/>
      <c r="G290" s="7"/>
      <c r="H290" s="7"/>
      <c r="I290" s="7"/>
      <c r="J290" s="7"/>
      <c r="K290" s="17"/>
    </row>
    <row r="291" spans="1:11" s="3" customFormat="1" x14ac:dyDescent="0.2">
      <c r="A291" s="13"/>
      <c r="B291" s="13"/>
      <c r="C291" s="106"/>
      <c r="D291" s="8"/>
      <c r="E291" s="7"/>
      <c r="F291" s="7"/>
      <c r="G291" s="7"/>
      <c r="H291" s="7"/>
      <c r="I291" s="7"/>
      <c r="J291" s="7"/>
      <c r="K291" s="17"/>
    </row>
    <row r="292" spans="1:11" s="3" customFormat="1" x14ac:dyDescent="0.2">
      <c r="A292" s="13"/>
      <c r="B292" s="13"/>
      <c r="C292" s="106"/>
      <c r="D292" s="8"/>
      <c r="E292" s="7"/>
      <c r="F292" s="7"/>
      <c r="G292" s="7"/>
      <c r="H292" s="7"/>
      <c r="I292" s="7"/>
      <c r="J292" s="7"/>
      <c r="K292" s="17"/>
    </row>
    <row r="293" spans="1:11" s="3" customFormat="1" x14ac:dyDescent="0.2">
      <c r="A293" s="13"/>
      <c r="B293" s="13"/>
      <c r="C293" s="106"/>
      <c r="D293" s="8"/>
      <c r="E293" s="7"/>
      <c r="F293" s="7"/>
      <c r="G293" s="7"/>
      <c r="H293" s="7"/>
      <c r="I293" s="7"/>
      <c r="J293" s="7"/>
      <c r="K293" s="17"/>
    </row>
    <row r="294" spans="1:11" s="3" customFormat="1" x14ac:dyDescent="0.2">
      <c r="A294" s="13"/>
      <c r="B294" s="13"/>
      <c r="C294" s="106"/>
      <c r="D294" s="8"/>
      <c r="E294" s="7"/>
      <c r="F294" s="7"/>
      <c r="G294" s="7"/>
      <c r="H294" s="7"/>
      <c r="I294" s="7"/>
      <c r="J294" s="7"/>
      <c r="K294" s="17"/>
    </row>
    <row r="295" spans="1:11" s="3" customFormat="1" x14ac:dyDescent="0.2">
      <c r="A295" s="13"/>
      <c r="B295" s="13"/>
      <c r="C295" s="106"/>
      <c r="D295" s="8"/>
      <c r="E295" s="7"/>
      <c r="F295" s="7"/>
      <c r="G295" s="7"/>
      <c r="H295" s="7"/>
      <c r="I295" s="7"/>
      <c r="J295" s="7"/>
      <c r="K295" s="17"/>
    </row>
    <row r="296" spans="1:11" s="3" customFormat="1" x14ac:dyDescent="0.2">
      <c r="A296" s="13"/>
      <c r="B296" s="13"/>
      <c r="C296" s="106"/>
      <c r="D296" s="8"/>
      <c r="E296" s="7"/>
      <c r="F296" s="7"/>
      <c r="G296" s="7"/>
      <c r="H296" s="7"/>
      <c r="I296" s="7"/>
      <c r="J296" s="7"/>
      <c r="K296" s="17"/>
    </row>
    <row r="297" spans="1:11" s="3" customFormat="1" x14ac:dyDescent="0.2">
      <c r="A297" s="13"/>
      <c r="B297" s="13"/>
      <c r="C297" s="106"/>
      <c r="D297" s="8"/>
      <c r="E297" s="7"/>
      <c r="F297" s="7"/>
      <c r="G297" s="7"/>
      <c r="H297" s="7"/>
      <c r="I297" s="7"/>
      <c r="J297" s="7"/>
      <c r="K297" s="17"/>
    </row>
    <row r="298" spans="1:11" s="3" customFormat="1" x14ac:dyDescent="0.2">
      <c r="A298" s="13"/>
      <c r="B298" s="13"/>
      <c r="C298" s="106"/>
      <c r="D298" s="8"/>
      <c r="E298" s="7"/>
      <c r="F298" s="7"/>
      <c r="G298" s="7"/>
      <c r="H298" s="7"/>
      <c r="I298" s="7"/>
      <c r="J298" s="7"/>
      <c r="K298" s="17"/>
    </row>
    <row r="299" spans="1:11" s="3" customFormat="1" x14ac:dyDescent="0.2">
      <c r="A299" s="13"/>
      <c r="B299" s="13"/>
      <c r="C299" s="106"/>
      <c r="D299" s="8"/>
      <c r="E299" s="7"/>
      <c r="F299" s="7"/>
      <c r="G299" s="7"/>
      <c r="H299" s="7"/>
      <c r="I299" s="7"/>
      <c r="J299" s="7"/>
      <c r="K299" s="17"/>
    </row>
    <row r="300" spans="1:11" s="3" customFormat="1" x14ac:dyDescent="0.2">
      <c r="A300" s="13"/>
      <c r="B300" s="13"/>
      <c r="C300" s="106"/>
      <c r="D300" s="8"/>
      <c r="E300" s="7"/>
      <c r="F300" s="7"/>
      <c r="G300" s="7"/>
      <c r="H300" s="7"/>
      <c r="I300" s="7"/>
      <c r="J300" s="7"/>
      <c r="K300" s="17"/>
    </row>
    <row r="301" spans="1:11" s="3" customFormat="1" x14ac:dyDescent="0.2">
      <c r="A301" s="13"/>
      <c r="B301" s="13"/>
      <c r="C301" s="106"/>
      <c r="D301" s="8"/>
      <c r="E301" s="7"/>
      <c r="F301" s="7"/>
      <c r="G301" s="7"/>
      <c r="H301" s="7"/>
      <c r="I301" s="7"/>
      <c r="J301" s="7"/>
      <c r="K301" s="17"/>
    </row>
    <row r="302" spans="1:11" s="3" customFormat="1" x14ac:dyDescent="0.2">
      <c r="A302" s="13"/>
      <c r="B302" s="13"/>
      <c r="C302" s="106"/>
      <c r="D302" s="8"/>
      <c r="E302" s="7"/>
      <c r="F302" s="7"/>
      <c r="G302" s="7"/>
      <c r="H302" s="7"/>
      <c r="I302" s="7"/>
      <c r="J302" s="7"/>
      <c r="K302" s="17"/>
    </row>
    <row r="303" spans="1:11" s="3" customFormat="1" x14ac:dyDescent="0.2">
      <c r="A303" s="13"/>
      <c r="B303" s="13"/>
      <c r="C303" s="106"/>
      <c r="D303" s="8"/>
      <c r="E303" s="7"/>
      <c r="F303" s="7"/>
      <c r="G303" s="7"/>
      <c r="H303" s="7"/>
      <c r="I303" s="7"/>
      <c r="J303" s="7"/>
      <c r="K303" s="17"/>
    </row>
    <row r="304" spans="1:11" s="3" customFormat="1" x14ac:dyDescent="0.2">
      <c r="A304" s="13"/>
      <c r="B304" s="13"/>
      <c r="C304" s="106"/>
      <c r="D304" s="8"/>
      <c r="E304" s="7"/>
      <c r="F304" s="7"/>
      <c r="G304" s="7"/>
      <c r="H304" s="7"/>
      <c r="I304" s="7"/>
      <c r="J304" s="7"/>
      <c r="K304" s="17"/>
    </row>
    <row r="305" spans="1:11" s="3" customFormat="1" x14ac:dyDescent="0.2">
      <c r="A305" s="13"/>
      <c r="B305" s="13"/>
      <c r="C305" s="106"/>
      <c r="D305" s="8"/>
      <c r="E305" s="7"/>
      <c r="F305" s="7"/>
      <c r="G305" s="7"/>
      <c r="H305" s="7"/>
      <c r="I305" s="7"/>
      <c r="J305" s="7"/>
      <c r="K305" s="17"/>
    </row>
    <row r="306" spans="1:11" s="3" customFormat="1" x14ac:dyDescent="0.2">
      <c r="A306" s="13"/>
      <c r="B306" s="13"/>
      <c r="C306" s="106"/>
      <c r="D306" s="8"/>
      <c r="E306" s="7"/>
      <c r="F306" s="7"/>
      <c r="G306" s="7"/>
      <c r="H306" s="7"/>
      <c r="I306" s="7"/>
      <c r="J306" s="7"/>
      <c r="K306" s="17"/>
    </row>
    <row r="307" spans="1:11" s="3" customFormat="1" x14ac:dyDescent="0.2">
      <c r="A307" s="13"/>
      <c r="B307" s="13"/>
      <c r="C307" s="106"/>
      <c r="D307" s="8"/>
      <c r="E307" s="7"/>
      <c r="F307" s="7"/>
      <c r="G307" s="7"/>
      <c r="H307" s="7"/>
      <c r="I307" s="7"/>
      <c r="J307" s="7"/>
      <c r="K307" s="17"/>
    </row>
    <row r="308" spans="1:11" s="3" customFormat="1" x14ac:dyDescent="0.2">
      <c r="A308" s="13"/>
      <c r="B308" s="13"/>
      <c r="C308" s="106"/>
      <c r="D308" s="8"/>
      <c r="E308" s="7"/>
      <c r="F308" s="7"/>
      <c r="G308" s="7"/>
      <c r="H308" s="7"/>
      <c r="I308" s="7"/>
      <c r="J308" s="7"/>
      <c r="K308" s="17"/>
    </row>
    <row r="309" spans="1:11" s="3" customFormat="1" x14ac:dyDescent="0.2">
      <c r="A309" s="13"/>
      <c r="B309" s="13"/>
      <c r="C309" s="106"/>
      <c r="D309" s="8"/>
      <c r="E309" s="7"/>
      <c r="F309" s="7"/>
      <c r="G309" s="7"/>
      <c r="H309" s="7"/>
      <c r="I309" s="7"/>
      <c r="J309" s="7"/>
      <c r="K309" s="17"/>
    </row>
    <row r="310" spans="1:11" s="3" customFormat="1" x14ac:dyDescent="0.2">
      <c r="A310" s="13"/>
      <c r="B310" s="13"/>
      <c r="C310" s="106"/>
      <c r="D310" s="8"/>
      <c r="E310" s="7"/>
      <c r="F310" s="7"/>
      <c r="G310" s="7"/>
      <c r="H310" s="7"/>
      <c r="I310" s="7"/>
      <c r="J310" s="7"/>
      <c r="K310" s="17"/>
    </row>
    <row r="311" spans="1:11" s="3" customFormat="1" x14ac:dyDescent="0.2">
      <c r="A311" s="13"/>
      <c r="B311" s="13"/>
      <c r="C311" s="106"/>
      <c r="D311" s="8"/>
      <c r="E311" s="7"/>
      <c r="F311" s="7"/>
      <c r="G311" s="7"/>
      <c r="H311" s="7"/>
      <c r="I311" s="7"/>
      <c r="J311" s="7"/>
      <c r="K311" s="17"/>
    </row>
    <row r="312" spans="1:11" s="3" customFormat="1" x14ac:dyDescent="0.2">
      <c r="A312" s="13"/>
      <c r="B312" s="13"/>
      <c r="C312" s="106"/>
      <c r="D312" s="8"/>
      <c r="E312" s="7"/>
      <c r="F312" s="7"/>
      <c r="G312" s="7"/>
      <c r="H312" s="7"/>
      <c r="I312" s="7"/>
      <c r="J312" s="7"/>
      <c r="K312" s="17"/>
    </row>
    <row r="313" spans="1:11" s="3" customFormat="1" x14ac:dyDescent="0.2">
      <c r="A313" s="13"/>
      <c r="B313" s="13"/>
      <c r="C313" s="106"/>
      <c r="D313" s="8"/>
      <c r="E313" s="7"/>
      <c r="F313" s="7"/>
      <c r="G313" s="7"/>
      <c r="H313" s="7"/>
      <c r="I313" s="7"/>
      <c r="J313" s="7"/>
      <c r="K313" s="17"/>
    </row>
    <row r="314" spans="1:11" s="3" customFormat="1" x14ac:dyDescent="0.2">
      <c r="A314" s="13"/>
      <c r="B314" s="13"/>
      <c r="C314" s="106"/>
      <c r="D314" s="8"/>
      <c r="E314" s="7"/>
      <c r="F314" s="7"/>
      <c r="G314" s="7"/>
      <c r="H314" s="7"/>
      <c r="I314" s="7"/>
      <c r="J314" s="7"/>
      <c r="K314" s="17"/>
    </row>
    <row r="315" spans="1:11" s="3" customFormat="1" x14ac:dyDescent="0.2">
      <c r="A315" s="13"/>
      <c r="B315" s="13"/>
      <c r="C315" s="106"/>
      <c r="D315" s="8"/>
      <c r="E315" s="7"/>
      <c r="F315" s="7"/>
      <c r="G315" s="7"/>
      <c r="H315" s="7"/>
      <c r="I315" s="7"/>
      <c r="J315" s="7"/>
      <c r="K315" s="17"/>
    </row>
    <row r="316" spans="1:11" s="3" customFormat="1" x14ac:dyDescent="0.2">
      <c r="A316" s="13"/>
      <c r="B316" s="13"/>
      <c r="C316" s="106"/>
      <c r="D316" s="8"/>
      <c r="E316" s="7"/>
      <c r="F316" s="7"/>
      <c r="G316" s="7"/>
      <c r="H316" s="7"/>
      <c r="I316" s="7"/>
      <c r="J316" s="7"/>
      <c r="K316" s="17"/>
    </row>
    <row r="317" spans="1:11" s="3" customFormat="1" x14ac:dyDescent="0.2">
      <c r="A317" s="13"/>
      <c r="B317" s="13"/>
      <c r="C317" s="106"/>
      <c r="D317" s="8"/>
      <c r="E317" s="7"/>
      <c r="F317" s="7"/>
      <c r="G317" s="7"/>
      <c r="H317" s="7"/>
      <c r="I317" s="7"/>
      <c r="J317" s="7"/>
      <c r="K317" s="17"/>
    </row>
    <row r="318" spans="1:11" s="3" customFormat="1" x14ac:dyDescent="0.2">
      <c r="A318" s="13"/>
      <c r="B318" s="13"/>
      <c r="C318" s="106"/>
      <c r="D318" s="8"/>
      <c r="E318" s="7"/>
      <c r="F318" s="7"/>
      <c r="G318" s="7"/>
      <c r="H318" s="7"/>
      <c r="I318" s="7"/>
      <c r="J318" s="7"/>
      <c r="K318" s="17"/>
    </row>
    <row r="319" spans="1:11" s="3" customFormat="1" x14ac:dyDescent="0.2">
      <c r="A319" s="13"/>
      <c r="B319" s="13"/>
      <c r="C319" s="106"/>
      <c r="D319" s="8"/>
      <c r="E319" s="7"/>
      <c r="F319" s="7"/>
      <c r="G319" s="7"/>
      <c r="H319" s="7"/>
      <c r="I319" s="7"/>
      <c r="J319" s="7"/>
      <c r="K319" s="17"/>
    </row>
    <row r="320" spans="1:11" s="3" customFormat="1" x14ac:dyDescent="0.2">
      <c r="A320" s="13"/>
      <c r="B320" s="13"/>
      <c r="C320" s="106"/>
      <c r="D320" s="8"/>
      <c r="E320" s="7"/>
      <c r="F320" s="7"/>
      <c r="G320" s="7"/>
      <c r="H320" s="7"/>
      <c r="I320" s="7"/>
      <c r="J320" s="7"/>
      <c r="K320" s="17"/>
    </row>
    <row r="321" spans="1:11" s="3" customFormat="1" x14ac:dyDescent="0.2">
      <c r="A321" s="13"/>
      <c r="B321" s="13"/>
      <c r="C321" s="106"/>
      <c r="D321" s="8"/>
      <c r="E321" s="7"/>
      <c r="F321" s="7"/>
      <c r="G321" s="7"/>
      <c r="H321" s="7"/>
      <c r="I321" s="7"/>
      <c r="J321" s="7"/>
      <c r="K321" s="17"/>
    </row>
    <row r="322" spans="1:11" s="3" customFormat="1" x14ac:dyDescent="0.2">
      <c r="A322" s="13"/>
      <c r="B322" s="13"/>
      <c r="C322" s="106"/>
      <c r="D322" s="8"/>
      <c r="E322" s="7"/>
      <c r="F322" s="7"/>
      <c r="G322" s="7"/>
      <c r="H322" s="7"/>
      <c r="I322" s="7"/>
      <c r="J322" s="7"/>
      <c r="K322" s="17"/>
    </row>
    <row r="323" spans="1:11" s="3" customFormat="1" x14ac:dyDescent="0.2">
      <c r="A323" s="13"/>
      <c r="B323" s="13"/>
      <c r="C323" s="106"/>
      <c r="D323" s="8"/>
      <c r="E323" s="7"/>
      <c r="F323" s="7"/>
      <c r="G323" s="7"/>
      <c r="H323" s="7"/>
      <c r="I323" s="7"/>
      <c r="J323" s="7"/>
      <c r="K323" s="17"/>
    </row>
    <row r="324" spans="1:11" s="3" customFormat="1" x14ac:dyDescent="0.2">
      <c r="A324" s="13"/>
      <c r="B324" s="13"/>
      <c r="C324" s="106"/>
      <c r="D324" s="8"/>
      <c r="E324" s="7"/>
      <c r="F324" s="7"/>
      <c r="G324" s="7"/>
      <c r="H324" s="7"/>
      <c r="I324" s="7"/>
      <c r="J324" s="7"/>
      <c r="K324" s="17"/>
    </row>
    <row r="325" spans="1:11" s="3" customFormat="1" x14ac:dyDescent="0.2">
      <c r="A325" s="13"/>
      <c r="B325" s="13"/>
      <c r="C325" s="106"/>
      <c r="D325" s="8"/>
      <c r="E325" s="7"/>
      <c r="F325" s="7"/>
      <c r="G325" s="7"/>
      <c r="H325" s="7"/>
      <c r="I325" s="7"/>
      <c r="J325" s="7"/>
      <c r="K325" s="17"/>
    </row>
    <row r="326" spans="1:11" s="3" customFormat="1" x14ac:dyDescent="0.2">
      <c r="A326" s="13"/>
      <c r="B326" s="13"/>
      <c r="C326" s="106"/>
      <c r="D326" s="8"/>
      <c r="E326" s="7"/>
      <c r="F326" s="7"/>
      <c r="G326" s="7"/>
      <c r="H326" s="7"/>
      <c r="I326" s="7"/>
      <c r="J326" s="7"/>
      <c r="K326" s="17"/>
    </row>
    <row r="327" spans="1:11" s="3" customFormat="1" x14ac:dyDescent="0.2">
      <c r="A327" s="13"/>
      <c r="B327" s="13"/>
      <c r="C327" s="106"/>
      <c r="D327" s="8"/>
      <c r="E327" s="7"/>
      <c r="F327" s="7"/>
      <c r="G327" s="7"/>
      <c r="H327" s="7"/>
      <c r="I327" s="7"/>
      <c r="J327" s="7"/>
      <c r="K327" s="17"/>
    </row>
    <row r="328" spans="1:11" s="3" customFormat="1" x14ac:dyDescent="0.2">
      <c r="A328" s="13"/>
      <c r="B328" s="13"/>
      <c r="C328" s="106"/>
      <c r="D328" s="8"/>
      <c r="E328" s="7"/>
      <c r="F328" s="7"/>
      <c r="G328" s="7"/>
      <c r="H328" s="7"/>
      <c r="I328" s="7"/>
      <c r="J328" s="7"/>
      <c r="K328" s="17"/>
    </row>
    <row r="329" spans="1:11" s="3" customFormat="1" x14ac:dyDescent="0.2">
      <c r="A329" s="13"/>
      <c r="B329" s="13"/>
      <c r="C329" s="106"/>
      <c r="D329" s="8"/>
      <c r="E329" s="7"/>
      <c r="F329" s="7"/>
      <c r="G329" s="7"/>
      <c r="H329" s="7"/>
      <c r="I329" s="7"/>
      <c r="J329" s="7"/>
      <c r="K329" s="17"/>
    </row>
    <row r="330" spans="1:11" s="3" customFormat="1" x14ac:dyDescent="0.2">
      <c r="A330" s="13"/>
      <c r="B330" s="13"/>
      <c r="C330" s="106"/>
      <c r="D330" s="8"/>
      <c r="E330" s="7"/>
      <c r="F330" s="7"/>
      <c r="G330" s="7"/>
      <c r="H330" s="7"/>
      <c r="I330" s="7"/>
      <c r="J330" s="7"/>
      <c r="K330" s="17"/>
    </row>
    <row r="331" spans="1:11" s="3" customFormat="1" x14ac:dyDescent="0.2">
      <c r="A331" s="13"/>
      <c r="B331" s="13"/>
      <c r="C331" s="106"/>
      <c r="D331" s="8"/>
      <c r="E331" s="7"/>
      <c r="F331" s="7"/>
      <c r="G331" s="7"/>
      <c r="H331" s="7"/>
      <c r="I331" s="7"/>
      <c r="J331" s="7"/>
      <c r="K331" s="17"/>
    </row>
    <row r="332" spans="1:11" s="3" customFormat="1" x14ac:dyDescent="0.2">
      <c r="A332" s="13"/>
      <c r="B332" s="13"/>
      <c r="C332" s="106"/>
      <c r="D332" s="8"/>
      <c r="E332" s="7"/>
      <c r="F332" s="7"/>
      <c r="G332" s="7"/>
      <c r="H332" s="7"/>
      <c r="I332" s="7"/>
      <c r="J332" s="7"/>
      <c r="K332" s="17"/>
    </row>
    <row r="333" spans="1:11" s="3" customFormat="1" x14ac:dyDescent="0.2">
      <c r="A333" s="13"/>
      <c r="B333" s="13"/>
      <c r="C333" s="106"/>
      <c r="D333" s="8"/>
      <c r="E333" s="7"/>
      <c r="F333" s="7"/>
      <c r="G333" s="7"/>
      <c r="H333" s="7"/>
      <c r="I333" s="7"/>
      <c r="J333" s="7"/>
      <c r="K333" s="17"/>
    </row>
    <row r="334" spans="1:11" s="3" customFormat="1" x14ac:dyDescent="0.2">
      <c r="A334" s="13"/>
      <c r="B334" s="13"/>
      <c r="C334" s="106"/>
      <c r="D334" s="8"/>
      <c r="E334" s="7"/>
      <c r="F334" s="7"/>
      <c r="G334" s="7"/>
      <c r="H334" s="7"/>
      <c r="I334" s="7"/>
      <c r="J334" s="7"/>
      <c r="K334" s="17"/>
    </row>
    <row r="335" spans="1:11" s="3" customFormat="1" x14ac:dyDescent="0.2">
      <c r="A335" s="13"/>
      <c r="B335" s="13"/>
      <c r="C335" s="106"/>
      <c r="D335" s="8"/>
      <c r="E335" s="7"/>
      <c r="F335" s="7"/>
      <c r="G335" s="7"/>
      <c r="H335" s="7"/>
      <c r="I335" s="7"/>
      <c r="J335" s="7"/>
      <c r="K335" s="17"/>
    </row>
    <row r="336" spans="1:11" s="3" customFormat="1" x14ac:dyDescent="0.2">
      <c r="A336" s="13"/>
      <c r="B336" s="13"/>
      <c r="C336" s="106"/>
      <c r="D336" s="8"/>
      <c r="E336" s="7"/>
      <c r="F336" s="7"/>
      <c r="G336" s="7"/>
      <c r="H336" s="7"/>
      <c r="I336" s="7"/>
      <c r="J336" s="7"/>
      <c r="K336" s="17"/>
    </row>
    <row r="337" spans="1:11" s="3" customFormat="1" x14ac:dyDescent="0.2">
      <c r="A337" s="13"/>
      <c r="B337" s="13"/>
      <c r="C337" s="106"/>
      <c r="D337" s="8"/>
      <c r="E337" s="7"/>
      <c r="F337" s="7"/>
      <c r="G337" s="7"/>
      <c r="H337" s="7"/>
      <c r="I337" s="7"/>
      <c r="J337" s="7"/>
      <c r="K337" s="17"/>
    </row>
    <row r="338" spans="1:11" s="3" customFormat="1" x14ac:dyDescent="0.2">
      <c r="A338" s="13"/>
      <c r="B338" s="13"/>
      <c r="C338" s="106"/>
      <c r="D338" s="8"/>
      <c r="E338" s="7"/>
      <c r="F338" s="7"/>
      <c r="G338" s="7"/>
      <c r="H338" s="7"/>
      <c r="I338" s="7"/>
      <c r="J338" s="7"/>
      <c r="K338" s="17"/>
    </row>
    <row r="339" spans="1:11" s="3" customFormat="1" x14ac:dyDescent="0.2">
      <c r="A339" s="13"/>
      <c r="B339" s="13"/>
      <c r="C339" s="106"/>
      <c r="D339" s="8"/>
      <c r="E339" s="7"/>
      <c r="F339" s="7"/>
      <c r="G339" s="7"/>
      <c r="H339" s="7"/>
      <c r="I339" s="7"/>
      <c r="J339" s="7"/>
      <c r="K339" s="17"/>
    </row>
    <row r="340" spans="1:11" s="3" customFormat="1" x14ac:dyDescent="0.2">
      <c r="A340" s="13"/>
      <c r="B340" s="13"/>
      <c r="C340" s="106"/>
      <c r="D340" s="8"/>
      <c r="E340" s="7"/>
      <c r="F340" s="7"/>
      <c r="G340" s="7"/>
      <c r="H340" s="7"/>
      <c r="I340" s="7"/>
      <c r="J340" s="7"/>
      <c r="K340" s="17"/>
    </row>
    <row r="341" spans="1:11" s="3" customFormat="1" x14ac:dyDescent="0.2">
      <c r="A341" s="13"/>
      <c r="B341" s="13"/>
      <c r="C341" s="106"/>
      <c r="D341" s="8"/>
      <c r="E341" s="7"/>
      <c r="F341" s="7"/>
      <c r="G341" s="7"/>
      <c r="H341" s="7"/>
      <c r="I341" s="7"/>
      <c r="J341" s="7"/>
      <c r="K341" s="17"/>
    </row>
    <row r="342" spans="1:11" s="3" customFormat="1" x14ac:dyDescent="0.2">
      <c r="A342" s="13"/>
      <c r="B342" s="13"/>
      <c r="C342" s="106"/>
      <c r="D342" s="8"/>
      <c r="E342" s="7"/>
      <c r="F342" s="7"/>
      <c r="G342" s="7"/>
      <c r="H342" s="7"/>
      <c r="I342" s="7"/>
      <c r="J342" s="7"/>
      <c r="K342" s="17"/>
    </row>
    <row r="343" spans="1:11" s="3" customFormat="1" x14ac:dyDescent="0.2">
      <c r="A343" s="13"/>
      <c r="B343" s="13"/>
      <c r="C343" s="106"/>
      <c r="D343" s="8"/>
      <c r="E343" s="7"/>
      <c r="F343" s="7"/>
      <c r="G343" s="7"/>
      <c r="H343" s="7"/>
      <c r="I343" s="7"/>
      <c r="J343" s="7"/>
      <c r="K343" s="17"/>
    </row>
    <row r="344" spans="1:11" s="3" customFormat="1" x14ac:dyDescent="0.2">
      <c r="A344" s="13"/>
      <c r="B344" s="13"/>
      <c r="C344" s="106"/>
      <c r="D344" s="8"/>
      <c r="E344" s="7"/>
      <c r="F344" s="7"/>
      <c r="G344" s="7"/>
      <c r="H344" s="7"/>
      <c r="I344" s="7"/>
      <c r="J344" s="7"/>
      <c r="K344" s="17"/>
    </row>
    <row r="345" spans="1:11" s="3" customFormat="1" x14ac:dyDescent="0.2">
      <c r="A345" s="13"/>
      <c r="B345" s="13"/>
      <c r="C345" s="106"/>
      <c r="D345" s="8"/>
      <c r="E345" s="7"/>
      <c r="F345" s="7"/>
      <c r="G345" s="7"/>
      <c r="H345" s="7"/>
      <c r="I345" s="7"/>
      <c r="J345" s="7"/>
      <c r="K345" s="17"/>
    </row>
    <row r="346" spans="1:11" s="3" customFormat="1" x14ac:dyDescent="0.2">
      <c r="A346" s="13"/>
      <c r="B346" s="13"/>
      <c r="C346" s="106"/>
      <c r="D346" s="8"/>
      <c r="E346" s="7"/>
      <c r="F346" s="7"/>
      <c r="G346" s="7"/>
      <c r="H346" s="7"/>
      <c r="I346" s="7"/>
      <c r="J346" s="7"/>
      <c r="K346" s="17"/>
    </row>
    <row r="347" spans="1:11" s="3" customFormat="1" x14ac:dyDescent="0.2">
      <c r="A347" s="13"/>
      <c r="B347" s="13"/>
      <c r="C347" s="106"/>
      <c r="D347" s="8"/>
      <c r="E347" s="7"/>
      <c r="F347" s="7"/>
      <c r="G347" s="7"/>
      <c r="H347" s="7"/>
      <c r="I347" s="7"/>
      <c r="J347" s="7"/>
      <c r="K347" s="17"/>
    </row>
  </sheetData>
  <mergeCells count="1">
    <mergeCell ref="E4:J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39997558519241921"/>
  </sheetPr>
  <dimension ref="A1:K62"/>
  <sheetViews>
    <sheetView workbookViewId="0">
      <pane xSplit="4" ySplit="6" topLeftCell="E7" activePane="bottomRight" state="frozen"/>
      <selection pane="topRight" activeCell="E1" sqref="E1"/>
      <selection pane="bottomLeft" activeCell="A7" sqref="A7"/>
      <selection pane="bottomRight" activeCell="G36" sqref="G36"/>
    </sheetView>
  </sheetViews>
  <sheetFormatPr defaultRowHeight="12.75" outlineLevelCol="1" x14ac:dyDescent="0.2"/>
  <cols>
    <col min="1" max="2" width="9.140625" style="3"/>
    <col min="3" max="3" width="10" style="3" hidden="1" customWidth="1" outlineLevel="1"/>
    <col min="4" max="4" width="2.7109375" style="3" customWidth="1" collapsed="1"/>
    <col min="5" max="6" width="11" style="3" bestFit="1" customWidth="1"/>
    <col min="7" max="7" width="10" style="3" bestFit="1" customWidth="1"/>
    <col min="8" max="8" width="9" style="3" bestFit="1" customWidth="1"/>
    <col min="9" max="9" width="8.5703125" style="3" bestFit="1" customWidth="1"/>
    <col min="10" max="10" width="11" style="3" bestFit="1" customWidth="1"/>
  </cols>
  <sheetData>
    <row r="1" spans="1:11" ht="31.5" x14ac:dyDescent="0.5">
      <c r="A1" s="2" t="str">
        <f>'Electric - Sales'!A1</f>
        <v>F23 Final Electric Load Forecast</v>
      </c>
    </row>
    <row r="2" spans="1:11" ht="21" x14ac:dyDescent="0.35">
      <c r="A2" s="4" t="s">
        <v>19</v>
      </c>
    </row>
    <row r="3" spans="1:11" ht="13.5" thickBot="1" x14ac:dyDescent="0.25"/>
    <row r="4" spans="1:11" x14ac:dyDescent="0.2">
      <c r="E4" s="133" t="s">
        <v>71</v>
      </c>
      <c r="F4" s="134"/>
      <c r="G4" s="134"/>
      <c r="H4" s="134"/>
      <c r="I4" s="134"/>
      <c r="J4" s="135"/>
      <c r="K4" s="19"/>
    </row>
    <row r="5" spans="1:11" x14ac:dyDescent="0.2">
      <c r="A5" s="5" t="s">
        <v>0</v>
      </c>
      <c r="B5" s="5" t="s">
        <v>1</v>
      </c>
      <c r="C5" s="5" t="s">
        <v>2</v>
      </c>
      <c r="E5" s="12" t="s">
        <v>3</v>
      </c>
      <c r="F5" s="13" t="s">
        <v>4</v>
      </c>
      <c r="G5" s="13" t="s">
        <v>5</v>
      </c>
      <c r="H5" s="13" t="s">
        <v>6</v>
      </c>
      <c r="I5" s="13" t="s">
        <v>7</v>
      </c>
      <c r="J5" s="14" t="s">
        <v>8</v>
      </c>
      <c r="K5" s="19"/>
    </row>
    <row r="6" spans="1:11" ht="3" customHeight="1" thickBot="1" x14ac:dyDescent="0.25">
      <c r="E6" s="15"/>
      <c r="F6" s="8"/>
      <c r="G6" s="8"/>
      <c r="H6" s="8"/>
      <c r="I6" s="8"/>
      <c r="J6" s="16"/>
    </row>
    <row r="7" spans="1:11" x14ac:dyDescent="0.2">
      <c r="A7" s="5">
        <v>2023</v>
      </c>
      <c r="B7" s="5"/>
      <c r="C7" s="6"/>
      <c r="E7" s="52">
        <f t="shared" ref="E7:J10" si="0">SUMIF($A$12:$A$59,$A7,E$12:E$59)</f>
        <v>10.418628056173986</v>
      </c>
      <c r="F7" s="28">
        <f t="shared" si="0"/>
        <v>64.147741618580255</v>
      </c>
      <c r="G7" s="28">
        <f t="shared" si="0"/>
        <v>343.81139708427361</v>
      </c>
      <c r="H7" s="53">
        <f t="shared" si="0"/>
        <v>8.4456190281135672</v>
      </c>
      <c r="I7" s="28">
        <f t="shared" si="0"/>
        <v>859.5</v>
      </c>
      <c r="J7" s="127">
        <f t="shared" si="0"/>
        <v>17.190247809968898</v>
      </c>
    </row>
    <row r="8" spans="1:11" x14ac:dyDescent="0.2">
      <c r="A8" s="5">
        <f t="shared" ref="A8:A10" si="1">A7+1</f>
        <v>2024</v>
      </c>
      <c r="B8" s="5"/>
      <c r="C8" s="6"/>
      <c r="E8" s="51">
        <f t="shared" si="0"/>
        <v>10.32744576232772</v>
      </c>
      <c r="F8" s="7">
        <f t="shared" si="0"/>
        <v>64.628391454654576</v>
      </c>
      <c r="G8" s="7">
        <f t="shared" si="0"/>
        <v>337.95145425067841</v>
      </c>
      <c r="H8" s="54">
        <f t="shared" si="0"/>
        <v>8.5030663214906035</v>
      </c>
      <c r="I8" s="7">
        <f t="shared" si="0"/>
        <v>848.875</v>
      </c>
      <c r="J8" s="128">
        <f t="shared" si="0"/>
        <v>17.143555521646743</v>
      </c>
    </row>
    <row r="9" spans="1:11" x14ac:dyDescent="0.2">
      <c r="A9" s="5">
        <f t="shared" si="1"/>
        <v>2025</v>
      </c>
      <c r="B9" s="5"/>
      <c r="C9" s="6"/>
      <c r="E9" s="51">
        <f t="shared" si="0"/>
        <v>10.26026794641961</v>
      </c>
      <c r="F9" s="7">
        <f t="shared" si="0"/>
        <v>64.31249844571235</v>
      </c>
      <c r="G9" s="7">
        <f t="shared" si="0"/>
        <v>334.71500680318826</v>
      </c>
      <c r="H9" s="54">
        <f t="shared" si="0"/>
        <v>8.2502826673887313</v>
      </c>
      <c r="I9" s="7">
        <f t="shared" si="0"/>
        <v>840.25</v>
      </c>
      <c r="J9" s="128">
        <f t="shared" si="0"/>
        <v>17.037092587982251</v>
      </c>
    </row>
    <row r="10" spans="1:11" ht="13.5" thickBot="1" x14ac:dyDescent="0.25">
      <c r="A10" s="5">
        <f t="shared" si="1"/>
        <v>2026</v>
      </c>
      <c r="B10" s="5"/>
      <c r="C10" s="6"/>
      <c r="E10" s="55">
        <f t="shared" si="0"/>
        <v>10.300958509692366</v>
      </c>
      <c r="F10" s="29">
        <f t="shared" si="0"/>
        <v>64.006988512312219</v>
      </c>
      <c r="G10" s="29">
        <f t="shared" si="0"/>
        <v>329.51942145339655</v>
      </c>
      <c r="H10" s="56">
        <f t="shared" si="0"/>
        <v>8.0067761894321343</v>
      </c>
      <c r="I10" s="29">
        <f t="shared" si="0"/>
        <v>839</v>
      </c>
      <c r="J10" s="129">
        <f t="shared" si="0"/>
        <v>17.024592373299782</v>
      </c>
    </row>
    <row r="11" spans="1:11" ht="3" customHeight="1" thickBot="1" x14ac:dyDescent="0.25"/>
    <row r="12" spans="1:11" x14ac:dyDescent="0.2">
      <c r="A12" s="5">
        <v>2023</v>
      </c>
      <c r="B12" s="5">
        <v>1</v>
      </c>
      <c r="C12" s="6">
        <f t="shared" ref="C12:C53" si="2">DATE(A12,B12,1)</f>
        <v>44927</v>
      </c>
      <c r="E12" s="98">
        <f>'Electric - Sales'!E12/'Electric - Customers'!E12</f>
        <v>1.1609937807118147</v>
      </c>
      <c r="F12" s="99">
        <f>'Electric - Sales'!F12/('Electric - Customers'!F12+'Electric - Customers'!G12)</f>
        <v>5.893003807400869</v>
      </c>
      <c r="G12" s="53">
        <f>'Electric - Sales'!G12/'Electric - Customers'!H12</f>
        <v>27.395624999999999</v>
      </c>
      <c r="H12" s="99">
        <f>'Electric - Sales'!H12/'Electric - Customers'!I12</f>
        <v>0.78257118205349441</v>
      </c>
      <c r="I12" s="53">
        <f>'Electric - Sales'!I12/'Electric - Customers'!J12</f>
        <v>109.75</v>
      </c>
      <c r="J12" s="130">
        <f>'Electric - Sales'!J12/'Electric - Customers'!K12</f>
        <v>1.7477457498205307</v>
      </c>
    </row>
    <row r="13" spans="1:11" x14ac:dyDescent="0.2">
      <c r="A13" s="5">
        <f t="shared" ref="A13:A53" si="3">IF(B13=1,A12+1,A12)</f>
        <v>2023</v>
      </c>
      <c r="B13" s="5">
        <f t="shared" ref="B13:B53" si="4">IF(B12=12,1,B12+1)</f>
        <v>2</v>
      </c>
      <c r="C13" s="6">
        <f t="shared" si="2"/>
        <v>44958</v>
      </c>
      <c r="E13" s="100">
        <f>'Electric - Sales'!E13/'Electric - Customers'!E13</f>
        <v>1.0906280744119488</v>
      </c>
      <c r="F13" s="101">
        <f>'Electric - Sales'!F13/('Electric - Customers'!F13+'Electric - Customers'!G13)</f>
        <v>5.3103641582204686</v>
      </c>
      <c r="G13" s="54">
        <f>'Electric - Sales'!G13/'Electric - Customers'!H13</f>
        <v>27.123163488590183</v>
      </c>
      <c r="H13" s="101">
        <f>'Electric - Sales'!H13/'Electric - Customers'!I13</f>
        <v>0.71128060031984253</v>
      </c>
      <c r="I13" s="54">
        <f>'Electric - Sales'!I13/'Electric - Customers'!J13</f>
        <v>113.625</v>
      </c>
      <c r="J13" s="131">
        <f>'Electric - Sales'!J13/'Electric - Customers'!K13</f>
        <v>1.6204965121050472</v>
      </c>
    </row>
    <row r="14" spans="1:11" x14ac:dyDescent="0.2">
      <c r="A14" s="5">
        <f t="shared" si="3"/>
        <v>2023</v>
      </c>
      <c r="B14" s="5">
        <f t="shared" si="4"/>
        <v>3</v>
      </c>
      <c r="C14" s="6">
        <f t="shared" si="2"/>
        <v>44986</v>
      </c>
      <c r="E14" s="100">
        <f>'Electric - Sales'!E14/'Electric - Customers'!E14</f>
        <v>1.021989721750169</v>
      </c>
      <c r="F14" s="101">
        <f>'Electric - Sales'!F14/('Electric - Customers'!F14+'Electric - Customers'!G14)</f>
        <v>5.3067081914321559</v>
      </c>
      <c r="G14" s="54">
        <f>'Electric - Sales'!G14/'Electric - Customers'!H14</f>
        <v>27.809702660406884</v>
      </c>
      <c r="H14" s="101">
        <f>'Electric - Sales'!H14/'Electric - Customers'!I14</f>
        <v>0.66081943081452399</v>
      </c>
      <c r="I14" s="54">
        <f>'Electric - Sales'!I14/'Electric - Customers'!J14</f>
        <v>104.625</v>
      </c>
      <c r="J14" s="131">
        <f>'Electric - Sales'!J14/'Electric - Customers'!K14</f>
        <v>1.560769270499847</v>
      </c>
    </row>
    <row r="15" spans="1:11" x14ac:dyDescent="0.2">
      <c r="A15" s="5">
        <f t="shared" si="3"/>
        <v>2023</v>
      </c>
      <c r="B15" s="5">
        <f t="shared" si="4"/>
        <v>4</v>
      </c>
      <c r="C15" s="6">
        <f t="shared" si="2"/>
        <v>45017</v>
      </c>
      <c r="E15" s="100">
        <f>'Electric - Sales'!E15/'Electric - Customers'!E15</f>
        <v>0.88789093347794179</v>
      </c>
      <c r="F15" s="101">
        <f>'Electric - Sales'!F15/('Electric - Customers'!F15+'Electric - Customers'!G15)</f>
        <v>5.3723792908055232</v>
      </c>
      <c r="G15" s="54">
        <f>'Electric - Sales'!G15/'Electric - Customers'!H15</f>
        <v>29.609130706691683</v>
      </c>
      <c r="H15" s="101">
        <f>'Electric - Sales'!H15/'Electric - Customers'!I15</f>
        <v>0.57132352941176467</v>
      </c>
      <c r="I15" s="54">
        <f>'Electric - Sales'!I15/'Electric - Customers'!J15</f>
        <v>102.625</v>
      </c>
      <c r="J15" s="131">
        <f>'Electric - Sales'!J15/'Electric - Customers'!K15</f>
        <v>1.4544744002221901</v>
      </c>
    </row>
    <row r="16" spans="1:11" x14ac:dyDescent="0.2">
      <c r="A16" s="5">
        <f t="shared" si="3"/>
        <v>2023</v>
      </c>
      <c r="B16" s="5">
        <f t="shared" si="4"/>
        <v>5</v>
      </c>
      <c r="C16" s="6">
        <f t="shared" si="2"/>
        <v>45047</v>
      </c>
      <c r="E16" s="100">
        <f>'Electric - Sales'!E16/'Electric - Customers'!E16</f>
        <v>0.77425940473478949</v>
      </c>
      <c r="F16" s="101">
        <f>'Electric - Sales'!F16/('Electric - Customers'!F16+'Electric - Customers'!G16)</f>
        <v>5.1094327829574455</v>
      </c>
      <c r="G16" s="54">
        <f>'Electric - Sales'!G16/'Electric - Customers'!H16</f>
        <v>28.722326454033769</v>
      </c>
      <c r="H16" s="101">
        <f>'Electric - Sales'!H16/'Electric - Customers'!I16</f>
        <v>0.7231672989842125</v>
      </c>
      <c r="I16" s="54">
        <f>'Electric - Sales'!I16/'Electric - Customers'!J16</f>
        <v>82.625</v>
      </c>
      <c r="J16" s="131">
        <f>'Electric - Sales'!J16/'Electric - Customers'!K16</f>
        <v>1.3246265632355649</v>
      </c>
    </row>
    <row r="17" spans="1:10" x14ac:dyDescent="0.2">
      <c r="A17" s="5">
        <f t="shared" si="3"/>
        <v>2023</v>
      </c>
      <c r="B17" s="5">
        <f t="shared" si="4"/>
        <v>6</v>
      </c>
      <c r="C17" s="6">
        <f t="shared" si="2"/>
        <v>45078</v>
      </c>
      <c r="E17" s="100">
        <f>'Electric - Sales'!E17/'Electric - Customers'!E17</f>
        <v>0.69506865199043388</v>
      </c>
      <c r="F17" s="101">
        <f>'Electric - Sales'!F17/('Electric - Customers'!F17+'Electric - Customers'!G17)</f>
        <v>5.3578000743218137</v>
      </c>
      <c r="G17" s="54">
        <f>'Electric - Sales'!G17/'Electric - Customers'!H17</f>
        <v>30.837034720050045</v>
      </c>
      <c r="H17" s="101">
        <f>'Electric - Sales'!H17/'Electric - Customers'!I17</f>
        <v>0.6773405035443657</v>
      </c>
      <c r="I17" s="54">
        <f>'Electric - Sales'!I17/'Electric - Customers'!J17</f>
        <v>48.375</v>
      </c>
      <c r="J17" s="131">
        <f>'Electric - Sales'!J17/'Electric - Customers'!K17</f>
        <v>1.2874021771590569</v>
      </c>
    </row>
    <row r="18" spans="1:10" x14ac:dyDescent="0.2">
      <c r="A18" s="5">
        <f t="shared" si="3"/>
        <v>2023</v>
      </c>
      <c r="B18" s="5">
        <f t="shared" si="4"/>
        <v>7</v>
      </c>
      <c r="C18" s="6">
        <f t="shared" si="2"/>
        <v>45108</v>
      </c>
      <c r="E18" s="100">
        <f>'Electric - Sales'!E18/'Electric - Customers'!E18</f>
        <v>0.69937512422285253</v>
      </c>
      <c r="F18" s="101">
        <f>'Electric - Sales'!F18/('Electric - Customers'!F18+'Electric - Customers'!G18)</f>
        <v>5.2655794169827708</v>
      </c>
      <c r="G18" s="54">
        <f>'Electric - Sales'!G18/'Electric - Customers'!H18</f>
        <v>29.971526908635795</v>
      </c>
      <c r="H18" s="101">
        <f>'Electric - Sales'!H18/'Electric - Customers'!I18</f>
        <v>0.71435546875</v>
      </c>
      <c r="I18" s="54">
        <f>'Electric - Sales'!I18/'Electric - Customers'!J18</f>
        <v>41.75</v>
      </c>
      <c r="J18" s="131">
        <f>'Electric - Sales'!J18/'Electric - Customers'!K18</f>
        <v>1.2792984642661165</v>
      </c>
    </row>
    <row r="19" spans="1:10" x14ac:dyDescent="0.2">
      <c r="A19" s="5">
        <f t="shared" si="3"/>
        <v>2023</v>
      </c>
      <c r="B19" s="5">
        <f t="shared" si="4"/>
        <v>8</v>
      </c>
      <c r="C19" s="6">
        <f t="shared" si="2"/>
        <v>45139</v>
      </c>
      <c r="E19" s="100">
        <f>'Electric - Sales'!E19/'Electric - Customers'!E19</f>
        <v>0.73977158424918621</v>
      </c>
      <c r="F19" s="101">
        <f>'Electric - Sales'!F19/('Electric - Customers'!F19+'Electric - Customers'!G19)</f>
        <v>5.4680401361603668</v>
      </c>
      <c r="G19" s="54">
        <f>'Electric - Sales'!G19/'Electric - Customers'!H19</f>
        <v>29.185034439574203</v>
      </c>
      <c r="H19" s="101">
        <f>'Electric - Sales'!H19/'Electric - Customers'!I19</f>
        <v>0.69897585954645214</v>
      </c>
      <c r="I19" s="54">
        <f>'Electric - Sales'!I19/'Electric - Customers'!J19</f>
        <v>33.5</v>
      </c>
      <c r="J19" s="131">
        <f>'Electric - Sales'!J19/'Electric - Customers'!K19</f>
        <v>1.3348601103495383</v>
      </c>
    </row>
    <row r="20" spans="1:10" x14ac:dyDescent="0.2">
      <c r="A20" s="5">
        <f t="shared" si="3"/>
        <v>2023</v>
      </c>
      <c r="B20" s="5">
        <f t="shared" si="4"/>
        <v>9</v>
      </c>
      <c r="C20" s="6">
        <f t="shared" si="2"/>
        <v>45170</v>
      </c>
      <c r="E20" s="100">
        <f>'Electric - Sales'!E20/'Electric - Customers'!E20</f>
        <v>0.72072806881766671</v>
      </c>
      <c r="F20" s="101">
        <f>'Electric - Sales'!F20/('Electric - Customers'!F20+'Electric - Customers'!G20)</f>
        <v>5.2786978826878599</v>
      </c>
      <c r="G20" s="54">
        <f>'Electric - Sales'!G20/'Electric - Customers'!H20</f>
        <v>30.911055433761351</v>
      </c>
      <c r="H20" s="101">
        <f>'Electric - Sales'!H20/'Electric - Customers'!I20</f>
        <v>0.70226497808085731</v>
      </c>
      <c r="I20" s="54">
        <f>'Electric - Sales'!I20/'Electric - Customers'!J20</f>
        <v>33.125</v>
      </c>
      <c r="J20" s="131">
        <f>'Electric - Sales'!J20/'Electric - Customers'!K20</f>
        <v>1.3012985529011354</v>
      </c>
    </row>
    <row r="21" spans="1:10" x14ac:dyDescent="0.2">
      <c r="A21" s="5">
        <f t="shared" si="3"/>
        <v>2023</v>
      </c>
      <c r="B21" s="5">
        <f t="shared" si="4"/>
        <v>10</v>
      </c>
      <c r="C21" s="6">
        <f t="shared" si="2"/>
        <v>45200</v>
      </c>
      <c r="E21" s="100">
        <f>'Electric - Sales'!E21/'Electric - Customers'!E21</f>
        <v>0.70841143815625407</v>
      </c>
      <c r="F21" s="101">
        <f>'Electric - Sales'!F21/('Electric - Customers'!F21+'Electric - Customers'!G21)</f>
        <v>5.0705540568582697</v>
      </c>
      <c r="G21" s="54">
        <f>'Electric - Sales'!G21/'Electric - Customers'!H21</f>
        <v>28.54152303353181</v>
      </c>
      <c r="H21" s="101">
        <f>'Electric - Sales'!H21/'Electric - Customers'!I21</f>
        <v>0.7219654585259061</v>
      </c>
      <c r="I21" s="54">
        <f>'Electric - Sales'!I21/'Electric - Customers'!J21</f>
        <v>40.5</v>
      </c>
      <c r="J21" s="131">
        <f>'Electric - Sales'!J21/'Electric - Customers'!K21</f>
        <v>1.2610122677380013</v>
      </c>
    </row>
    <row r="22" spans="1:10" x14ac:dyDescent="0.2">
      <c r="A22" s="5">
        <f t="shared" si="3"/>
        <v>2023</v>
      </c>
      <c r="B22" s="5">
        <f t="shared" si="4"/>
        <v>11</v>
      </c>
      <c r="C22" s="6">
        <f t="shared" si="2"/>
        <v>45231</v>
      </c>
      <c r="E22" s="100">
        <f>'Electric - Sales'!E22/'Electric - Customers'!E22</f>
        <v>0.84153351501861839</v>
      </c>
      <c r="F22" s="101">
        <f>'Electric - Sales'!F22/('Electric - Customers'!F22+'Electric - Customers'!G22)</f>
        <v>5.0935782127457809</v>
      </c>
      <c r="G22" s="54">
        <f>'Electric - Sales'!G22/'Electric - Customers'!H22</f>
        <v>28.145500156788962</v>
      </c>
      <c r="H22" s="101">
        <f>'Electric - Sales'!H22/'Electric - Customers'!I22</f>
        <v>0.73891924711596846</v>
      </c>
      <c r="I22" s="54">
        <f>'Electric - Sales'!I22/'Electric - Customers'!J22</f>
        <v>60.5</v>
      </c>
      <c r="J22" s="131">
        <f>'Electric - Sales'!J22/'Electric - Customers'!K22</f>
        <v>1.3794528935767596</v>
      </c>
    </row>
    <row r="23" spans="1:10" x14ac:dyDescent="0.2">
      <c r="A23" s="5">
        <f t="shared" si="3"/>
        <v>2023</v>
      </c>
      <c r="B23" s="5">
        <f t="shared" si="4"/>
        <v>12</v>
      </c>
      <c r="C23" s="6">
        <f t="shared" si="2"/>
        <v>45261</v>
      </c>
      <c r="E23" s="100">
        <f>'Electric - Sales'!E23/'Electric - Customers'!E23</f>
        <v>1.077977758632312</v>
      </c>
      <c r="F23" s="101">
        <f>'Electric - Sales'!F23/('Electric - Customers'!F23+'Electric - Customers'!G23)</f>
        <v>5.6216036080069314</v>
      </c>
      <c r="G23" s="54">
        <f>'Electric - Sales'!G23/'Electric - Customers'!H23</f>
        <v>25.559774082208975</v>
      </c>
      <c r="H23" s="101">
        <f>'Electric - Sales'!H23/'Electric - Customers'!I23</f>
        <v>0.74263547096617777</v>
      </c>
      <c r="I23" s="54">
        <f>'Electric - Sales'!I23/'Electric - Customers'!J23</f>
        <v>88.5</v>
      </c>
      <c r="J23" s="131">
        <f>'Electric - Sales'!J23/'Electric - Customers'!K23</f>
        <v>1.6388108480951087</v>
      </c>
    </row>
    <row r="24" spans="1:10" x14ac:dyDescent="0.2">
      <c r="A24" s="5">
        <f t="shared" si="3"/>
        <v>2024</v>
      </c>
      <c r="B24" s="5">
        <f t="shared" si="4"/>
        <v>1</v>
      </c>
      <c r="C24" s="6">
        <f t="shared" si="2"/>
        <v>45292</v>
      </c>
      <c r="E24" s="100">
        <f>'Electric - Sales'!E24/'Electric - Customers'!E24</f>
        <v>1.15927194082374</v>
      </c>
      <c r="F24" s="101">
        <f>'Electric - Sales'!F24/('Electric - Customers'!F24+'Electric - Customers'!G24)</f>
        <v>5.7941400726938932</v>
      </c>
      <c r="G24" s="54">
        <f>'Electric - Sales'!G24/'Electric - Customers'!H24</f>
        <v>27.417268445839873</v>
      </c>
      <c r="H24" s="101">
        <f>'Electric - Sales'!H24/'Electric - Customers'!I24</f>
        <v>0.75127087872185916</v>
      </c>
      <c r="I24" s="54">
        <f>'Electric - Sales'!I24/'Electric - Customers'!J24</f>
        <v>108.875</v>
      </c>
      <c r="J24" s="131">
        <f>'Electric - Sales'!J24/'Electric - Customers'!K24</f>
        <v>1.7340921929036741</v>
      </c>
    </row>
    <row r="25" spans="1:10" x14ac:dyDescent="0.2">
      <c r="A25" s="5">
        <f t="shared" si="3"/>
        <v>2024</v>
      </c>
      <c r="B25" s="5">
        <f t="shared" si="4"/>
        <v>2</v>
      </c>
      <c r="C25" s="6">
        <f t="shared" si="2"/>
        <v>45323</v>
      </c>
      <c r="E25" s="100">
        <f>'Electric - Sales'!E25/'Electric - Customers'!E25</f>
        <v>1.0614507779664986</v>
      </c>
      <c r="F25" s="101">
        <f>'Electric - Sales'!F25/('Electric - Customers'!F25+'Electric - Customers'!G25)</f>
        <v>5.7775207832994644</v>
      </c>
      <c r="G25" s="54">
        <f>'Electric - Sales'!G25/'Electric - Customers'!H25</f>
        <v>28.906063462142633</v>
      </c>
      <c r="H25" s="101">
        <f>'Electric - Sales'!H25/'Electric - Customers'!I25</f>
        <v>0.73583081570996978</v>
      </c>
      <c r="I25" s="54">
        <f>'Electric - Sales'!I25/'Electric - Customers'!J25</f>
        <v>113.125</v>
      </c>
      <c r="J25" s="131">
        <f>'Electric - Sales'!J25/'Electric - Customers'!K25</f>
        <v>1.6502937987549593</v>
      </c>
    </row>
    <row r="26" spans="1:10" x14ac:dyDescent="0.2">
      <c r="A26" s="5">
        <f t="shared" si="3"/>
        <v>2024</v>
      </c>
      <c r="B26" s="5">
        <f t="shared" si="4"/>
        <v>3</v>
      </c>
      <c r="C26" s="6">
        <f t="shared" si="2"/>
        <v>45352</v>
      </c>
      <c r="E26" s="100">
        <f>'Electric - Sales'!E26/'Electric - Customers'!E26</f>
        <v>1.0185718629917342</v>
      </c>
      <c r="F26" s="101">
        <f>'Electric - Sales'!F26/('Electric - Customers'!F26+'Electric - Customers'!G26)</f>
        <v>5.4780034840119285</v>
      </c>
      <c r="G26" s="54">
        <f>'Electric - Sales'!G26/'Electric - Customers'!H26</f>
        <v>27.136120716755737</v>
      </c>
      <c r="H26" s="101">
        <f>'Electric - Sales'!H26/'Electric - Customers'!I26</f>
        <v>0.71995656370656369</v>
      </c>
      <c r="I26" s="54">
        <f>'Electric - Sales'!I26/'Electric - Customers'!J26</f>
        <v>108</v>
      </c>
      <c r="J26" s="131">
        <f>'Electric - Sales'!J26/'Electric - Customers'!K26</f>
        <v>1.575006310144196</v>
      </c>
    </row>
    <row r="27" spans="1:10" x14ac:dyDescent="0.2">
      <c r="A27" s="5">
        <f t="shared" si="3"/>
        <v>2024</v>
      </c>
      <c r="B27" s="5">
        <f t="shared" si="4"/>
        <v>4</v>
      </c>
      <c r="C27" s="6">
        <f t="shared" si="2"/>
        <v>45383</v>
      </c>
      <c r="E27" s="100">
        <f>'Electric - Sales'!E27/'Electric - Customers'!E27</f>
        <v>0.8611254403159958</v>
      </c>
      <c r="F27" s="101">
        <f>'Electric - Sales'!F27/('Electric - Customers'!F27+'Electric - Customers'!G27)</f>
        <v>5.394231265245363</v>
      </c>
      <c r="G27" s="54">
        <f>'Electric - Sales'!G27/'Electric - Customers'!H27</f>
        <v>28.410821012897138</v>
      </c>
      <c r="H27" s="101">
        <f>'Electric - Sales'!H27/'Electric - Customers'!I27</f>
        <v>0.717142512950247</v>
      </c>
      <c r="I27" s="54">
        <f>'Electric - Sales'!I27/'Electric - Customers'!J27</f>
        <v>98.25</v>
      </c>
      <c r="J27" s="131">
        <f>'Electric - Sales'!J27/'Electric - Customers'!K27</f>
        <v>1.4308130720353935</v>
      </c>
    </row>
    <row r="28" spans="1:10" x14ac:dyDescent="0.2">
      <c r="A28" s="5">
        <f t="shared" si="3"/>
        <v>2024</v>
      </c>
      <c r="B28" s="5">
        <f t="shared" si="4"/>
        <v>5</v>
      </c>
      <c r="C28" s="6">
        <f t="shared" si="2"/>
        <v>45413</v>
      </c>
      <c r="E28" s="100">
        <f>'Electric - Sales'!E28/'Electric - Customers'!E28</f>
        <v>0.74572067261304131</v>
      </c>
      <c r="F28" s="101">
        <f>'Electric - Sales'!F28/('Electric - Customers'!F28+'Electric - Customers'!G28)</f>
        <v>5.000956325356599</v>
      </c>
      <c r="G28" s="54">
        <f>'Electric - Sales'!G28/'Electric - Customers'!H28</f>
        <v>27.853320742839156</v>
      </c>
      <c r="H28" s="101">
        <f>'Electric - Sales'!H28/'Electric - Customers'!I28</f>
        <v>0.71181140245369257</v>
      </c>
      <c r="I28" s="54">
        <f>'Electric - Sales'!I28/'Electric - Customers'!J28</f>
        <v>75.5</v>
      </c>
      <c r="J28" s="131">
        <f>'Electric - Sales'!J28/'Electric - Customers'!K28</f>
        <v>1.2847020236902433</v>
      </c>
    </row>
    <row r="29" spans="1:10" x14ac:dyDescent="0.2">
      <c r="A29" s="5">
        <f t="shared" si="3"/>
        <v>2024</v>
      </c>
      <c r="B29" s="5">
        <f t="shared" si="4"/>
        <v>6</v>
      </c>
      <c r="C29" s="6">
        <f t="shared" si="2"/>
        <v>45444</v>
      </c>
      <c r="E29" s="100">
        <f>'Electric - Sales'!E29/'Electric - Customers'!E29</f>
        <v>0.69187246963562754</v>
      </c>
      <c r="F29" s="101">
        <f>'Electric - Sales'!F29/('Electric - Customers'!F29+'Electric - Customers'!G29)</f>
        <v>5.3449253643629522</v>
      </c>
      <c r="G29" s="54">
        <f>'Electric - Sales'!G29/'Electric - Customers'!H29</f>
        <v>29.65511811023622</v>
      </c>
      <c r="H29" s="101">
        <f>'Electric - Sales'!H29/'Electric - Customers'!I29</f>
        <v>0.6668668187822745</v>
      </c>
      <c r="I29" s="54">
        <f>'Electric - Sales'!I29/'Electric - Customers'!J29</f>
        <v>47.375</v>
      </c>
      <c r="J29" s="131">
        <f>'Electric - Sales'!J29/'Electric - Customers'!K29</f>
        <v>1.2796171213135046</v>
      </c>
    </row>
    <row r="30" spans="1:10" x14ac:dyDescent="0.2">
      <c r="A30" s="5">
        <f t="shared" si="3"/>
        <v>2024</v>
      </c>
      <c r="B30" s="5">
        <f t="shared" si="4"/>
        <v>7</v>
      </c>
      <c r="C30" s="6">
        <f t="shared" si="2"/>
        <v>45474</v>
      </c>
      <c r="E30" s="100">
        <f>'Electric - Sales'!E30/'Electric - Customers'!E30</f>
        <v>0.69913108742380803</v>
      </c>
      <c r="F30" s="101">
        <f>'Electric - Sales'!F30/('Electric - Customers'!F30+'Electric - Customers'!G30)</f>
        <v>5.2546249431509766</v>
      </c>
      <c r="G30" s="54">
        <f>'Electric - Sales'!G30/'Electric - Customers'!H30</f>
        <v>29.265994327135203</v>
      </c>
      <c r="H30" s="101">
        <f>'Electric - Sales'!H30/'Electric - Customers'!I30</f>
        <v>0.70107913669064748</v>
      </c>
      <c r="I30" s="54">
        <f>'Electric - Sales'!I30/'Electric - Customers'!J30</f>
        <v>41.875</v>
      </c>
      <c r="J30" s="131">
        <f>'Electric - Sales'!J30/'Electric - Customers'!K30</f>
        <v>1.2756342160917455</v>
      </c>
    </row>
    <row r="31" spans="1:10" x14ac:dyDescent="0.2">
      <c r="A31" s="5">
        <f t="shared" si="3"/>
        <v>2024</v>
      </c>
      <c r="B31" s="5">
        <f t="shared" si="4"/>
        <v>8</v>
      </c>
      <c r="C31" s="6">
        <f t="shared" si="2"/>
        <v>45505</v>
      </c>
      <c r="E31" s="100">
        <f>'Electric - Sales'!E31/'Electric - Customers'!E31</f>
        <v>0.74307699658903792</v>
      </c>
      <c r="F31" s="101">
        <f>'Electric - Sales'!F31/('Electric - Customers'!F31+'Electric - Customers'!G31)</f>
        <v>5.4632518335616886</v>
      </c>
      <c r="G31" s="54">
        <f>'Electric - Sales'!G31/'Electric - Customers'!H31</f>
        <v>28.47366761274046</v>
      </c>
      <c r="H31" s="101">
        <f>'Electric - Sales'!H31/'Electric - Customers'!I31</f>
        <v>0.68342911877394641</v>
      </c>
      <c r="I31" s="54">
        <f>'Electric - Sales'!I31/'Electric - Customers'!J31</f>
        <v>33.5</v>
      </c>
      <c r="J31" s="131">
        <f>'Electric - Sales'!J31/'Electric - Customers'!K31</f>
        <v>1.3351169242964724</v>
      </c>
    </row>
    <row r="32" spans="1:10" x14ac:dyDescent="0.2">
      <c r="A32" s="5">
        <f t="shared" si="3"/>
        <v>2024</v>
      </c>
      <c r="B32" s="5">
        <f t="shared" si="4"/>
        <v>9</v>
      </c>
      <c r="C32" s="6">
        <f t="shared" si="2"/>
        <v>45536</v>
      </c>
      <c r="E32" s="100">
        <f>'Electric - Sales'!E32/'Electric - Customers'!E32</f>
        <v>0.72362306696122491</v>
      </c>
      <c r="F32" s="101">
        <f>'Electric - Sales'!F32/('Electric - Customers'!F32+'Electric - Customers'!G32)</f>
        <v>5.2766683509450267</v>
      </c>
      <c r="G32" s="54">
        <f>'Electric - Sales'!G32/'Electric - Customers'!H32</f>
        <v>30.190656565656564</v>
      </c>
      <c r="H32" s="101">
        <f>'Electric - Sales'!H32/'Electric - Customers'!I32</f>
        <v>0.68547519426180514</v>
      </c>
      <c r="I32" s="54">
        <f>'Electric - Sales'!I32/'Electric - Customers'!J32</f>
        <v>33.125</v>
      </c>
      <c r="J32" s="131">
        <f>'Electric - Sales'!J32/'Electric - Customers'!K32</f>
        <v>1.3013697855352004</v>
      </c>
    </row>
    <row r="33" spans="1:10" x14ac:dyDescent="0.2">
      <c r="A33" s="5">
        <f t="shared" si="3"/>
        <v>2024</v>
      </c>
      <c r="B33" s="5">
        <f t="shared" si="4"/>
        <v>10</v>
      </c>
      <c r="C33" s="6">
        <f t="shared" si="2"/>
        <v>45566</v>
      </c>
      <c r="E33" s="100">
        <f>'Electric - Sales'!E33/'Electric - Customers'!E33</f>
        <v>0.70862779174068224</v>
      </c>
      <c r="F33" s="101">
        <f>'Electric - Sales'!F33/('Electric - Customers'!F33+'Electric - Customers'!G33)</f>
        <v>5.0794662723972364</v>
      </c>
      <c r="G33" s="54">
        <f>'Electric - Sales'!G33/'Electric - Customers'!H33</f>
        <v>27.787113076437144</v>
      </c>
      <c r="H33" s="101">
        <f>'Electric - Sales'!H33/'Electric - Customers'!I33</f>
        <v>0.70136070661255667</v>
      </c>
      <c r="I33" s="54">
        <f>'Electric - Sales'!I33/'Electric - Customers'!J33</f>
        <v>40.5</v>
      </c>
      <c r="J33" s="131">
        <f>'Electric - Sales'!J33/'Electric - Customers'!K33</f>
        <v>1.259927273431561</v>
      </c>
    </row>
    <row r="34" spans="1:10" x14ac:dyDescent="0.2">
      <c r="A34" s="5">
        <f t="shared" si="3"/>
        <v>2024</v>
      </c>
      <c r="B34" s="5">
        <f t="shared" si="4"/>
        <v>11</v>
      </c>
      <c r="C34" s="6">
        <f t="shared" si="2"/>
        <v>45597</v>
      </c>
      <c r="E34" s="100">
        <f>'Electric - Sales'!E34/'Electric - Customers'!E34</f>
        <v>0.84002185776344185</v>
      </c>
      <c r="F34" s="101">
        <f>'Electric - Sales'!F34/('Electric - Customers'!F34+'Electric - Customers'!G34)</f>
        <v>5.1111371235011376</v>
      </c>
      <c r="G34" s="54">
        <f>'Electric - Sales'!G34/'Electric - Customers'!H34</f>
        <v>27.682263673727473</v>
      </c>
      <c r="H34" s="101">
        <f>'Electric - Sales'!H34/'Electric - Customers'!I34</f>
        <v>0.7140984388034799</v>
      </c>
      <c r="I34" s="54">
        <f>'Electric - Sales'!I34/'Electric - Customers'!J34</f>
        <v>60.25</v>
      </c>
      <c r="J34" s="131">
        <f>'Electric - Sales'!J34/'Electric - Customers'!K34</f>
        <v>1.3785005565106099</v>
      </c>
    </row>
    <row r="35" spans="1:10" x14ac:dyDescent="0.2">
      <c r="A35" s="5">
        <f t="shared" si="3"/>
        <v>2024</v>
      </c>
      <c r="B35" s="5">
        <f t="shared" si="4"/>
        <v>12</v>
      </c>
      <c r="C35" s="6">
        <f t="shared" si="2"/>
        <v>45627</v>
      </c>
      <c r="E35" s="100">
        <f>'Electric - Sales'!E35/'Electric - Customers'!E35</f>
        <v>1.0749517975028866</v>
      </c>
      <c r="F35" s="101">
        <f>'Electric - Sales'!F35/('Electric - Customers'!F35+'Electric - Customers'!G35)</f>
        <v>5.6534656361283151</v>
      </c>
      <c r="G35" s="54">
        <f>'Electric - Sales'!G35/'Electric - Customers'!H35</f>
        <v>25.1730465042708</v>
      </c>
      <c r="H35" s="101">
        <f>'Electric - Sales'!H35/'Electric - Customers'!I35</f>
        <v>0.71474473402356298</v>
      </c>
      <c r="I35" s="54">
        <f>'Electric - Sales'!I35/'Electric - Customers'!J35</f>
        <v>88.5</v>
      </c>
      <c r="J35" s="131">
        <f>'Electric - Sales'!J35/'Electric - Customers'!K35</f>
        <v>1.6384822469391829</v>
      </c>
    </row>
    <row r="36" spans="1:10" x14ac:dyDescent="0.2">
      <c r="A36" s="5">
        <f t="shared" si="3"/>
        <v>2025</v>
      </c>
      <c r="B36" s="5">
        <f t="shared" si="4"/>
        <v>1</v>
      </c>
      <c r="C36" s="6">
        <f t="shared" si="2"/>
        <v>45658</v>
      </c>
      <c r="E36" s="100">
        <f>'Electric - Sales'!E36/'Electric - Customers'!E36</f>
        <v>1.1480329229985102</v>
      </c>
      <c r="F36" s="101">
        <f>'Electric - Sales'!F36/('Electric - Customers'!F36+'Electric - Customers'!G36)</f>
        <v>5.8178143865752583</v>
      </c>
      <c r="G36" s="54">
        <f>'Electric - Sales'!G36/'Electric - Customers'!H36</f>
        <v>27.130737575182021</v>
      </c>
      <c r="H36" s="101">
        <f>'Electric - Sales'!H36/'Electric - Customers'!I36</f>
        <v>0.72480988593155893</v>
      </c>
      <c r="I36" s="54">
        <f>'Electric - Sales'!I36/'Electric - Customers'!J36</f>
        <v>107.875</v>
      </c>
      <c r="J36" s="131">
        <f>'Electric - Sales'!J36/'Electric - Customers'!K36</f>
        <v>1.7258152737849521</v>
      </c>
    </row>
    <row r="37" spans="1:10" x14ac:dyDescent="0.2">
      <c r="A37" s="5">
        <f t="shared" si="3"/>
        <v>2025</v>
      </c>
      <c r="B37" s="5">
        <f t="shared" si="4"/>
        <v>2</v>
      </c>
      <c r="C37" s="6">
        <f t="shared" si="2"/>
        <v>45689</v>
      </c>
      <c r="E37" s="100">
        <f>'Electric - Sales'!E37/'Electric - Customers'!E37</f>
        <v>1.0391802675667707</v>
      </c>
      <c r="F37" s="101">
        <f>'Electric - Sales'!F37/('Electric - Customers'!F37+'Electric - Customers'!G37)</f>
        <v>5.7276865834974826</v>
      </c>
      <c r="G37" s="54">
        <f>'Electric - Sales'!G37/'Electric - Customers'!H37</f>
        <v>28.384225530566994</v>
      </c>
      <c r="H37" s="101">
        <f>'Electric - Sales'!H37/'Electric - Customers'!I37</f>
        <v>0.71526871515007706</v>
      </c>
      <c r="I37" s="54">
        <f>'Electric - Sales'!I37/'Electric - Customers'!J37</f>
        <v>111.5</v>
      </c>
      <c r="J37" s="131">
        <f>'Electric - Sales'!J37/'Electric - Customers'!K37</f>
        <v>1.6235809622090898</v>
      </c>
    </row>
    <row r="38" spans="1:10" x14ac:dyDescent="0.2">
      <c r="A38" s="5">
        <f t="shared" si="3"/>
        <v>2025</v>
      </c>
      <c r="B38" s="5">
        <f t="shared" si="4"/>
        <v>3</v>
      </c>
      <c r="C38" s="6">
        <f t="shared" si="2"/>
        <v>45717</v>
      </c>
      <c r="E38" s="100">
        <f>'Electric - Sales'!E38/'Electric - Customers'!E38</f>
        <v>0.98780246431630225</v>
      </c>
      <c r="F38" s="101">
        <f>'Electric - Sales'!F38/('Electric - Customers'!F38+'Electric - Customers'!G38)</f>
        <v>5.3418956634530605</v>
      </c>
      <c r="G38" s="54">
        <f>'Electric - Sales'!G38/'Electric - Customers'!H38</f>
        <v>26.311568938193343</v>
      </c>
      <c r="H38" s="101">
        <f>'Electric - Sales'!H38/'Electric - Customers'!I38</f>
        <v>0.69849543892903687</v>
      </c>
      <c r="I38" s="54">
        <f>'Electric - Sales'!I38/'Electric - Customers'!J38</f>
        <v>104.125</v>
      </c>
      <c r="J38" s="131">
        <f>'Electric - Sales'!J38/'Electric - Customers'!K38</f>
        <v>1.5305155308134744</v>
      </c>
    </row>
    <row r="39" spans="1:10" x14ac:dyDescent="0.2">
      <c r="A39" s="5">
        <f t="shared" si="3"/>
        <v>2025</v>
      </c>
      <c r="B39" s="5">
        <f t="shared" si="4"/>
        <v>4</v>
      </c>
      <c r="C39" s="6">
        <f t="shared" si="2"/>
        <v>45748</v>
      </c>
      <c r="E39" s="100">
        <f>'Electric - Sales'!E39/'Electric - Customers'!E39</f>
        <v>0.85524900260380576</v>
      </c>
      <c r="F39" s="101">
        <f>'Electric - Sales'!F39/('Electric - Customers'!F39+'Electric - Customers'!G39)</f>
        <v>5.3872411008533581</v>
      </c>
      <c r="G39" s="54">
        <f>'Electric - Sales'!G39/'Electric - Customers'!H39</f>
        <v>28.11290834126229</v>
      </c>
      <c r="H39" s="101">
        <f>'Electric - Sales'!H39/'Electric - Customers'!I39</f>
        <v>0.69848592382304231</v>
      </c>
      <c r="I39" s="54">
        <f>'Electric - Sales'!I39/'Electric - Customers'!J39</f>
        <v>97.5</v>
      </c>
      <c r="J39" s="131">
        <f>'Electric - Sales'!J39/'Electric - Customers'!K39</f>
        <v>1.4237772969224547</v>
      </c>
    </row>
    <row r="40" spans="1:10" x14ac:dyDescent="0.2">
      <c r="A40" s="5">
        <f t="shared" si="3"/>
        <v>2025</v>
      </c>
      <c r="B40" s="5">
        <f t="shared" si="4"/>
        <v>5</v>
      </c>
      <c r="C40" s="6">
        <f t="shared" si="2"/>
        <v>45778</v>
      </c>
      <c r="E40" s="100">
        <f>'Electric - Sales'!E40/'Electric - Customers'!E40</f>
        <v>0.74360051389053405</v>
      </c>
      <c r="F40" s="101">
        <f>'Electric - Sales'!F40/('Electric - Customers'!F40+'Electric - Customers'!G40)</f>
        <v>4.9919173874207532</v>
      </c>
      <c r="G40" s="54">
        <f>'Electric - Sales'!G40/'Electric - Customers'!H40</f>
        <v>27.734052681688354</v>
      </c>
      <c r="H40" s="101">
        <f>'Electric - Sales'!H40/'Electric - Customers'!I40</f>
        <v>0.69430663831797779</v>
      </c>
      <c r="I40" s="54">
        <f>'Electric - Sales'!I40/'Electric - Customers'!J40</f>
        <v>75.125</v>
      </c>
      <c r="J40" s="131">
        <f>'Electric - Sales'!J40/'Electric - Customers'!K40</f>
        <v>1.2811447838452148</v>
      </c>
    </row>
    <row r="41" spans="1:10" x14ac:dyDescent="0.2">
      <c r="A41" s="5">
        <f t="shared" si="3"/>
        <v>2025</v>
      </c>
      <c r="B41" s="5">
        <f t="shared" si="4"/>
        <v>6</v>
      </c>
      <c r="C41" s="6">
        <f t="shared" si="2"/>
        <v>45809</v>
      </c>
      <c r="E41" s="100">
        <f>'Electric - Sales'!E41/'Electric - Customers'!E41</f>
        <v>0.69232478265145192</v>
      </c>
      <c r="F41" s="101">
        <f>'Electric - Sales'!F41/('Electric - Customers'!F41+'Electric - Customers'!G41)</f>
        <v>5.3323156803167535</v>
      </c>
      <c r="G41" s="54">
        <f>'Electric - Sales'!G41/'Electric - Customers'!H41</f>
        <v>29.562718323277231</v>
      </c>
      <c r="H41" s="101">
        <f>'Electric - Sales'!H41/'Electric - Customers'!I41</f>
        <v>0.65160985965326101</v>
      </c>
      <c r="I41" s="54">
        <f>'Electric - Sales'!I41/'Electric - Customers'!J41</f>
        <v>47.25</v>
      </c>
      <c r="J41" s="131">
        <f>'Electric - Sales'!J41/'Electric - Customers'!K41</f>
        <v>1.2780013319751782</v>
      </c>
    </row>
    <row r="42" spans="1:10" x14ac:dyDescent="0.2">
      <c r="A42" s="5">
        <f t="shared" si="3"/>
        <v>2025</v>
      </c>
      <c r="B42" s="5">
        <f t="shared" si="4"/>
        <v>7</v>
      </c>
      <c r="C42" s="6">
        <f t="shared" si="2"/>
        <v>45839</v>
      </c>
      <c r="E42" s="100">
        <f>'Electric - Sales'!E42/'Electric - Customers'!E42</f>
        <v>0.70216623419648372</v>
      </c>
      <c r="F42" s="101">
        <f>'Electric - Sales'!F42/('Electric - Customers'!F42+'Electric - Customers'!G42)</f>
        <v>5.2337926589959523</v>
      </c>
      <c r="G42" s="54">
        <f>'Electric - Sales'!G42/'Electric - Customers'!H42</f>
        <v>29.176937738246504</v>
      </c>
      <c r="H42" s="101">
        <f>'Electric - Sales'!H42/'Electric - Customers'!I42</f>
        <v>0.68307619832764099</v>
      </c>
      <c r="I42" s="54">
        <f>'Electric - Sales'!I42/'Electric - Customers'!J42</f>
        <v>41.875</v>
      </c>
      <c r="J42" s="131">
        <f>'Electric - Sales'!J42/'Electric - Customers'!K42</f>
        <v>1.275367948897655</v>
      </c>
    </row>
    <row r="43" spans="1:10" x14ac:dyDescent="0.2">
      <c r="A43" s="5">
        <f t="shared" si="3"/>
        <v>2025</v>
      </c>
      <c r="B43" s="5">
        <f t="shared" si="4"/>
        <v>8</v>
      </c>
      <c r="C43" s="6">
        <f t="shared" si="2"/>
        <v>45870</v>
      </c>
      <c r="E43" s="100">
        <f>'Electric - Sales'!E43/'Electric - Customers'!E43</f>
        <v>0.74672605814946247</v>
      </c>
      <c r="F43" s="101">
        <f>'Electric - Sales'!F43/('Electric - Customers'!F43+'Electric - Customers'!G43)</f>
        <v>5.4372238013611938</v>
      </c>
      <c r="G43" s="54">
        <f>'Electric - Sales'!G43/'Electric - Customers'!H43</f>
        <v>28.357914812460265</v>
      </c>
      <c r="H43" s="101">
        <f>'Electric - Sales'!H43/'Electric - Customers'!I43</f>
        <v>0.6636876763875823</v>
      </c>
      <c r="I43" s="54">
        <f>'Electric - Sales'!I43/'Electric - Customers'!J43</f>
        <v>33.5</v>
      </c>
      <c r="J43" s="131">
        <f>'Electric - Sales'!J43/'Electric - Customers'!K43</f>
        <v>1.3347952374093812</v>
      </c>
    </row>
    <row r="44" spans="1:10" x14ac:dyDescent="0.2">
      <c r="A44" s="5">
        <f t="shared" si="3"/>
        <v>2025</v>
      </c>
      <c r="B44" s="5">
        <f t="shared" si="4"/>
        <v>9</v>
      </c>
      <c r="C44" s="6">
        <f t="shared" si="2"/>
        <v>45901</v>
      </c>
      <c r="E44" s="100">
        <f>'Electric - Sales'!E44/'Electric - Customers'!E44</f>
        <v>0.72801467549981613</v>
      </c>
      <c r="F44" s="101">
        <f>'Electric - Sales'!F44/('Electric - Customers'!F44+'Electric - Customers'!G44)</f>
        <v>5.2542342251169245</v>
      </c>
      <c r="G44" s="54">
        <f>'Electric - Sales'!G44/'Electric - Customers'!H44</f>
        <v>29.973918575063614</v>
      </c>
      <c r="H44" s="101">
        <f>'Electric - Sales'!H44/'Electric - Customers'!I44</f>
        <v>0.66557069046500705</v>
      </c>
      <c r="I44" s="54">
        <f>'Electric - Sales'!I44/'Electric - Customers'!J44</f>
        <v>33.125</v>
      </c>
      <c r="J44" s="131">
        <f>'Electric - Sales'!J44/'Electric - Customers'!K44</f>
        <v>1.3017383867770709</v>
      </c>
    </row>
    <row r="45" spans="1:10" x14ac:dyDescent="0.2">
      <c r="A45" s="5">
        <f t="shared" si="3"/>
        <v>2025</v>
      </c>
      <c r="B45" s="5">
        <f t="shared" si="4"/>
        <v>10</v>
      </c>
      <c r="C45" s="6">
        <f t="shared" si="2"/>
        <v>45931</v>
      </c>
      <c r="E45" s="100">
        <f>'Electric - Sales'!E45/'Electric - Customers'!E45</f>
        <v>0.71018283392585069</v>
      </c>
      <c r="F45" s="101">
        <f>'Electric - Sales'!F45/('Electric - Customers'!F45+'Electric - Customers'!G45)</f>
        <v>5.0567167845556948</v>
      </c>
      <c r="G45" s="54">
        <f>'Electric - Sales'!G45/'Electric - Customers'!H45</f>
        <v>27.561565383391663</v>
      </c>
      <c r="H45" s="101">
        <f>'Electric - Sales'!H45/'Electric - Customers'!I45</f>
        <v>0.67862586469691644</v>
      </c>
      <c r="I45" s="54">
        <f>'Electric - Sales'!I45/'Electric - Customers'!J45</f>
        <v>40.375</v>
      </c>
      <c r="J45" s="131">
        <f>'Electric - Sales'!J45/'Electric - Customers'!K45</f>
        <v>1.2578143522092204</v>
      </c>
    </row>
    <row r="46" spans="1:10" x14ac:dyDescent="0.2">
      <c r="A46" s="5">
        <f t="shared" si="3"/>
        <v>2025</v>
      </c>
      <c r="B46" s="5">
        <f t="shared" si="4"/>
        <v>11</v>
      </c>
      <c r="C46" s="6">
        <f t="shared" si="2"/>
        <v>45962</v>
      </c>
      <c r="E46" s="100">
        <f>'Electric - Sales'!E46/'Electric - Customers'!E46</f>
        <v>0.83786013597162112</v>
      </c>
      <c r="F46" s="101">
        <f>'Electric - Sales'!F46/('Electric - Customers'!F46+'Electric - Customers'!G46)</f>
        <v>5.0915334286580878</v>
      </c>
      <c r="G46" s="54">
        <f>'Electric - Sales'!G46/'Electric - Customers'!H46</f>
        <v>27.423750397962433</v>
      </c>
      <c r="H46" s="101">
        <f>'Electric - Sales'!H46/'Electric - Customers'!I46</f>
        <v>0.68848044954343246</v>
      </c>
      <c r="I46" s="54">
        <f>'Electric - Sales'!I46/'Electric - Customers'!J46</f>
        <v>60.125</v>
      </c>
      <c r="J46" s="131">
        <f>'Electric - Sales'!J46/'Electric - Customers'!K46</f>
        <v>1.3733718866742242</v>
      </c>
    </row>
    <row r="47" spans="1:10" x14ac:dyDescent="0.2">
      <c r="A47" s="5">
        <f t="shared" si="3"/>
        <v>2025</v>
      </c>
      <c r="B47" s="5">
        <f t="shared" si="4"/>
        <v>12</v>
      </c>
      <c r="C47" s="6">
        <f t="shared" si="2"/>
        <v>45992</v>
      </c>
      <c r="E47" s="100">
        <f>'Electric - Sales'!E47/'Electric - Customers'!E47</f>
        <v>1.0691280546490003</v>
      </c>
      <c r="F47" s="101">
        <f>'Electric - Sales'!F47/('Electric - Customers'!F47+'Electric - Customers'!G47)</f>
        <v>5.6401267449078283</v>
      </c>
      <c r="G47" s="54">
        <f>'Electric - Sales'!G47/'Electric - Customers'!H47</f>
        <v>24.984708505893597</v>
      </c>
      <c r="H47" s="101">
        <f>'Electric - Sales'!H47/'Electric - Customers'!I47</f>
        <v>0.68786532616319851</v>
      </c>
      <c r="I47" s="54">
        <f>'Electric - Sales'!I47/'Electric - Customers'!J47</f>
        <v>87.875</v>
      </c>
      <c r="J47" s="131">
        <f>'Electric - Sales'!J47/'Electric - Customers'!K47</f>
        <v>1.6311695964643347</v>
      </c>
    </row>
    <row r="48" spans="1:10" x14ac:dyDescent="0.2">
      <c r="A48" s="5">
        <f t="shared" si="3"/>
        <v>2026</v>
      </c>
      <c r="B48" s="5">
        <f t="shared" si="4"/>
        <v>1</v>
      </c>
      <c r="C48" s="6">
        <f t="shared" si="2"/>
        <v>46023</v>
      </c>
      <c r="E48" s="100">
        <f>'Electric - Sales'!E48/'Electric - Customers'!E48</f>
        <v>1.1455469238583085</v>
      </c>
      <c r="F48" s="101">
        <f>'Electric - Sales'!F48/('Electric - Customers'!F48+'Electric - Customers'!G48)</f>
        <v>5.8126794499992789</v>
      </c>
      <c r="G48" s="54">
        <f>'Electric - Sales'!G48/'Electric - Customers'!H48</f>
        <v>26.82759719566603</v>
      </c>
      <c r="H48" s="101">
        <f>'Electric - Sales'!H48/'Electric - Customers'!I48</f>
        <v>0.6994280378195401</v>
      </c>
      <c r="I48" s="54">
        <f>'Electric - Sales'!I48/'Electric - Customers'!J48</f>
        <v>107.125</v>
      </c>
      <c r="J48" s="131">
        <f>'Electric - Sales'!J48/'Electric - Customers'!K48</f>
        <v>1.7220409485004937</v>
      </c>
    </row>
    <row r="49" spans="1:10" x14ac:dyDescent="0.2">
      <c r="A49" s="5">
        <f t="shared" si="3"/>
        <v>2026</v>
      </c>
      <c r="B49" s="5">
        <f t="shared" si="4"/>
        <v>2</v>
      </c>
      <c r="C49" s="6">
        <f t="shared" si="2"/>
        <v>46054</v>
      </c>
      <c r="E49" s="100">
        <f>'Electric - Sales'!E49/'Electric - Customers'!E49</f>
        <v>1.0446933176315043</v>
      </c>
      <c r="F49" s="101">
        <f>'Electric - Sales'!F49/('Electric - Customers'!F49+'Electric - Customers'!G49)</f>
        <v>5.7293570384451984</v>
      </c>
      <c r="G49" s="54">
        <f>'Electric - Sales'!G49/'Electric - Customers'!H49</f>
        <v>27.923469387755102</v>
      </c>
      <c r="H49" s="101">
        <f>'Electric - Sales'!H49/'Electric - Customers'!I49</f>
        <v>0.69541904650891717</v>
      </c>
      <c r="I49" s="54">
        <f>'Electric - Sales'!I49/'Electric - Customers'!J49</f>
        <v>112.125</v>
      </c>
      <c r="J49" s="131">
        <f>'Electric - Sales'!J49/'Electric - Customers'!K49</f>
        <v>1.6272185821107912</v>
      </c>
    </row>
    <row r="50" spans="1:10" x14ac:dyDescent="0.2">
      <c r="A50" s="5">
        <f t="shared" si="3"/>
        <v>2026</v>
      </c>
      <c r="B50" s="5">
        <f t="shared" si="4"/>
        <v>3</v>
      </c>
      <c r="C50" s="6">
        <f t="shared" si="2"/>
        <v>46082</v>
      </c>
      <c r="E50" s="100">
        <f>'Electric - Sales'!E50/'Electric - Customers'!E50</f>
        <v>0.99050443282892453</v>
      </c>
      <c r="F50" s="101">
        <f>'Electric - Sales'!F50/('Electric - Customers'!F50+'Electric - Customers'!G50)</f>
        <v>5.3322305252483115</v>
      </c>
      <c r="G50" s="54">
        <f>'Electric - Sales'!G50/'Electric - Customers'!H50</f>
        <v>25.880063795853271</v>
      </c>
      <c r="H50" s="101">
        <f>'Electric - Sales'!H50/'Electric - Customers'!I50</f>
        <v>0.67772346368715086</v>
      </c>
      <c r="I50" s="54">
        <f>'Electric - Sales'!I50/'Electric - Customers'!J50</f>
        <v>104.125</v>
      </c>
      <c r="J50" s="131">
        <f>'Electric - Sales'!J50/'Electric - Customers'!K50</f>
        <v>1.5305408819020232</v>
      </c>
    </row>
    <row r="51" spans="1:10" x14ac:dyDescent="0.2">
      <c r="A51" s="5">
        <f t="shared" si="3"/>
        <v>2026</v>
      </c>
      <c r="B51" s="5">
        <f t="shared" si="4"/>
        <v>4</v>
      </c>
      <c r="C51" s="6">
        <f t="shared" si="2"/>
        <v>46113</v>
      </c>
      <c r="E51" s="100">
        <f>'Electric - Sales'!E51/'Electric - Customers'!E51</f>
        <v>0.85780097061105198</v>
      </c>
      <c r="F51" s="101">
        <f>'Electric - Sales'!F51/('Electric - Customers'!F51+'Electric - Customers'!G51)</f>
        <v>5.370086089909746</v>
      </c>
      <c r="G51" s="54">
        <f>'Electric - Sales'!G51/'Electric - Customers'!H51</f>
        <v>27.730290456431536</v>
      </c>
      <c r="H51" s="101">
        <f>'Electric - Sales'!H51/'Electric - Customers'!I51</f>
        <v>0.68061366806136681</v>
      </c>
      <c r="I51" s="54">
        <f>'Electric - Sales'!I51/'Electric - Customers'!J51</f>
        <v>97.5</v>
      </c>
      <c r="J51" s="131">
        <f>'Electric - Sales'!J51/'Electric - Customers'!K51</f>
        <v>1.4229651047397662</v>
      </c>
    </row>
    <row r="52" spans="1:10" x14ac:dyDescent="0.2">
      <c r="A52" s="5">
        <f t="shared" si="3"/>
        <v>2026</v>
      </c>
      <c r="B52" s="5">
        <f t="shared" si="4"/>
        <v>5</v>
      </c>
      <c r="C52" s="6">
        <f t="shared" si="2"/>
        <v>46143</v>
      </c>
      <c r="E52" s="100">
        <f>'Electric - Sales'!E52/'Electric - Customers'!E52</f>
        <v>0.74547252683848586</v>
      </c>
      <c r="F52" s="101">
        <f>'Electric - Sales'!F52/('Electric - Customers'!F52+'Electric - Customers'!G52)</f>
        <v>4.9651892837177298</v>
      </c>
      <c r="G52" s="54">
        <f>'Electric - Sales'!G52/'Electric - Customers'!H52</f>
        <v>27.287994891443166</v>
      </c>
      <c r="H52" s="101">
        <f>'Electric - Sales'!H52/'Electric - Customers'!I52</f>
        <v>0.67749796913078797</v>
      </c>
      <c r="I52" s="54">
        <f>'Electric - Sales'!I52/'Electric - Customers'!J52</f>
        <v>74.75</v>
      </c>
      <c r="J52" s="131">
        <f>'Electric - Sales'!J52/'Electric - Customers'!K52</f>
        <v>1.2785084779109426</v>
      </c>
    </row>
    <row r="53" spans="1:10" x14ac:dyDescent="0.2">
      <c r="A53" s="5">
        <f t="shared" si="3"/>
        <v>2026</v>
      </c>
      <c r="B53" s="5">
        <f t="shared" si="4"/>
        <v>6</v>
      </c>
      <c r="C53" s="6">
        <f t="shared" si="2"/>
        <v>46174</v>
      </c>
      <c r="E53" s="100">
        <f>'Electric - Sales'!E53/'Electric - Customers'!E53</f>
        <v>0.69560320952550847</v>
      </c>
      <c r="F53" s="101">
        <f>'Electric - Sales'!F53/('Electric - Customers'!F53+'Electric - Customers'!G53)</f>
        <v>5.2973305660917482</v>
      </c>
      <c r="G53" s="54">
        <f>'Electric - Sales'!G53/'Electric - Customers'!H53</f>
        <v>29.001277955271565</v>
      </c>
      <c r="H53" s="101">
        <f>'Electric - Sales'!H53/'Electric - Customers'!I53</f>
        <v>0.63707995365005798</v>
      </c>
      <c r="I53" s="54">
        <f>'Electric - Sales'!I53/'Electric - Customers'!J53</f>
        <v>47</v>
      </c>
      <c r="J53" s="131">
        <f>'Electric - Sales'!J53/'Electric - Customers'!K53</f>
        <v>1.2754636749629789</v>
      </c>
    </row>
    <row r="54" spans="1:10" x14ac:dyDescent="0.2">
      <c r="A54" s="5">
        <f t="shared" ref="A54:A59" si="5">IF(B54=1,A53+1,A53)</f>
        <v>2026</v>
      </c>
      <c r="B54" s="5">
        <f t="shared" ref="B54:B59" si="6">IF(B53=12,1,B53+1)</f>
        <v>7</v>
      </c>
      <c r="C54" s="6">
        <f t="shared" ref="C54:C59" si="7">DATE(A54,B54,1)</f>
        <v>46204</v>
      </c>
      <c r="E54" s="100">
        <f>'Electric - Sales'!E54/'Electric - Customers'!E54</f>
        <v>0.70836804220358474</v>
      </c>
      <c r="F54" s="101">
        <f>'Electric - Sales'!F54/('Electric - Customers'!F54+'Electric - Customers'!G54)</f>
        <v>5.1988780906102612</v>
      </c>
      <c r="G54" s="54">
        <f>'Electric - Sales'!G54/'Electric - Customers'!H54</f>
        <v>28.647810802173218</v>
      </c>
      <c r="H54" s="101">
        <f>'Electric - Sales'!H54/'Electric - Customers'!I54</f>
        <v>0.66570238370747514</v>
      </c>
      <c r="I54" s="54">
        <f>'Electric - Sales'!I54/'Electric - Customers'!J54</f>
        <v>41.75</v>
      </c>
      <c r="J54" s="131">
        <f>'Electric - Sales'!J54/'Electric - Customers'!K54</f>
        <v>1.2754847695908398</v>
      </c>
    </row>
    <row r="55" spans="1:10" x14ac:dyDescent="0.2">
      <c r="A55" s="5">
        <f t="shared" si="5"/>
        <v>2026</v>
      </c>
      <c r="B55" s="5">
        <f t="shared" si="6"/>
        <v>8</v>
      </c>
      <c r="C55" s="6">
        <f t="shared" si="7"/>
        <v>46235</v>
      </c>
      <c r="E55" s="100">
        <f>'Electric - Sales'!E55/'Electric - Customers'!E55</f>
        <v>0.75452762458277478</v>
      </c>
      <c r="F55" s="101">
        <f>'Electric - Sales'!F55/('Electric - Customers'!F55+'Electric - Customers'!G55)</f>
        <v>5.4021754646415623</v>
      </c>
      <c r="G55" s="54">
        <f>'Electric - Sales'!G55/'Electric - Customers'!H55</f>
        <v>27.883594499520306</v>
      </c>
      <c r="H55" s="101">
        <f>'Electric - Sales'!H55/'Electric - Customers'!I55</f>
        <v>0.64459849797804736</v>
      </c>
      <c r="I55" s="54">
        <f>'Electric - Sales'!I55/'Electric - Customers'!J55</f>
        <v>33.5</v>
      </c>
      <c r="J55" s="131">
        <f>'Electric - Sales'!J55/'Electric - Customers'!K55</f>
        <v>1.3365373656016108</v>
      </c>
    </row>
    <row r="56" spans="1:10" x14ac:dyDescent="0.2">
      <c r="A56" s="5">
        <f t="shared" si="5"/>
        <v>2026</v>
      </c>
      <c r="B56" s="5">
        <f t="shared" si="6"/>
        <v>9</v>
      </c>
      <c r="C56" s="6">
        <f t="shared" si="7"/>
        <v>46266</v>
      </c>
      <c r="E56" s="100">
        <f>'Electric - Sales'!E56/'Electric - Customers'!E56</f>
        <v>0.73595073479063366</v>
      </c>
      <c r="F56" s="101">
        <f>'Electric - Sales'!F56/('Electric - Customers'!F56+'Electric - Customers'!G56)</f>
        <v>5.2173931651366328</v>
      </c>
      <c r="G56" s="54">
        <f>'Electric - Sales'!G56/'Electric - Customers'!H56</f>
        <v>29.545745361484325</v>
      </c>
      <c r="H56" s="101">
        <f>'Electric - Sales'!H56/'Electric - Customers'!I56</f>
        <v>0.64647513557170877</v>
      </c>
      <c r="I56" s="54">
        <f>'Electric - Sales'!I56/'Electric - Customers'!J56</f>
        <v>33.125</v>
      </c>
      <c r="J56" s="131">
        <f>'Electric - Sales'!J56/'Electric - Customers'!K56</f>
        <v>1.3034665582988358</v>
      </c>
    </row>
    <row r="57" spans="1:10" x14ac:dyDescent="0.2">
      <c r="A57" s="5">
        <f t="shared" si="5"/>
        <v>2026</v>
      </c>
      <c r="B57" s="5">
        <f t="shared" si="6"/>
        <v>10</v>
      </c>
      <c r="C57" s="6">
        <f t="shared" si="7"/>
        <v>46296</v>
      </c>
      <c r="E57" s="100">
        <f>'Electric - Sales'!E57/'Electric - Customers'!E57</f>
        <v>0.71555620169647893</v>
      </c>
      <c r="F57" s="101">
        <f>'Electric - Sales'!F57/('Electric - Customers'!F57+'Electric - Customers'!G57)</f>
        <v>5.0191912855024521</v>
      </c>
      <c r="G57" s="54">
        <f>'Electric - Sales'!G57/'Electric - Customers'!H57</f>
        <v>27.151728553137005</v>
      </c>
      <c r="H57" s="101">
        <f>'Electric - Sales'!H57/'Electric - Customers'!I57</f>
        <v>0.65668202764976957</v>
      </c>
      <c r="I57" s="54">
        <f>'Electric - Sales'!I57/'Electric - Customers'!J57</f>
        <v>40.375</v>
      </c>
      <c r="J57" s="131">
        <f>'Electric - Sales'!J57/'Electric - Customers'!K57</f>
        <v>1.2573097429547881</v>
      </c>
    </row>
    <row r="58" spans="1:10" x14ac:dyDescent="0.2">
      <c r="A58" s="5">
        <f t="shared" si="5"/>
        <v>2026</v>
      </c>
      <c r="B58" s="5">
        <f t="shared" si="6"/>
        <v>11</v>
      </c>
      <c r="C58" s="6">
        <f t="shared" si="7"/>
        <v>46327</v>
      </c>
      <c r="E58" s="100">
        <f>'Electric - Sales'!E58/'Electric - Customers'!E58</f>
        <v>0.83932572186475007</v>
      </c>
      <c r="F58" s="101">
        <f>'Electric - Sales'!F58/('Electric - Customers'!F58+'Electric - Customers'!G58)</f>
        <v>5.0542939998717467</v>
      </c>
      <c r="G58" s="54">
        <f>'Electric - Sales'!G58/'Electric - Customers'!H58</f>
        <v>27.016330451488955</v>
      </c>
      <c r="H58" s="101">
        <f>'Electric - Sales'!H58/'Electric - Customers'!I58</f>
        <v>0.66375244449557114</v>
      </c>
      <c r="I58" s="54">
        <f>'Electric - Sales'!I58/'Electric - Customers'!J58</f>
        <v>60</v>
      </c>
      <c r="J58" s="131">
        <f>'Electric - Sales'!J58/'Electric - Customers'!K58</f>
        <v>1.3694830804609666</v>
      </c>
    </row>
    <row r="59" spans="1:10" ht="13.5" thickBot="1" x14ac:dyDescent="0.25">
      <c r="A59" s="5">
        <f t="shared" si="5"/>
        <v>2026</v>
      </c>
      <c r="B59" s="5">
        <f t="shared" si="6"/>
        <v>12</v>
      </c>
      <c r="C59" s="6">
        <f t="shared" si="7"/>
        <v>46357</v>
      </c>
      <c r="E59" s="102">
        <f>'Electric - Sales'!E59/'Electric - Customers'!E59</f>
        <v>1.0676088032603608</v>
      </c>
      <c r="F59" s="103">
        <f>'Electric - Sales'!F59/('Electric - Customers'!F59+'Electric - Customers'!G59)</f>
        <v>5.6081835531375512</v>
      </c>
      <c r="G59" s="56">
        <f>'Electric - Sales'!G59/'Electric - Customers'!H59</f>
        <v>24.62351810317206</v>
      </c>
      <c r="H59" s="103">
        <f>'Electric - Sales'!H59/'Electric - Customers'!I59</f>
        <v>0.66180356117174033</v>
      </c>
      <c r="I59" s="56">
        <f>'Electric - Sales'!I59/'Electric - Customers'!J59</f>
        <v>87.625</v>
      </c>
      <c r="J59" s="132">
        <f>'Electric - Sales'!J59/'Electric - Customers'!K59</f>
        <v>1.6255731862657441</v>
      </c>
    </row>
    <row r="60" spans="1:10" x14ac:dyDescent="0.2">
      <c r="A60" s="5"/>
      <c r="B60" s="5"/>
    </row>
    <row r="61" spans="1:10" x14ac:dyDescent="0.2">
      <c r="A61" s="5"/>
      <c r="B61" s="5"/>
    </row>
    <row r="62" spans="1:10" x14ac:dyDescent="0.2">
      <c r="A62" s="5"/>
      <c r="B62" s="5"/>
    </row>
  </sheetData>
  <mergeCells count="1">
    <mergeCell ref="E4:J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sheetPr>
  <dimension ref="A1:M60"/>
  <sheetViews>
    <sheetView workbookViewId="0">
      <pane xSplit="4" ySplit="6" topLeftCell="E7" activePane="bottomRight" state="frozen"/>
      <selection pane="topRight" activeCell="E1" sqref="E1"/>
      <selection pane="bottomLeft" activeCell="A7" sqref="A7"/>
      <selection pane="bottomRight" activeCell="K10" sqref="E4:K10"/>
    </sheetView>
  </sheetViews>
  <sheetFormatPr defaultRowHeight="12.75" outlineLevelCol="1" x14ac:dyDescent="0.2"/>
  <cols>
    <col min="1" max="2" width="9.140625" style="3"/>
    <col min="3" max="3" width="11.28515625" style="3" hidden="1" customWidth="1" outlineLevel="1"/>
    <col min="4" max="4" width="2.7109375" style="3" customWidth="1" collapsed="1"/>
    <col min="5" max="5" width="11" style="3" bestFit="1" customWidth="1"/>
    <col min="6" max="6" width="15.5703125" style="3" bestFit="1" customWidth="1"/>
    <col min="7" max="7" width="13.85546875" style="3" bestFit="1" customWidth="1"/>
    <col min="8" max="8" width="10" style="3" bestFit="1" customWidth="1"/>
    <col min="9" max="9" width="9" style="3" bestFit="1" customWidth="1"/>
    <col min="10" max="10" width="6.5703125" style="3" bestFit="1" customWidth="1"/>
    <col min="11" max="11" width="11" style="3" bestFit="1" customWidth="1"/>
    <col min="12" max="12" width="3" customWidth="1"/>
  </cols>
  <sheetData>
    <row r="1" spans="1:13" ht="31.5" x14ac:dyDescent="0.5">
      <c r="A1" s="2" t="str">
        <f>'Electric - Sales'!A1</f>
        <v>F23 Final Electric Load Forecast</v>
      </c>
    </row>
    <row r="2" spans="1:13" ht="21" x14ac:dyDescent="0.35">
      <c r="A2" s="4" t="s">
        <v>16</v>
      </c>
    </row>
    <row r="3" spans="1:13" ht="13.5" thickBot="1" x14ac:dyDescent="0.25"/>
    <row r="4" spans="1:13" x14ac:dyDescent="0.2">
      <c r="E4" s="133" t="s">
        <v>16</v>
      </c>
      <c r="F4" s="134"/>
      <c r="G4" s="134"/>
      <c r="H4" s="134"/>
      <c r="I4" s="134"/>
      <c r="J4" s="134"/>
      <c r="K4" s="135"/>
    </row>
    <row r="5" spans="1:13" x14ac:dyDescent="0.2">
      <c r="A5" s="5" t="s">
        <v>0</v>
      </c>
      <c r="B5" s="5" t="s">
        <v>1</v>
      </c>
      <c r="C5" s="5" t="s">
        <v>2</v>
      </c>
      <c r="E5" s="12" t="s">
        <v>3</v>
      </c>
      <c r="F5" s="13" t="s">
        <v>96</v>
      </c>
      <c r="G5" s="13" t="s">
        <v>97</v>
      </c>
      <c r="H5" s="13" t="s">
        <v>5</v>
      </c>
      <c r="I5" s="13" t="s">
        <v>6</v>
      </c>
      <c r="J5" s="13" t="s">
        <v>7</v>
      </c>
      <c r="K5" s="14" t="s">
        <v>8</v>
      </c>
      <c r="L5" s="3"/>
      <c r="M5" s="3"/>
    </row>
    <row r="6" spans="1:13" ht="3.75" customHeight="1" thickBot="1" x14ac:dyDescent="0.25">
      <c r="E6" s="15"/>
      <c r="F6" s="8"/>
      <c r="G6" s="8"/>
      <c r="H6" s="8"/>
      <c r="I6" s="8"/>
      <c r="J6" s="8"/>
      <c r="K6" s="16"/>
      <c r="L6" s="3"/>
    </row>
    <row r="7" spans="1:13" ht="12.75" customHeight="1" x14ac:dyDescent="0.2">
      <c r="A7" s="5">
        <v>2023</v>
      </c>
      <c r="B7" s="138" t="s">
        <v>20</v>
      </c>
      <c r="C7" s="6"/>
      <c r="E7" s="20">
        <f t="shared" ref="E7:K10" si="0">AVERAGEIF($A$12:$A$59,$A7,E$12:E$59)</f>
        <v>1077134.5833333333</v>
      </c>
      <c r="F7" s="28">
        <f t="shared" si="0"/>
        <v>134381.91666666666</v>
      </c>
      <c r="G7" s="28">
        <f t="shared" si="0"/>
        <v>103.33333333333333</v>
      </c>
      <c r="H7" s="28">
        <f t="shared" si="0"/>
        <v>3194.75</v>
      </c>
      <c r="I7" s="28">
        <f t="shared" si="0"/>
        <v>8184.916666666667</v>
      </c>
      <c r="J7" s="28">
        <f t="shared" si="0"/>
        <v>8</v>
      </c>
      <c r="K7" s="21">
        <f t="shared" si="0"/>
        <v>1223007.5</v>
      </c>
      <c r="L7" s="3"/>
    </row>
    <row r="8" spans="1:13" x14ac:dyDescent="0.2">
      <c r="A8" s="5">
        <f t="shared" ref="A8:A10" si="1">A7+1</f>
        <v>2024</v>
      </c>
      <c r="B8" s="138"/>
      <c r="C8" s="6"/>
      <c r="E8" s="10">
        <f t="shared" si="0"/>
        <v>1087864.8333333333</v>
      </c>
      <c r="F8" s="7">
        <f t="shared" si="0"/>
        <v>135767.25</v>
      </c>
      <c r="G8" s="7">
        <f t="shared" si="0"/>
        <v>323.08333333333331</v>
      </c>
      <c r="H8" s="7">
        <f t="shared" si="0"/>
        <v>3173.5</v>
      </c>
      <c r="I8" s="7">
        <f t="shared" si="0"/>
        <v>8333</v>
      </c>
      <c r="J8" s="7">
        <f t="shared" si="0"/>
        <v>8</v>
      </c>
      <c r="K8" s="11">
        <f t="shared" si="0"/>
        <v>1235469.6666666667</v>
      </c>
      <c r="L8" s="3"/>
    </row>
    <row r="9" spans="1:13" x14ac:dyDescent="0.2">
      <c r="A9" s="5">
        <f t="shared" si="1"/>
        <v>2025</v>
      </c>
      <c r="B9" s="138"/>
      <c r="C9" s="6"/>
      <c r="E9" s="10">
        <f t="shared" si="0"/>
        <v>1099284.75</v>
      </c>
      <c r="F9" s="7">
        <f t="shared" si="0"/>
        <v>137259.75</v>
      </c>
      <c r="G9" s="7">
        <f t="shared" si="0"/>
        <v>599.08333333333337</v>
      </c>
      <c r="H9" s="7">
        <f t="shared" si="0"/>
        <v>3148.75</v>
      </c>
      <c r="I9" s="7">
        <f t="shared" si="0"/>
        <v>8485.0833333333339</v>
      </c>
      <c r="J9" s="7">
        <f t="shared" si="0"/>
        <v>8</v>
      </c>
      <c r="K9" s="11">
        <f t="shared" si="0"/>
        <v>1248785.4166666667</v>
      </c>
      <c r="L9" s="3"/>
    </row>
    <row r="10" spans="1:13" ht="13.5" thickBot="1" x14ac:dyDescent="0.25">
      <c r="A10" s="5">
        <f t="shared" si="1"/>
        <v>2026</v>
      </c>
      <c r="B10" s="138"/>
      <c r="C10" s="6"/>
      <c r="E10" s="22">
        <f t="shared" si="0"/>
        <v>1110982</v>
      </c>
      <c r="F10" s="29">
        <f t="shared" si="0"/>
        <v>138735.75</v>
      </c>
      <c r="G10" s="29">
        <f t="shared" si="0"/>
        <v>959.83333333333337</v>
      </c>
      <c r="H10" s="29">
        <f t="shared" si="0"/>
        <v>3129.5</v>
      </c>
      <c r="I10" s="29">
        <f t="shared" si="0"/>
        <v>8635.9166666666661</v>
      </c>
      <c r="J10" s="29">
        <f t="shared" si="0"/>
        <v>8</v>
      </c>
      <c r="K10" s="23">
        <f t="shared" si="0"/>
        <v>1262451</v>
      </c>
      <c r="L10" s="3"/>
    </row>
    <row r="11" spans="1:13" ht="3" customHeight="1" thickBot="1" x14ac:dyDescent="0.25">
      <c r="A11" s="5"/>
      <c r="B11" s="5"/>
      <c r="C11" s="5"/>
      <c r="D11" s="5"/>
      <c r="E11" s="13"/>
      <c r="F11" s="13"/>
      <c r="G11" s="13"/>
      <c r="H11" s="13"/>
      <c r="I11" s="13"/>
      <c r="J11" s="13"/>
      <c r="K11" s="13"/>
      <c r="L11" s="8"/>
    </row>
    <row r="12" spans="1:13" x14ac:dyDescent="0.2">
      <c r="A12" s="5">
        <v>2023</v>
      </c>
      <c r="B12" s="5">
        <v>1</v>
      </c>
      <c r="C12" s="6">
        <f t="shared" ref="C12:C53" si="2">DATE(A12,B12,1)</f>
        <v>44927</v>
      </c>
      <c r="E12" s="20">
        <v>1072470</v>
      </c>
      <c r="F12" s="28">
        <v>133671</v>
      </c>
      <c r="G12" s="28">
        <v>16</v>
      </c>
      <c r="H12" s="28">
        <v>3200</v>
      </c>
      <c r="I12" s="28">
        <v>8113</v>
      </c>
      <c r="J12" s="28">
        <v>8</v>
      </c>
      <c r="K12" s="21">
        <f>SUM(E12:J12)</f>
        <v>1217478</v>
      </c>
      <c r="L12" s="3"/>
    </row>
    <row r="13" spans="1:13" x14ac:dyDescent="0.2">
      <c r="A13" s="5">
        <f t="shared" ref="A13:A53" si="3">IF(B13=1,A12+1,A12)</f>
        <v>2023</v>
      </c>
      <c r="B13" s="5">
        <f t="shared" ref="B13:B53" si="4">IF(B12=12,1,B12+1)</f>
        <v>2</v>
      </c>
      <c r="C13" s="6">
        <f t="shared" si="2"/>
        <v>44958</v>
      </c>
      <c r="E13" s="10">
        <v>1073376</v>
      </c>
      <c r="F13" s="7">
        <v>133756</v>
      </c>
      <c r="G13" s="7">
        <v>32</v>
      </c>
      <c r="H13" s="7">
        <v>3199</v>
      </c>
      <c r="I13" s="7">
        <v>8129</v>
      </c>
      <c r="J13" s="7">
        <v>8</v>
      </c>
      <c r="K13" s="11">
        <f t="shared" ref="K13:K59" si="5">SUM(E13:J13)</f>
        <v>1218500</v>
      </c>
      <c r="L13" s="3"/>
    </row>
    <row r="14" spans="1:13" x14ac:dyDescent="0.2">
      <c r="A14" s="5">
        <f t="shared" si="3"/>
        <v>2023</v>
      </c>
      <c r="B14" s="5">
        <f t="shared" si="4"/>
        <v>3</v>
      </c>
      <c r="C14" s="6">
        <f t="shared" si="2"/>
        <v>44986</v>
      </c>
      <c r="E14" s="10">
        <v>1074502</v>
      </c>
      <c r="F14" s="7">
        <v>133848</v>
      </c>
      <c r="G14" s="7">
        <v>48</v>
      </c>
      <c r="H14" s="7">
        <v>3195</v>
      </c>
      <c r="I14" s="7">
        <v>8152</v>
      </c>
      <c r="J14" s="7">
        <v>8</v>
      </c>
      <c r="K14" s="11">
        <f t="shared" si="5"/>
        <v>1219753</v>
      </c>
      <c r="L14" s="3"/>
    </row>
    <row r="15" spans="1:13" x14ac:dyDescent="0.2">
      <c r="A15" s="5">
        <f t="shared" si="3"/>
        <v>2023</v>
      </c>
      <c r="B15" s="5">
        <f t="shared" si="4"/>
        <v>4</v>
      </c>
      <c r="C15" s="6">
        <f t="shared" si="2"/>
        <v>45017</v>
      </c>
      <c r="E15" s="10">
        <v>1075087</v>
      </c>
      <c r="F15" s="7">
        <v>134060</v>
      </c>
      <c r="G15" s="7">
        <v>64</v>
      </c>
      <c r="H15" s="7">
        <v>3198</v>
      </c>
      <c r="I15" s="7">
        <v>8160</v>
      </c>
      <c r="J15" s="7">
        <v>8</v>
      </c>
      <c r="K15" s="11">
        <f t="shared" si="5"/>
        <v>1220577</v>
      </c>
      <c r="L15" s="3"/>
    </row>
    <row r="16" spans="1:13" x14ac:dyDescent="0.2">
      <c r="A16" s="5">
        <f t="shared" si="3"/>
        <v>2023</v>
      </c>
      <c r="B16" s="5">
        <f t="shared" si="4"/>
        <v>5</v>
      </c>
      <c r="C16" s="6">
        <f t="shared" si="2"/>
        <v>45047</v>
      </c>
      <c r="E16" s="10">
        <v>1075655</v>
      </c>
      <c r="F16" s="7">
        <v>134314</v>
      </c>
      <c r="G16" s="7">
        <v>79</v>
      </c>
      <c r="H16" s="7">
        <v>3198</v>
      </c>
      <c r="I16" s="7">
        <v>8171</v>
      </c>
      <c r="J16" s="7">
        <v>8</v>
      </c>
      <c r="K16" s="11">
        <f t="shared" si="5"/>
        <v>1221425</v>
      </c>
      <c r="L16" s="3"/>
    </row>
    <row r="17" spans="1:12" x14ac:dyDescent="0.2">
      <c r="A17" s="5">
        <f t="shared" si="3"/>
        <v>2023</v>
      </c>
      <c r="B17" s="5">
        <f t="shared" si="4"/>
        <v>6</v>
      </c>
      <c r="C17" s="6">
        <f t="shared" si="2"/>
        <v>45078</v>
      </c>
      <c r="E17" s="10">
        <v>1076298</v>
      </c>
      <c r="F17" s="7">
        <v>134455</v>
      </c>
      <c r="G17" s="7">
        <v>95</v>
      </c>
      <c r="H17" s="7">
        <v>3197</v>
      </c>
      <c r="I17" s="7">
        <v>8182</v>
      </c>
      <c r="J17" s="7">
        <v>8</v>
      </c>
      <c r="K17" s="11">
        <f t="shared" si="5"/>
        <v>1222235</v>
      </c>
      <c r="L17" s="3"/>
    </row>
    <row r="18" spans="1:12" x14ac:dyDescent="0.2">
      <c r="A18" s="5">
        <f t="shared" si="3"/>
        <v>2023</v>
      </c>
      <c r="B18" s="5">
        <f t="shared" si="4"/>
        <v>7</v>
      </c>
      <c r="C18" s="6">
        <f t="shared" si="2"/>
        <v>45108</v>
      </c>
      <c r="E18" s="10">
        <v>1076694</v>
      </c>
      <c r="F18" s="7">
        <v>134602</v>
      </c>
      <c r="G18" s="7">
        <v>111</v>
      </c>
      <c r="H18" s="7">
        <v>3196</v>
      </c>
      <c r="I18" s="7">
        <v>8192</v>
      </c>
      <c r="J18" s="7">
        <v>8</v>
      </c>
      <c r="K18" s="11">
        <f t="shared" si="5"/>
        <v>1222803</v>
      </c>
      <c r="L18" s="3"/>
    </row>
    <row r="19" spans="1:12" x14ac:dyDescent="0.2">
      <c r="A19" s="5">
        <f t="shared" si="3"/>
        <v>2023</v>
      </c>
      <c r="B19" s="5">
        <f t="shared" si="4"/>
        <v>8</v>
      </c>
      <c r="C19" s="6">
        <f t="shared" si="2"/>
        <v>45139</v>
      </c>
      <c r="E19" s="10">
        <v>1077684</v>
      </c>
      <c r="F19" s="7">
        <v>134714</v>
      </c>
      <c r="G19" s="7">
        <v>127</v>
      </c>
      <c r="H19" s="7">
        <v>3194</v>
      </c>
      <c r="I19" s="7">
        <v>8202</v>
      </c>
      <c r="J19" s="7">
        <v>8</v>
      </c>
      <c r="K19" s="11">
        <f t="shared" si="5"/>
        <v>1223929</v>
      </c>
      <c r="L19" s="3"/>
    </row>
    <row r="20" spans="1:12" x14ac:dyDescent="0.2">
      <c r="A20" s="5">
        <f t="shared" si="3"/>
        <v>2023</v>
      </c>
      <c r="B20" s="5">
        <f t="shared" si="4"/>
        <v>9</v>
      </c>
      <c r="C20" s="6">
        <f t="shared" si="2"/>
        <v>45170</v>
      </c>
      <c r="E20" s="10">
        <v>1078909</v>
      </c>
      <c r="F20" s="7">
        <v>134745</v>
      </c>
      <c r="G20" s="7">
        <v>143</v>
      </c>
      <c r="H20" s="7">
        <v>3193</v>
      </c>
      <c r="I20" s="7">
        <v>8212</v>
      </c>
      <c r="J20" s="7">
        <v>8</v>
      </c>
      <c r="K20" s="11">
        <f t="shared" si="5"/>
        <v>1225210</v>
      </c>
      <c r="L20" s="3"/>
    </row>
    <row r="21" spans="1:12" x14ac:dyDescent="0.2">
      <c r="A21" s="5">
        <f t="shared" si="3"/>
        <v>2023</v>
      </c>
      <c r="B21" s="5">
        <f t="shared" si="4"/>
        <v>10</v>
      </c>
      <c r="C21" s="6">
        <f t="shared" si="2"/>
        <v>45200</v>
      </c>
      <c r="E21" s="10">
        <v>1080279</v>
      </c>
      <c r="F21" s="7">
        <v>134773</v>
      </c>
      <c r="G21" s="7">
        <v>159</v>
      </c>
      <c r="H21" s="7">
        <v>3191</v>
      </c>
      <c r="I21" s="7">
        <v>8222</v>
      </c>
      <c r="J21" s="7">
        <v>8</v>
      </c>
      <c r="K21" s="11">
        <f t="shared" si="5"/>
        <v>1226632</v>
      </c>
      <c r="L21" s="3"/>
    </row>
    <row r="22" spans="1:12" x14ac:dyDescent="0.2">
      <c r="A22" s="5">
        <f t="shared" si="3"/>
        <v>2023</v>
      </c>
      <c r="B22" s="5">
        <f t="shared" si="4"/>
        <v>11</v>
      </c>
      <c r="C22" s="6">
        <f t="shared" si="2"/>
        <v>45231</v>
      </c>
      <c r="E22" s="10">
        <v>1081724</v>
      </c>
      <c r="F22" s="7">
        <v>134803</v>
      </c>
      <c r="G22" s="7">
        <v>175</v>
      </c>
      <c r="H22" s="7">
        <v>3189</v>
      </c>
      <c r="I22" s="7">
        <v>8235</v>
      </c>
      <c r="J22" s="7">
        <v>8</v>
      </c>
      <c r="K22" s="11">
        <f t="shared" si="5"/>
        <v>1228134</v>
      </c>
      <c r="L22" s="3"/>
    </row>
    <row r="23" spans="1:12" x14ac:dyDescent="0.2">
      <c r="A23" s="5">
        <f t="shared" si="3"/>
        <v>2023</v>
      </c>
      <c r="B23" s="5">
        <f t="shared" si="4"/>
        <v>12</v>
      </c>
      <c r="C23" s="6">
        <f t="shared" si="2"/>
        <v>45261</v>
      </c>
      <c r="E23" s="10">
        <v>1082937</v>
      </c>
      <c r="F23" s="7">
        <v>134842</v>
      </c>
      <c r="G23" s="7">
        <v>191</v>
      </c>
      <c r="H23" s="7">
        <v>3187</v>
      </c>
      <c r="I23" s="7">
        <v>8249</v>
      </c>
      <c r="J23" s="7">
        <v>8</v>
      </c>
      <c r="K23" s="11">
        <f t="shared" si="5"/>
        <v>1229414</v>
      </c>
      <c r="L23" s="3"/>
    </row>
    <row r="24" spans="1:12" x14ac:dyDescent="0.2">
      <c r="A24" s="5">
        <f t="shared" si="3"/>
        <v>2024</v>
      </c>
      <c r="B24" s="5">
        <f t="shared" si="4"/>
        <v>1</v>
      </c>
      <c r="C24" s="6">
        <f t="shared" si="2"/>
        <v>45292</v>
      </c>
      <c r="E24" s="10">
        <v>1083813</v>
      </c>
      <c r="F24" s="7">
        <v>134876</v>
      </c>
      <c r="G24" s="7">
        <v>211</v>
      </c>
      <c r="H24" s="7">
        <v>3185</v>
      </c>
      <c r="I24" s="7">
        <v>8262</v>
      </c>
      <c r="J24" s="7">
        <v>8</v>
      </c>
      <c r="K24" s="11">
        <f t="shared" si="5"/>
        <v>1230355</v>
      </c>
      <c r="L24" s="3"/>
    </row>
    <row r="25" spans="1:12" x14ac:dyDescent="0.2">
      <c r="A25" s="5">
        <f t="shared" si="3"/>
        <v>2024</v>
      </c>
      <c r="B25" s="5">
        <f t="shared" si="4"/>
        <v>2</v>
      </c>
      <c r="C25" s="6">
        <f t="shared" si="2"/>
        <v>45323</v>
      </c>
      <c r="E25" s="10">
        <v>1084494</v>
      </c>
      <c r="F25" s="7">
        <v>135094</v>
      </c>
      <c r="G25" s="7">
        <v>231</v>
      </c>
      <c r="H25" s="7">
        <v>3183</v>
      </c>
      <c r="I25" s="7">
        <v>8275</v>
      </c>
      <c r="J25" s="7">
        <v>8</v>
      </c>
      <c r="K25" s="11">
        <f t="shared" si="5"/>
        <v>1231285</v>
      </c>
      <c r="L25" s="3"/>
    </row>
    <row r="26" spans="1:12" x14ac:dyDescent="0.2">
      <c r="A26" s="5">
        <f t="shared" si="3"/>
        <v>2024</v>
      </c>
      <c r="B26" s="5">
        <f t="shared" si="4"/>
        <v>3</v>
      </c>
      <c r="C26" s="6">
        <f t="shared" si="2"/>
        <v>45352</v>
      </c>
      <c r="E26" s="10">
        <v>1085190</v>
      </c>
      <c r="F26" s="7">
        <v>135224</v>
      </c>
      <c r="G26" s="7">
        <v>252</v>
      </c>
      <c r="H26" s="7">
        <v>3181</v>
      </c>
      <c r="I26" s="7">
        <v>8288</v>
      </c>
      <c r="J26" s="7">
        <v>8</v>
      </c>
      <c r="K26" s="11">
        <f t="shared" si="5"/>
        <v>1232143</v>
      </c>
      <c r="L26" s="3"/>
    </row>
    <row r="27" spans="1:12" x14ac:dyDescent="0.2">
      <c r="A27" s="5">
        <f t="shared" si="3"/>
        <v>2024</v>
      </c>
      <c r="B27" s="5">
        <f t="shared" si="4"/>
        <v>4</v>
      </c>
      <c r="C27" s="6">
        <f t="shared" si="2"/>
        <v>45383</v>
      </c>
      <c r="E27" s="10">
        <v>1085584</v>
      </c>
      <c r="F27" s="7">
        <v>135425</v>
      </c>
      <c r="G27" s="7">
        <v>272</v>
      </c>
      <c r="H27" s="7">
        <v>3179</v>
      </c>
      <c r="I27" s="7">
        <v>8301</v>
      </c>
      <c r="J27" s="7">
        <v>8</v>
      </c>
      <c r="K27" s="11">
        <f t="shared" si="5"/>
        <v>1232769</v>
      </c>
      <c r="L27" s="3"/>
    </row>
    <row r="28" spans="1:12" x14ac:dyDescent="0.2">
      <c r="A28" s="5">
        <f t="shared" si="3"/>
        <v>2024</v>
      </c>
      <c r="B28" s="5">
        <f t="shared" si="4"/>
        <v>5</v>
      </c>
      <c r="C28" s="6">
        <f t="shared" si="2"/>
        <v>45413</v>
      </c>
      <c r="E28" s="10">
        <v>1086152</v>
      </c>
      <c r="F28" s="7">
        <v>135644</v>
      </c>
      <c r="G28" s="7">
        <v>293</v>
      </c>
      <c r="H28" s="7">
        <v>3177</v>
      </c>
      <c r="I28" s="7">
        <v>8314</v>
      </c>
      <c r="J28" s="7">
        <v>8</v>
      </c>
      <c r="K28" s="11">
        <f t="shared" si="5"/>
        <v>1233588</v>
      </c>
      <c r="L28" s="3"/>
    </row>
    <row r="29" spans="1:12" x14ac:dyDescent="0.2">
      <c r="A29" s="5">
        <f t="shared" si="3"/>
        <v>2024</v>
      </c>
      <c r="B29" s="5">
        <f t="shared" si="4"/>
        <v>6</v>
      </c>
      <c r="C29" s="6">
        <f t="shared" si="2"/>
        <v>45444</v>
      </c>
      <c r="E29" s="10">
        <v>1086800</v>
      </c>
      <c r="F29" s="7">
        <v>135815</v>
      </c>
      <c r="G29" s="7">
        <v>313</v>
      </c>
      <c r="H29" s="7">
        <v>3175</v>
      </c>
      <c r="I29" s="7">
        <v>8327</v>
      </c>
      <c r="J29" s="7">
        <v>8</v>
      </c>
      <c r="K29" s="11">
        <f t="shared" si="5"/>
        <v>1234438</v>
      </c>
      <c r="L29" s="3"/>
    </row>
    <row r="30" spans="1:12" x14ac:dyDescent="0.2">
      <c r="A30" s="5">
        <f t="shared" si="3"/>
        <v>2024</v>
      </c>
      <c r="B30" s="5">
        <f t="shared" si="4"/>
        <v>7</v>
      </c>
      <c r="C30" s="6">
        <f t="shared" si="2"/>
        <v>45474</v>
      </c>
      <c r="E30" s="10">
        <v>1087221</v>
      </c>
      <c r="F30" s="7">
        <v>135993</v>
      </c>
      <c r="G30" s="7">
        <v>333</v>
      </c>
      <c r="H30" s="7">
        <v>3173</v>
      </c>
      <c r="I30" s="7">
        <v>8340</v>
      </c>
      <c r="J30" s="7">
        <v>8</v>
      </c>
      <c r="K30" s="11">
        <f t="shared" si="5"/>
        <v>1235068</v>
      </c>
      <c r="L30" s="3"/>
    </row>
    <row r="31" spans="1:12" x14ac:dyDescent="0.2">
      <c r="A31" s="5">
        <f t="shared" si="3"/>
        <v>2024</v>
      </c>
      <c r="B31" s="5">
        <f t="shared" si="4"/>
        <v>8</v>
      </c>
      <c r="C31" s="6">
        <f t="shared" si="2"/>
        <v>45505</v>
      </c>
      <c r="E31" s="10">
        <v>1088256</v>
      </c>
      <c r="F31" s="7">
        <v>136129</v>
      </c>
      <c r="G31" s="7">
        <v>354</v>
      </c>
      <c r="H31" s="7">
        <v>3171</v>
      </c>
      <c r="I31" s="7">
        <v>8352</v>
      </c>
      <c r="J31" s="7">
        <v>8</v>
      </c>
      <c r="K31" s="11">
        <f t="shared" si="5"/>
        <v>1236270</v>
      </c>
      <c r="L31" s="3"/>
    </row>
    <row r="32" spans="1:12" x14ac:dyDescent="0.2">
      <c r="A32" s="5">
        <f t="shared" si="3"/>
        <v>2024</v>
      </c>
      <c r="B32" s="5">
        <f t="shared" si="4"/>
        <v>9</v>
      </c>
      <c r="C32" s="6">
        <f t="shared" si="2"/>
        <v>45536</v>
      </c>
      <c r="E32" s="10">
        <v>1089541</v>
      </c>
      <c r="F32" s="7">
        <v>136183</v>
      </c>
      <c r="G32" s="7">
        <v>374</v>
      </c>
      <c r="H32" s="7">
        <v>3168</v>
      </c>
      <c r="I32" s="7">
        <v>8365</v>
      </c>
      <c r="J32" s="7">
        <v>8</v>
      </c>
      <c r="K32" s="11">
        <f t="shared" si="5"/>
        <v>1237639</v>
      </c>
      <c r="L32" s="3"/>
    </row>
    <row r="33" spans="1:12" x14ac:dyDescent="0.2">
      <c r="A33" s="5">
        <f t="shared" si="3"/>
        <v>2024</v>
      </c>
      <c r="B33" s="5">
        <f t="shared" si="4"/>
        <v>10</v>
      </c>
      <c r="C33" s="6">
        <f t="shared" si="2"/>
        <v>45566</v>
      </c>
      <c r="E33" s="10">
        <v>1090986</v>
      </c>
      <c r="F33" s="7">
        <v>136230</v>
      </c>
      <c r="G33" s="7">
        <v>394</v>
      </c>
      <c r="H33" s="7">
        <v>3166</v>
      </c>
      <c r="I33" s="7">
        <v>8378</v>
      </c>
      <c r="J33" s="7">
        <v>8</v>
      </c>
      <c r="K33" s="11">
        <f t="shared" si="5"/>
        <v>1239162</v>
      </c>
      <c r="L33" s="3"/>
    </row>
    <row r="34" spans="1:12" x14ac:dyDescent="0.2">
      <c r="A34" s="5">
        <f t="shared" si="3"/>
        <v>2024</v>
      </c>
      <c r="B34" s="5">
        <f t="shared" si="4"/>
        <v>11</v>
      </c>
      <c r="C34" s="6">
        <f t="shared" si="2"/>
        <v>45597</v>
      </c>
      <c r="E34" s="10">
        <v>1092518</v>
      </c>
      <c r="F34" s="7">
        <v>136272</v>
      </c>
      <c r="G34" s="7">
        <v>415</v>
      </c>
      <c r="H34" s="7">
        <v>3163</v>
      </c>
      <c r="I34" s="7">
        <v>8391</v>
      </c>
      <c r="J34" s="7">
        <v>8</v>
      </c>
      <c r="K34" s="11">
        <f t="shared" si="5"/>
        <v>1240767</v>
      </c>
      <c r="L34" s="3"/>
    </row>
    <row r="35" spans="1:12" x14ac:dyDescent="0.2">
      <c r="A35" s="5">
        <f t="shared" si="3"/>
        <v>2024</v>
      </c>
      <c r="B35" s="5">
        <f t="shared" si="4"/>
        <v>12</v>
      </c>
      <c r="C35" s="6">
        <f t="shared" si="2"/>
        <v>45627</v>
      </c>
      <c r="E35" s="10">
        <v>1093823</v>
      </c>
      <c r="F35" s="7">
        <v>136322</v>
      </c>
      <c r="G35" s="7">
        <v>435</v>
      </c>
      <c r="H35" s="7">
        <v>3161</v>
      </c>
      <c r="I35" s="7">
        <v>8403</v>
      </c>
      <c r="J35" s="7">
        <v>8</v>
      </c>
      <c r="K35" s="11">
        <f t="shared" si="5"/>
        <v>1242152</v>
      </c>
      <c r="L35" s="3"/>
    </row>
    <row r="36" spans="1:12" x14ac:dyDescent="0.2">
      <c r="A36" s="5">
        <f t="shared" si="3"/>
        <v>2025</v>
      </c>
      <c r="B36" s="5">
        <f t="shared" si="4"/>
        <v>1</v>
      </c>
      <c r="C36" s="6">
        <f t="shared" si="2"/>
        <v>45658</v>
      </c>
      <c r="E36" s="10">
        <v>1094797</v>
      </c>
      <c r="F36" s="7">
        <v>136362</v>
      </c>
      <c r="G36" s="7">
        <v>460</v>
      </c>
      <c r="H36" s="7">
        <v>3159</v>
      </c>
      <c r="I36" s="7">
        <v>8416</v>
      </c>
      <c r="J36" s="7">
        <v>8</v>
      </c>
      <c r="K36" s="11">
        <f t="shared" si="5"/>
        <v>1243202</v>
      </c>
      <c r="L36" s="3"/>
    </row>
    <row r="37" spans="1:12" x14ac:dyDescent="0.2">
      <c r="A37" s="5">
        <f t="shared" si="3"/>
        <v>2025</v>
      </c>
      <c r="B37" s="5">
        <f t="shared" si="4"/>
        <v>2</v>
      </c>
      <c r="C37" s="6">
        <f t="shared" si="2"/>
        <v>45689</v>
      </c>
      <c r="E37" s="10">
        <v>1095577</v>
      </c>
      <c r="F37" s="7">
        <v>136584</v>
      </c>
      <c r="G37" s="7">
        <v>486</v>
      </c>
      <c r="H37" s="7">
        <v>3157</v>
      </c>
      <c r="I37" s="7">
        <v>8429</v>
      </c>
      <c r="J37" s="7">
        <v>8</v>
      </c>
      <c r="K37" s="11">
        <f t="shared" si="5"/>
        <v>1244241</v>
      </c>
      <c r="L37" s="3"/>
    </row>
    <row r="38" spans="1:12" x14ac:dyDescent="0.2">
      <c r="A38" s="5">
        <f t="shared" si="3"/>
        <v>2025</v>
      </c>
      <c r="B38" s="5">
        <f t="shared" si="4"/>
        <v>3</v>
      </c>
      <c r="C38" s="6">
        <f t="shared" si="2"/>
        <v>45717</v>
      </c>
      <c r="E38" s="10">
        <v>1096369</v>
      </c>
      <c r="F38" s="7">
        <v>136718</v>
      </c>
      <c r="G38" s="7">
        <v>511</v>
      </c>
      <c r="H38" s="7">
        <v>3155</v>
      </c>
      <c r="I38" s="7">
        <v>8441</v>
      </c>
      <c r="J38" s="7">
        <v>8</v>
      </c>
      <c r="K38" s="11">
        <f t="shared" si="5"/>
        <v>1245202</v>
      </c>
      <c r="L38" s="3"/>
    </row>
    <row r="39" spans="1:12" x14ac:dyDescent="0.2">
      <c r="A39" s="5">
        <f t="shared" si="3"/>
        <v>2025</v>
      </c>
      <c r="B39" s="5">
        <f t="shared" si="4"/>
        <v>4</v>
      </c>
      <c r="C39" s="6">
        <f t="shared" si="2"/>
        <v>45748</v>
      </c>
      <c r="E39" s="10">
        <v>1096856</v>
      </c>
      <c r="F39" s="7">
        <v>136921</v>
      </c>
      <c r="G39" s="7">
        <v>536</v>
      </c>
      <c r="H39" s="7">
        <v>3153</v>
      </c>
      <c r="I39" s="7">
        <v>8454</v>
      </c>
      <c r="J39" s="7">
        <v>8</v>
      </c>
      <c r="K39" s="11">
        <f t="shared" si="5"/>
        <v>1245928</v>
      </c>
      <c r="L39" s="3"/>
    </row>
    <row r="40" spans="1:12" x14ac:dyDescent="0.2">
      <c r="A40" s="5">
        <f t="shared" si="3"/>
        <v>2025</v>
      </c>
      <c r="B40" s="5">
        <f t="shared" si="4"/>
        <v>5</v>
      </c>
      <c r="C40" s="6">
        <f t="shared" si="2"/>
        <v>45778</v>
      </c>
      <c r="E40" s="10">
        <v>1097510</v>
      </c>
      <c r="F40" s="7">
        <v>137142</v>
      </c>
      <c r="G40" s="7">
        <v>561</v>
      </c>
      <c r="H40" s="7">
        <v>3151</v>
      </c>
      <c r="I40" s="7">
        <v>8466</v>
      </c>
      <c r="J40" s="7">
        <v>8</v>
      </c>
      <c r="K40" s="11">
        <f t="shared" si="5"/>
        <v>1246838</v>
      </c>
      <c r="L40" s="3"/>
    </row>
    <row r="41" spans="1:12" x14ac:dyDescent="0.2">
      <c r="A41" s="5">
        <f t="shared" si="3"/>
        <v>2025</v>
      </c>
      <c r="B41" s="5">
        <f t="shared" si="4"/>
        <v>6</v>
      </c>
      <c r="C41" s="6">
        <f t="shared" si="2"/>
        <v>45809</v>
      </c>
      <c r="E41" s="10">
        <v>1098236</v>
      </c>
      <c r="F41" s="7">
        <v>137313</v>
      </c>
      <c r="G41" s="7">
        <v>586</v>
      </c>
      <c r="H41" s="7">
        <v>3149</v>
      </c>
      <c r="I41" s="7">
        <v>8479</v>
      </c>
      <c r="J41" s="7">
        <v>8</v>
      </c>
      <c r="K41" s="11">
        <f t="shared" si="5"/>
        <v>1247771</v>
      </c>
      <c r="L41" s="3"/>
    </row>
    <row r="42" spans="1:12" x14ac:dyDescent="0.2">
      <c r="A42" s="5">
        <f t="shared" si="3"/>
        <v>2025</v>
      </c>
      <c r="B42" s="5">
        <f t="shared" si="4"/>
        <v>7</v>
      </c>
      <c r="C42" s="6">
        <f t="shared" si="2"/>
        <v>45839</v>
      </c>
      <c r="E42" s="10">
        <v>1098727</v>
      </c>
      <c r="F42" s="7">
        <v>137489</v>
      </c>
      <c r="G42" s="7">
        <v>612</v>
      </c>
      <c r="H42" s="7">
        <v>3148</v>
      </c>
      <c r="I42" s="7">
        <v>8491</v>
      </c>
      <c r="J42" s="7">
        <v>8</v>
      </c>
      <c r="K42" s="11">
        <f t="shared" si="5"/>
        <v>1248475</v>
      </c>
      <c r="L42" s="3"/>
    </row>
    <row r="43" spans="1:12" x14ac:dyDescent="0.2">
      <c r="A43" s="5">
        <f t="shared" si="3"/>
        <v>2025</v>
      </c>
      <c r="B43" s="5">
        <f t="shared" si="4"/>
        <v>8</v>
      </c>
      <c r="C43" s="6">
        <f t="shared" si="2"/>
        <v>45870</v>
      </c>
      <c r="E43" s="10">
        <v>1099821</v>
      </c>
      <c r="F43" s="7">
        <v>137624</v>
      </c>
      <c r="G43" s="7">
        <v>637</v>
      </c>
      <c r="H43" s="7">
        <v>3146</v>
      </c>
      <c r="I43" s="7">
        <v>8504</v>
      </c>
      <c r="J43" s="7">
        <v>8</v>
      </c>
      <c r="K43" s="11">
        <f t="shared" si="5"/>
        <v>1249740</v>
      </c>
      <c r="L43" s="3"/>
    </row>
    <row r="44" spans="1:12" x14ac:dyDescent="0.2">
      <c r="A44" s="5">
        <f t="shared" si="3"/>
        <v>2025</v>
      </c>
      <c r="B44" s="5">
        <f t="shared" si="4"/>
        <v>9</v>
      </c>
      <c r="C44" s="6">
        <f t="shared" si="2"/>
        <v>45901</v>
      </c>
      <c r="E44" s="10">
        <v>1101155</v>
      </c>
      <c r="F44" s="7">
        <v>137675</v>
      </c>
      <c r="G44" s="7">
        <v>662</v>
      </c>
      <c r="H44" s="7">
        <v>3144</v>
      </c>
      <c r="I44" s="7">
        <v>8516</v>
      </c>
      <c r="J44" s="7">
        <v>8</v>
      </c>
      <c r="K44" s="11">
        <f t="shared" si="5"/>
        <v>1251160</v>
      </c>
      <c r="L44" s="3"/>
    </row>
    <row r="45" spans="1:12" x14ac:dyDescent="0.2">
      <c r="A45" s="5">
        <f t="shared" si="3"/>
        <v>2025</v>
      </c>
      <c r="B45" s="5">
        <f t="shared" si="4"/>
        <v>10</v>
      </c>
      <c r="C45" s="6">
        <f t="shared" si="2"/>
        <v>45931</v>
      </c>
      <c r="E45" s="10">
        <v>1102640</v>
      </c>
      <c r="F45" s="7">
        <v>137720</v>
      </c>
      <c r="G45" s="7">
        <v>687</v>
      </c>
      <c r="H45" s="7">
        <v>3143</v>
      </c>
      <c r="I45" s="7">
        <v>8529</v>
      </c>
      <c r="J45" s="7">
        <v>8</v>
      </c>
      <c r="K45" s="11">
        <f t="shared" si="5"/>
        <v>1252727</v>
      </c>
      <c r="L45" s="3"/>
    </row>
    <row r="46" spans="1:12" x14ac:dyDescent="0.2">
      <c r="A46" s="5">
        <f t="shared" si="3"/>
        <v>2025</v>
      </c>
      <c r="B46" s="5">
        <f t="shared" si="4"/>
        <v>11</v>
      </c>
      <c r="C46" s="6">
        <f t="shared" si="2"/>
        <v>45962</v>
      </c>
      <c r="E46" s="10">
        <v>1104201</v>
      </c>
      <c r="F46" s="7">
        <v>137761</v>
      </c>
      <c r="G46" s="7">
        <v>713</v>
      </c>
      <c r="H46" s="7">
        <v>3141</v>
      </c>
      <c r="I46" s="7">
        <v>8542</v>
      </c>
      <c r="J46" s="7">
        <v>8</v>
      </c>
      <c r="K46" s="11">
        <f t="shared" si="5"/>
        <v>1254366</v>
      </c>
      <c r="L46" s="3"/>
    </row>
    <row r="47" spans="1:12" x14ac:dyDescent="0.2">
      <c r="A47" s="5">
        <f t="shared" si="3"/>
        <v>2025</v>
      </c>
      <c r="B47" s="5">
        <f t="shared" si="4"/>
        <v>12</v>
      </c>
      <c r="C47" s="6">
        <f t="shared" si="2"/>
        <v>45992</v>
      </c>
      <c r="E47" s="10">
        <v>1105528</v>
      </c>
      <c r="F47" s="7">
        <v>137808</v>
      </c>
      <c r="G47" s="7">
        <v>738</v>
      </c>
      <c r="H47" s="7">
        <v>3139</v>
      </c>
      <c r="I47" s="7">
        <v>8554</v>
      </c>
      <c r="J47" s="7">
        <v>8</v>
      </c>
      <c r="K47" s="11">
        <f t="shared" si="5"/>
        <v>1255775</v>
      </c>
      <c r="L47" s="3"/>
    </row>
    <row r="48" spans="1:12" x14ac:dyDescent="0.2">
      <c r="A48" s="5">
        <f t="shared" si="3"/>
        <v>2026</v>
      </c>
      <c r="B48" s="5">
        <f t="shared" si="4"/>
        <v>1</v>
      </c>
      <c r="C48" s="6">
        <f t="shared" si="2"/>
        <v>46023</v>
      </c>
      <c r="E48" s="10">
        <v>1106516</v>
      </c>
      <c r="F48" s="7">
        <v>137846</v>
      </c>
      <c r="G48" s="7">
        <v>772</v>
      </c>
      <c r="H48" s="7">
        <v>3138</v>
      </c>
      <c r="I48" s="7">
        <v>8567</v>
      </c>
      <c r="J48" s="7">
        <v>8</v>
      </c>
      <c r="K48" s="11">
        <f t="shared" si="5"/>
        <v>1256847</v>
      </c>
      <c r="L48" s="3"/>
    </row>
    <row r="49" spans="1:12" x14ac:dyDescent="0.2">
      <c r="A49" s="5">
        <f t="shared" si="3"/>
        <v>2026</v>
      </c>
      <c r="B49" s="5">
        <f t="shared" si="4"/>
        <v>2</v>
      </c>
      <c r="C49" s="6">
        <f t="shared" si="2"/>
        <v>46054</v>
      </c>
      <c r="E49" s="10">
        <v>1107302</v>
      </c>
      <c r="F49" s="7">
        <v>138067</v>
      </c>
      <c r="G49" s="7">
        <v>806</v>
      </c>
      <c r="H49" s="7">
        <v>3136</v>
      </c>
      <c r="I49" s="7">
        <v>8579</v>
      </c>
      <c r="J49" s="7">
        <v>8</v>
      </c>
      <c r="K49" s="11">
        <f t="shared" si="5"/>
        <v>1257898</v>
      </c>
      <c r="L49" s="3"/>
    </row>
    <row r="50" spans="1:12" x14ac:dyDescent="0.2">
      <c r="A50" s="5">
        <f t="shared" si="3"/>
        <v>2026</v>
      </c>
      <c r="B50" s="5">
        <f t="shared" si="4"/>
        <v>3</v>
      </c>
      <c r="C50" s="6">
        <f t="shared" si="2"/>
        <v>46082</v>
      </c>
      <c r="E50" s="10">
        <v>1108096</v>
      </c>
      <c r="F50" s="7">
        <v>138199</v>
      </c>
      <c r="G50" s="7">
        <v>840</v>
      </c>
      <c r="H50" s="7">
        <v>3135</v>
      </c>
      <c r="I50" s="7">
        <v>8592</v>
      </c>
      <c r="J50" s="7">
        <v>8</v>
      </c>
      <c r="K50" s="11">
        <f t="shared" si="5"/>
        <v>1258870</v>
      </c>
      <c r="L50" s="3"/>
    </row>
    <row r="51" spans="1:12" x14ac:dyDescent="0.2">
      <c r="A51" s="5">
        <f t="shared" si="3"/>
        <v>2026</v>
      </c>
      <c r="B51" s="5">
        <f t="shared" si="4"/>
        <v>4</v>
      </c>
      <c r="C51" s="6">
        <f t="shared" si="2"/>
        <v>46113</v>
      </c>
      <c r="E51" s="10">
        <v>1108580</v>
      </c>
      <c r="F51" s="7">
        <v>138399</v>
      </c>
      <c r="G51" s="7">
        <v>874</v>
      </c>
      <c r="H51" s="7">
        <v>3133</v>
      </c>
      <c r="I51" s="7">
        <v>8604</v>
      </c>
      <c r="J51" s="7">
        <v>8</v>
      </c>
      <c r="K51" s="11">
        <f t="shared" si="5"/>
        <v>1259598</v>
      </c>
      <c r="L51" s="3"/>
    </row>
    <row r="52" spans="1:12" x14ac:dyDescent="0.2">
      <c r="A52" s="5">
        <f t="shared" si="3"/>
        <v>2026</v>
      </c>
      <c r="B52" s="5">
        <f t="shared" si="4"/>
        <v>5</v>
      </c>
      <c r="C52" s="6">
        <f t="shared" si="2"/>
        <v>46143</v>
      </c>
      <c r="E52" s="10">
        <v>1109228</v>
      </c>
      <c r="F52" s="7">
        <v>138617</v>
      </c>
      <c r="G52" s="7">
        <v>909</v>
      </c>
      <c r="H52" s="7">
        <v>3132</v>
      </c>
      <c r="I52" s="7">
        <v>8617</v>
      </c>
      <c r="J52" s="7">
        <v>8</v>
      </c>
      <c r="K52" s="11">
        <f t="shared" si="5"/>
        <v>1260511</v>
      </c>
      <c r="L52" s="3"/>
    </row>
    <row r="53" spans="1:12" x14ac:dyDescent="0.2">
      <c r="A53" s="5">
        <f t="shared" si="3"/>
        <v>2026</v>
      </c>
      <c r="B53" s="5">
        <f t="shared" si="4"/>
        <v>6</v>
      </c>
      <c r="C53" s="6">
        <f t="shared" si="2"/>
        <v>46174</v>
      </c>
      <c r="E53" s="10">
        <v>1109946</v>
      </c>
      <c r="F53" s="7">
        <v>138787</v>
      </c>
      <c r="G53" s="7">
        <v>943</v>
      </c>
      <c r="H53" s="7">
        <v>3130</v>
      </c>
      <c r="I53" s="7">
        <v>8630</v>
      </c>
      <c r="J53" s="7">
        <v>8</v>
      </c>
      <c r="K53" s="11">
        <f t="shared" si="5"/>
        <v>1261444</v>
      </c>
      <c r="L53" s="3"/>
    </row>
    <row r="54" spans="1:12" x14ac:dyDescent="0.2">
      <c r="A54" s="5">
        <f t="shared" ref="A54:A59" si="6">IF(B54=1,A53+1,A53)</f>
        <v>2026</v>
      </c>
      <c r="B54" s="5">
        <f t="shared" ref="B54:B59" si="7">IF(B53=12,1,B53+1)</f>
        <v>7</v>
      </c>
      <c r="C54" s="6">
        <f t="shared" ref="C54:C59" si="8">DATE(A54,B54,1)</f>
        <v>46204</v>
      </c>
      <c r="E54" s="10">
        <v>1110427</v>
      </c>
      <c r="F54" s="7">
        <v>138963</v>
      </c>
      <c r="G54" s="7">
        <v>977</v>
      </c>
      <c r="H54" s="7">
        <v>3129</v>
      </c>
      <c r="I54" s="7">
        <v>8642</v>
      </c>
      <c r="J54" s="7">
        <v>8</v>
      </c>
      <c r="K54" s="11">
        <f t="shared" si="5"/>
        <v>1262146</v>
      </c>
      <c r="L54" s="3"/>
    </row>
    <row r="55" spans="1:12" x14ac:dyDescent="0.2">
      <c r="A55" s="5">
        <f t="shared" si="6"/>
        <v>2026</v>
      </c>
      <c r="B55" s="5">
        <f t="shared" si="7"/>
        <v>8</v>
      </c>
      <c r="C55" s="6">
        <f t="shared" si="8"/>
        <v>46235</v>
      </c>
      <c r="E55" s="10">
        <v>1111510</v>
      </c>
      <c r="F55" s="7">
        <v>139097</v>
      </c>
      <c r="G55" s="7">
        <v>1011</v>
      </c>
      <c r="H55" s="7">
        <v>3127</v>
      </c>
      <c r="I55" s="7">
        <v>8655</v>
      </c>
      <c r="J55" s="7">
        <v>8</v>
      </c>
      <c r="K55" s="11">
        <f t="shared" si="5"/>
        <v>1263408</v>
      </c>
      <c r="L55" s="3"/>
    </row>
    <row r="56" spans="1:12" x14ac:dyDescent="0.2">
      <c r="A56" s="5">
        <f t="shared" si="6"/>
        <v>2026</v>
      </c>
      <c r="B56" s="5">
        <f t="shared" si="7"/>
        <v>9</v>
      </c>
      <c r="C56" s="6">
        <f t="shared" si="8"/>
        <v>46266</v>
      </c>
      <c r="E56" s="10">
        <v>1112834</v>
      </c>
      <c r="F56" s="7">
        <v>139148</v>
      </c>
      <c r="G56" s="7">
        <v>1045</v>
      </c>
      <c r="H56" s="7">
        <v>3126</v>
      </c>
      <c r="I56" s="7">
        <v>8667</v>
      </c>
      <c r="J56" s="7">
        <v>8</v>
      </c>
      <c r="K56" s="11">
        <f t="shared" si="5"/>
        <v>1264828</v>
      </c>
      <c r="L56" s="3"/>
    </row>
    <row r="57" spans="1:12" x14ac:dyDescent="0.2">
      <c r="A57" s="5">
        <f t="shared" si="6"/>
        <v>2026</v>
      </c>
      <c r="B57" s="5">
        <f t="shared" si="7"/>
        <v>10</v>
      </c>
      <c r="C57" s="6">
        <f t="shared" si="8"/>
        <v>46296</v>
      </c>
      <c r="E57" s="10">
        <v>1114308</v>
      </c>
      <c r="F57" s="7">
        <v>139193</v>
      </c>
      <c r="G57" s="7">
        <v>1079</v>
      </c>
      <c r="H57" s="7">
        <v>3124</v>
      </c>
      <c r="I57" s="7">
        <v>8680</v>
      </c>
      <c r="J57" s="7">
        <v>8</v>
      </c>
      <c r="K57" s="11">
        <f t="shared" si="5"/>
        <v>1266392</v>
      </c>
      <c r="L57" s="3"/>
    </row>
    <row r="58" spans="1:12" x14ac:dyDescent="0.2">
      <c r="A58" s="5">
        <f t="shared" si="6"/>
        <v>2026</v>
      </c>
      <c r="B58" s="5">
        <f t="shared" si="7"/>
        <v>11</v>
      </c>
      <c r="C58" s="6">
        <f t="shared" si="8"/>
        <v>46327</v>
      </c>
      <c r="E58" s="10">
        <v>1115860</v>
      </c>
      <c r="F58" s="7">
        <v>139233</v>
      </c>
      <c r="G58" s="7">
        <v>1114</v>
      </c>
      <c r="H58" s="7">
        <v>3123</v>
      </c>
      <c r="I58" s="7">
        <v>8693</v>
      </c>
      <c r="J58" s="7">
        <v>8</v>
      </c>
      <c r="K58" s="11">
        <f t="shared" si="5"/>
        <v>1268031</v>
      </c>
      <c r="L58" s="3"/>
    </row>
    <row r="59" spans="1:12" ht="13.5" thickBot="1" x14ac:dyDescent="0.25">
      <c r="A59" s="5">
        <f t="shared" si="6"/>
        <v>2026</v>
      </c>
      <c r="B59" s="5">
        <f t="shared" si="7"/>
        <v>12</v>
      </c>
      <c r="C59" s="6">
        <f t="shared" si="8"/>
        <v>46357</v>
      </c>
      <c r="E59" s="22">
        <v>1117177</v>
      </c>
      <c r="F59" s="29">
        <v>139280</v>
      </c>
      <c r="G59" s="29">
        <v>1148</v>
      </c>
      <c r="H59" s="29">
        <v>3121</v>
      </c>
      <c r="I59" s="29">
        <v>8705</v>
      </c>
      <c r="J59" s="29">
        <v>8</v>
      </c>
      <c r="K59" s="23">
        <f t="shared" si="5"/>
        <v>1269439</v>
      </c>
      <c r="L59" s="3"/>
    </row>
    <row r="60" spans="1:12" x14ac:dyDescent="0.2">
      <c r="A60" s="5"/>
      <c r="B60" s="5"/>
    </row>
  </sheetData>
  <mergeCells count="2">
    <mergeCell ref="E4:K4"/>
    <mergeCell ref="B7:B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sheetPr>
  <dimension ref="A1:K59"/>
  <sheetViews>
    <sheetView workbookViewId="0">
      <pane xSplit="4" ySplit="6" topLeftCell="E7" activePane="bottomRight" state="frozen"/>
      <selection pane="topRight" activeCell="E1" sqref="E1"/>
      <selection pane="bottomLeft" activeCell="A7" sqref="A7"/>
      <selection pane="bottomRight" activeCell="G25" sqref="G25"/>
    </sheetView>
  </sheetViews>
  <sheetFormatPr defaultRowHeight="12.75" outlineLevelCol="1" x14ac:dyDescent="0.2"/>
  <cols>
    <col min="1" max="2" width="9.140625" style="3"/>
    <col min="3" max="3" width="9.140625" style="3" hidden="1" customWidth="1" outlineLevel="1"/>
    <col min="4" max="4" width="2.7109375" style="3" customWidth="1" collapsed="1"/>
    <col min="5" max="5" width="11" style="3" bestFit="1" customWidth="1"/>
    <col min="6" max="6" width="15.5703125" style="3" bestFit="1" customWidth="1"/>
    <col min="7" max="7" width="13.85546875" style="3" bestFit="1" customWidth="1"/>
    <col min="8" max="8" width="10" style="3" bestFit="1" customWidth="1"/>
    <col min="9" max="9" width="9" style="3" bestFit="1" customWidth="1"/>
    <col min="10" max="10" width="6.5703125" style="3" bestFit="1" customWidth="1"/>
    <col min="11" max="11" width="11" style="3" bestFit="1" customWidth="1"/>
  </cols>
  <sheetData>
    <row r="1" spans="1:11" ht="31.5" x14ac:dyDescent="0.5">
      <c r="A1" s="2" t="str">
        <f>'Electric - Sales'!A1</f>
        <v>F23 Final Electric Load Forecast</v>
      </c>
    </row>
    <row r="2" spans="1:11" ht="21" x14ac:dyDescent="0.35">
      <c r="A2" s="4" t="s">
        <v>17</v>
      </c>
    </row>
    <row r="3" spans="1:11" ht="13.5" thickBot="1" x14ac:dyDescent="0.25"/>
    <row r="4" spans="1:11" x14ac:dyDescent="0.2">
      <c r="E4" s="133" t="s">
        <v>16</v>
      </c>
      <c r="F4" s="134"/>
      <c r="G4" s="134"/>
      <c r="H4" s="134"/>
      <c r="I4" s="134"/>
      <c r="J4" s="134"/>
      <c r="K4" s="135"/>
    </row>
    <row r="5" spans="1:11" x14ac:dyDescent="0.2">
      <c r="A5" s="5" t="s">
        <v>0</v>
      </c>
      <c r="B5" s="5" t="s">
        <v>1</v>
      </c>
      <c r="C5" s="5" t="s">
        <v>2</v>
      </c>
      <c r="E5" s="12" t="s">
        <v>3</v>
      </c>
      <c r="F5" s="13" t="s">
        <v>96</v>
      </c>
      <c r="G5" s="13" t="s">
        <v>97</v>
      </c>
      <c r="H5" s="13" t="s">
        <v>5</v>
      </c>
      <c r="I5" s="13" t="s">
        <v>6</v>
      </c>
      <c r="J5" s="13" t="s">
        <v>7</v>
      </c>
      <c r="K5" s="14" t="s">
        <v>8</v>
      </c>
    </row>
    <row r="6" spans="1:11" ht="3" customHeight="1" thickBot="1" x14ac:dyDescent="0.25">
      <c r="E6" s="15"/>
      <c r="F6" s="8"/>
      <c r="G6" s="8"/>
      <c r="H6" s="8"/>
      <c r="I6" s="8"/>
      <c r="J6" s="8"/>
      <c r="K6" s="16"/>
    </row>
    <row r="7" spans="1:11" x14ac:dyDescent="0.2">
      <c r="A7" s="5">
        <v>2023</v>
      </c>
      <c r="B7" s="139"/>
      <c r="C7" s="6"/>
      <c r="E7" s="20">
        <f t="shared" ref="E7:K10" si="0">SUMIF($A$12:$A$59,$A7,E$12:E$59)</f>
        <v>10934</v>
      </c>
      <c r="F7" s="28">
        <f t="shared" si="0"/>
        <v>1073</v>
      </c>
      <c r="G7" s="28">
        <f t="shared" si="0"/>
        <v>191</v>
      </c>
      <c r="H7" s="28">
        <f t="shared" si="0"/>
        <v>-18</v>
      </c>
      <c r="I7" s="28">
        <f t="shared" si="0"/>
        <v>140</v>
      </c>
      <c r="J7" s="28">
        <f t="shared" si="0"/>
        <v>0</v>
      </c>
      <c r="K7" s="21">
        <f t="shared" si="0"/>
        <v>12320</v>
      </c>
    </row>
    <row r="8" spans="1:11" x14ac:dyDescent="0.2">
      <c r="A8" s="5">
        <f t="shared" ref="A8:A10" si="1">A7+1</f>
        <v>2024</v>
      </c>
      <c r="B8" s="139"/>
      <c r="C8" s="6"/>
      <c r="E8" s="10">
        <f t="shared" si="0"/>
        <v>10886</v>
      </c>
      <c r="F8" s="7">
        <f t="shared" si="0"/>
        <v>1480</v>
      </c>
      <c r="G8" s="7">
        <f t="shared" si="0"/>
        <v>244</v>
      </c>
      <c r="H8" s="7">
        <f t="shared" si="0"/>
        <v>-26</v>
      </c>
      <c r="I8" s="7">
        <f t="shared" si="0"/>
        <v>154</v>
      </c>
      <c r="J8" s="7">
        <f t="shared" si="0"/>
        <v>0</v>
      </c>
      <c r="K8" s="11">
        <f t="shared" si="0"/>
        <v>12738</v>
      </c>
    </row>
    <row r="9" spans="1:11" x14ac:dyDescent="0.2">
      <c r="A9" s="5">
        <f t="shared" si="1"/>
        <v>2025</v>
      </c>
      <c r="B9" s="139"/>
      <c r="C9" s="6"/>
      <c r="E9" s="10">
        <f t="shared" si="0"/>
        <v>11705</v>
      </c>
      <c r="F9" s="7">
        <f t="shared" si="0"/>
        <v>1486</v>
      </c>
      <c r="G9" s="7">
        <f t="shared" si="0"/>
        <v>303</v>
      </c>
      <c r="H9" s="7">
        <f t="shared" si="0"/>
        <v>-22</v>
      </c>
      <c r="I9" s="7">
        <f t="shared" si="0"/>
        <v>151</v>
      </c>
      <c r="J9" s="7">
        <f t="shared" si="0"/>
        <v>0</v>
      </c>
      <c r="K9" s="11">
        <f t="shared" si="0"/>
        <v>13623</v>
      </c>
    </row>
    <row r="10" spans="1:11" ht="13.5" thickBot="1" x14ac:dyDescent="0.25">
      <c r="A10" s="5">
        <f t="shared" si="1"/>
        <v>2026</v>
      </c>
      <c r="B10" s="139"/>
      <c r="C10" s="6"/>
      <c r="E10" s="22">
        <f t="shared" si="0"/>
        <v>11649</v>
      </c>
      <c r="F10" s="29">
        <f t="shared" si="0"/>
        <v>1472</v>
      </c>
      <c r="G10" s="29">
        <f t="shared" si="0"/>
        <v>410</v>
      </c>
      <c r="H10" s="29">
        <f t="shared" si="0"/>
        <v>-18</v>
      </c>
      <c r="I10" s="29">
        <f t="shared" si="0"/>
        <v>151</v>
      </c>
      <c r="J10" s="29">
        <f t="shared" si="0"/>
        <v>0</v>
      </c>
      <c r="K10" s="23">
        <f t="shared" si="0"/>
        <v>13664</v>
      </c>
    </row>
    <row r="11" spans="1:11" ht="3" customHeight="1" thickBot="1" x14ac:dyDescent="0.25"/>
    <row r="12" spans="1:11" x14ac:dyDescent="0.2">
      <c r="A12" s="5">
        <v>2023</v>
      </c>
      <c r="B12" s="5">
        <v>1</v>
      </c>
      <c r="C12" s="6">
        <f t="shared" ref="C12:C53" si="2">DATE(A12,B12,1)</f>
        <v>44927</v>
      </c>
      <c r="E12" s="20">
        <v>467</v>
      </c>
      <c r="F12" s="28">
        <v>-98</v>
      </c>
      <c r="G12" s="28">
        <f>'Electric - Customers'!G12</f>
        <v>16</v>
      </c>
      <c r="H12" s="28">
        <v>-5</v>
      </c>
      <c r="I12" s="28">
        <v>4</v>
      </c>
      <c r="J12" s="28">
        <v>0</v>
      </c>
      <c r="K12" s="21">
        <f>SUM(E12:J12)</f>
        <v>384</v>
      </c>
    </row>
    <row r="13" spans="1:11" x14ac:dyDescent="0.2">
      <c r="A13" s="5">
        <f t="shared" ref="A13:A53" si="3">IF(B13=1,A12+1,A12)</f>
        <v>2023</v>
      </c>
      <c r="B13" s="5">
        <f t="shared" ref="B13:B53" si="4">IF(B12=12,1,B12+1)</f>
        <v>2</v>
      </c>
      <c r="C13" s="6">
        <f t="shared" si="2"/>
        <v>44958</v>
      </c>
      <c r="E13" s="10">
        <f>'Electric - Customers'!E13-'Electric - Customers'!E12</f>
        <v>906</v>
      </c>
      <c r="F13" s="7">
        <f>'Electric - Customers'!F13-'Electric - Customers'!F12</f>
        <v>85</v>
      </c>
      <c r="G13" s="7">
        <f>'Electric - Customers'!G13-'Electric - Customers'!G12</f>
        <v>16</v>
      </c>
      <c r="H13" s="7">
        <f>'Electric - Customers'!H13-'Electric - Customers'!H12</f>
        <v>-1</v>
      </c>
      <c r="I13" s="7">
        <f>'Electric - Customers'!I13-'Electric - Customers'!I12</f>
        <v>16</v>
      </c>
      <c r="J13" s="7">
        <f>'Electric - Customers'!J13-'Electric - Customers'!J12</f>
        <v>0</v>
      </c>
      <c r="K13" s="11">
        <f>SUM(E13:J13)</f>
        <v>1022</v>
      </c>
    </row>
    <row r="14" spans="1:11" x14ac:dyDescent="0.2">
      <c r="A14" s="5">
        <f t="shared" si="3"/>
        <v>2023</v>
      </c>
      <c r="B14" s="5">
        <f t="shared" si="4"/>
        <v>3</v>
      </c>
      <c r="C14" s="6">
        <f t="shared" si="2"/>
        <v>44986</v>
      </c>
      <c r="E14" s="10">
        <f>'Electric - Customers'!E14-'Electric - Customers'!E13</f>
        <v>1126</v>
      </c>
      <c r="F14" s="7">
        <f>'Electric - Customers'!F14-'Electric - Customers'!F13</f>
        <v>92</v>
      </c>
      <c r="G14" s="7">
        <f>'Electric - Customers'!G14-'Electric - Customers'!G13</f>
        <v>16</v>
      </c>
      <c r="H14" s="7">
        <f>'Electric - Customers'!H14-'Electric - Customers'!H13</f>
        <v>-4</v>
      </c>
      <c r="I14" s="7">
        <f>'Electric - Customers'!I14-'Electric - Customers'!I13</f>
        <v>23</v>
      </c>
      <c r="J14" s="7">
        <f>'Electric - Customers'!J14-'Electric - Customers'!J13</f>
        <v>0</v>
      </c>
      <c r="K14" s="11">
        <f t="shared" ref="K14:K52" si="5">SUM(E14:J14)</f>
        <v>1253</v>
      </c>
    </row>
    <row r="15" spans="1:11" x14ac:dyDescent="0.2">
      <c r="A15" s="5">
        <f t="shared" si="3"/>
        <v>2023</v>
      </c>
      <c r="B15" s="5">
        <f t="shared" si="4"/>
        <v>4</v>
      </c>
      <c r="C15" s="6">
        <f t="shared" si="2"/>
        <v>45017</v>
      </c>
      <c r="E15" s="10">
        <f>'Electric - Customers'!E15-'Electric - Customers'!E14</f>
        <v>585</v>
      </c>
      <c r="F15" s="7">
        <f>'Electric - Customers'!F15-'Electric - Customers'!F14</f>
        <v>212</v>
      </c>
      <c r="G15" s="7">
        <f>'Electric - Customers'!G15-'Electric - Customers'!G14</f>
        <v>16</v>
      </c>
      <c r="H15" s="7">
        <f>'Electric - Customers'!H15-'Electric - Customers'!H14</f>
        <v>3</v>
      </c>
      <c r="I15" s="7">
        <f>'Electric - Customers'!I15-'Electric - Customers'!I14</f>
        <v>8</v>
      </c>
      <c r="J15" s="7">
        <f>'Electric - Customers'!J15-'Electric - Customers'!J14</f>
        <v>0</v>
      </c>
      <c r="K15" s="11">
        <f t="shared" si="5"/>
        <v>824</v>
      </c>
    </row>
    <row r="16" spans="1:11" x14ac:dyDescent="0.2">
      <c r="A16" s="5">
        <f t="shared" si="3"/>
        <v>2023</v>
      </c>
      <c r="B16" s="5">
        <f t="shared" si="4"/>
        <v>5</v>
      </c>
      <c r="C16" s="6">
        <f t="shared" si="2"/>
        <v>45047</v>
      </c>
      <c r="E16" s="10">
        <f>'Electric - Customers'!E16-'Electric - Customers'!E15</f>
        <v>568</v>
      </c>
      <c r="F16" s="7">
        <f>'Electric - Customers'!F16-'Electric - Customers'!F15</f>
        <v>254</v>
      </c>
      <c r="G16" s="7">
        <f>'Electric - Customers'!G16-'Electric - Customers'!G15</f>
        <v>15</v>
      </c>
      <c r="H16" s="7">
        <f>'Electric - Customers'!H16-'Electric - Customers'!H15</f>
        <v>0</v>
      </c>
      <c r="I16" s="7">
        <f>'Electric - Customers'!I16-'Electric - Customers'!I15</f>
        <v>11</v>
      </c>
      <c r="J16" s="7">
        <f>'Electric - Customers'!J16-'Electric - Customers'!J15</f>
        <v>0</v>
      </c>
      <c r="K16" s="11">
        <f t="shared" si="5"/>
        <v>848</v>
      </c>
    </row>
    <row r="17" spans="1:11" x14ac:dyDescent="0.2">
      <c r="A17" s="5">
        <f t="shared" si="3"/>
        <v>2023</v>
      </c>
      <c r="B17" s="5">
        <f t="shared" si="4"/>
        <v>6</v>
      </c>
      <c r="C17" s="6">
        <f t="shared" si="2"/>
        <v>45078</v>
      </c>
      <c r="E17" s="10">
        <f>'Electric - Customers'!E17-'Electric - Customers'!E16</f>
        <v>643</v>
      </c>
      <c r="F17" s="7">
        <f>'Electric - Customers'!F17-'Electric - Customers'!F16</f>
        <v>141</v>
      </c>
      <c r="G17" s="7">
        <f>'Electric - Customers'!G17-'Electric - Customers'!G16</f>
        <v>16</v>
      </c>
      <c r="H17" s="7">
        <f>'Electric - Customers'!H17-'Electric - Customers'!H16</f>
        <v>-1</v>
      </c>
      <c r="I17" s="7">
        <f>'Electric - Customers'!I17-'Electric - Customers'!I16</f>
        <v>11</v>
      </c>
      <c r="J17" s="7">
        <f>'Electric - Customers'!J17-'Electric - Customers'!J16</f>
        <v>0</v>
      </c>
      <c r="K17" s="11">
        <f t="shared" si="5"/>
        <v>810</v>
      </c>
    </row>
    <row r="18" spans="1:11" x14ac:dyDescent="0.2">
      <c r="A18" s="5">
        <f t="shared" si="3"/>
        <v>2023</v>
      </c>
      <c r="B18" s="5">
        <f t="shared" si="4"/>
        <v>7</v>
      </c>
      <c r="C18" s="6">
        <f t="shared" si="2"/>
        <v>45108</v>
      </c>
      <c r="E18" s="10">
        <f>'Electric - Customers'!E18-'Electric - Customers'!E17</f>
        <v>396</v>
      </c>
      <c r="F18" s="7">
        <f>'Electric - Customers'!F18-'Electric - Customers'!F17</f>
        <v>147</v>
      </c>
      <c r="G18" s="7">
        <f>'Electric - Customers'!G18-'Electric - Customers'!G17</f>
        <v>16</v>
      </c>
      <c r="H18" s="7">
        <f>'Electric - Customers'!H18-'Electric - Customers'!H17</f>
        <v>-1</v>
      </c>
      <c r="I18" s="7">
        <f>'Electric - Customers'!I18-'Electric - Customers'!I17</f>
        <v>10</v>
      </c>
      <c r="J18" s="7">
        <f>'Electric - Customers'!J18-'Electric - Customers'!J17</f>
        <v>0</v>
      </c>
      <c r="K18" s="11">
        <f t="shared" si="5"/>
        <v>568</v>
      </c>
    </row>
    <row r="19" spans="1:11" x14ac:dyDescent="0.2">
      <c r="A19" s="5">
        <f t="shared" si="3"/>
        <v>2023</v>
      </c>
      <c r="B19" s="5">
        <f t="shared" si="4"/>
        <v>8</v>
      </c>
      <c r="C19" s="6">
        <f t="shared" si="2"/>
        <v>45139</v>
      </c>
      <c r="E19" s="10">
        <f>'Electric - Customers'!E19-'Electric - Customers'!E18</f>
        <v>990</v>
      </c>
      <c r="F19" s="7">
        <f>'Electric - Customers'!F19-'Electric - Customers'!F18</f>
        <v>112</v>
      </c>
      <c r="G19" s="7">
        <f>'Electric - Customers'!G19-'Electric - Customers'!G18</f>
        <v>16</v>
      </c>
      <c r="H19" s="7">
        <f>'Electric - Customers'!H19-'Electric - Customers'!H18</f>
        <v>-2</v>
      </c>
      <c r="I19" s="7">
        <f>'Electric - Customers'!I19-'Electric - Customers'!I18</f>
        <v>10</v>
      </c>
      <c r="J19" s="7">
        <f>'Electric - Customers'!J19-'Electric - Customers'!J18</f>
        <v>0</v>
      </c>
      <c r="K19" s="11">
        <f t="shared" si="5"/>
        <v>1126</v>
      </c>
    </row>
    <row r="20" spans="1:11" x14ac:dyDescent="0.2">
      <c r="A20" s="5">
        <f t="shared" si="3"/>
        <v>2023</v>
      </c>
      <c r="B20" s="5">
        <f t="shared" si="4"/>
        <v>9</v>
      </c>
      <c r="C20" s="6">
        <f t="shared" si="2"/>
        <v>45170</v>
      </c>
      <c r="E20" s="10">
        <f>'Electric - Customers'!E20-'Electric - Customers'!E19</f>
        <v>1225</v>
      </c>
      <c r="F20" s="7">
        <f>'Electric - Customers'!F20-'Electric - Customers'!F19</f>
        <v>31</v>
      </c>
      <c r="G20" s="7">
        <f>'Electric - Customers'!G20-'Electric - Customers'!G19</f>
        <v>16</v>
      </c>
      <c r="H20" s="7">
        <f>'Electric - Customers'!H20-'Electric - Customers'!H19</f>
        <v>-1</v>
      </c>
      <c r="I20" s="7">
        <f>'Electric - Customers'!I20-'Electric - Customers'!I19</f>
        <v>10</v>
      </c>
      <c r="J20" s="7">
        <f>'Electric - Customers'!J20-'Electric - Customers'!J19</f>
        <v>0</v>
      </c>
      <c r="K20" s="11">
        <f t="shared" si="5"/>
        <v>1281</v>
      </c>
    </row>
    <row r="21" spans="1:11" x14ac:dyDescent="0.2">
      <c r="A21" s="5">
        <f t="shared" si="3"/>
        <v>2023</v>
      </c>
      <c r="B21" s="5">
        <f t="shared" si="4"/>
        <v>10</v>
      </c>
      <c r="C21" s="6">
        <f t="shared" si="2"/>
        <v>45200</v>
      </c>
      <c r="E21" s="10">
        <f>'Electric - Customers'!E21-'Electric - Customers'!E20</f>
        <v>1370</v>
      </c>
      <c r="F21" s="7">
        <f>'Electric - Customers'!F21-'Electric - Customers'!F20</f>
        <v>28</v>
      </c>
      <c r="G21" s="7">
        <f>'Electric - Customers'!G21-'Electric - Customers'!G20</f>
        <v>16</v>
      </c>
      <c r="H21" s="7">
        <f>'Electric - Customers'!H21-'Electric - Customers'!H20</f>
        <v>-2</v>
      </c>
      <c r="I21" s="7">
        <f>'Electric - Customers'!I21-'Electric - Customers'!I20</f>
        <v>10</v>
      </c>
      <c r="J21" s="7">
        <f>'Electric - Customers'!J21-'Electric - Customers'!J20</f>
        <v>0</v>
      </c>
      <c r="K21" s="11">
        <f t="shared" si="5"/>
        <v>1422</v>
      </c>
    </row>
    <row r="22" spans="1:11" x14ac:dyDescent="0.2">
      <c r="A22" s="5">
        <f t="shared" si="3"/>
        <v>2023</v>
      </c>
      <c r="B22" s="5">
        <f t="shared" si="4"/>
        <v>11</v>
      </c>
      <c r="C22" s="6">
        <f t="shared" si="2"/>
        <v>45231</v>
      </c>
      <c r="E22" s="10">
        <f>'Electric - Customers'!E22-'Electric - Customers'!E21</f>
        <v>1445</v>
      </c>
      <c r="F22" s="7">
        <f>'Electric - Customers'!F22-'Electric - Customers'!F21</f>
        <v>30</v>
      </c>
      <c r="G22" s="7">
        <f>'Electric - Customers'!G22-'Electric - Customers'!G21</f>
        <v>16</v>
      </c>
      <c r="H22" s="7">
        <f>'Electric - Customers'!H22-'Electric - Customers'!H21</f>
        <v>-2</v>
      </c>
      <c r="I22" s="7">
        <f>'Electric - Customers'!I22-'Electric - Customers'!I21</f>
        <v>13</v>
      </c>
      <c r="J22" s="7">
        <f>'Electric - Customers'!J22-'Electric - Customers'!J21</f>
        <v>0</v>
      </c>
      <c r="K22" s="11">
        <f t="shared" si="5"/>
        <v>1502</v>
      </c>
    </row>
    <row r="23" spans="1:11" x14ac:dyDescent="0.2">
      <c r="A23" s="5">
        <f t="shared" si="3"/>
        <v>2023</v>
      </c>
      <c r="B23" s="5">
        <f t="shared" si="4"/>
        <v>12</v>
      </c>
      <c r="C23" s="6">
        <f t="shared" si="2"/>
        <v>45261</v>
      </c>
      <c r="E23" s="10">
        <f>'Electric - Customers'!E23-'Electric - Customers'!E22</f>
        <v>1213</v>
      </c>
      <c r="F23" s="7">
        <f>'Electric - Customers'!F23-'Electric - Customers'!F22</f>
        <v>39</v>
      </c>
      <c r="G23" s="7">
        <f>'Electric - Customers'!G23-'Electric - Customers'!G22</f>
        <v>16</v>
      </c>
      <c r="H23" s="7">
        <f>'Electric - Customers'!H23-'Electric - Customers'!H22</f>
        <v>-2</v>
      </c>
      <c r="I23" s="7">
        <f>'Electric - Customers'!I23-'Electric - Customers'!I22</f>
        <v>14</v>
      </c>
      <c r="J23" s="7">
        <f>'Electric - Customers'!J23-'Electric - Customers'!J22</f>
        <v>0</v>
      </c>
      <c r="K23" s="11">
        <f t="shared" si="5"/>
        <v>1280</v>
      </c>
    </row>
    <row r="24" spans="1:11" x14ac:dyDescent="0.2">
      <c r="A24" s="5">
        <f t="shared" si="3"/>
        <v>2024</v>
      </c>
      <c r="B24" s="5">
        <f t="shared" si="4"/>
        <v>1</v>
      </c>
      <c r="C24" s="6">
        <f t="shared" si="2"/>
        <v>45292</v>
      </c>
      <c r="E24" s="10">
        <f>'Electric - Customers'!E24-'Electric - Customers'!E23</f>
        <v>876</v>
      </c>
      <c r="F24" s="7">
        <f>'Electric - Customers'!F24-'Electric - Customers'!F23</f>
        <v>34</v>
      </c>
      <c r="G24" s="7">
        <f>'Electric - Customers'!G24-'Electric - Customers'!G23</f>
        <v>20</v>
      </c>
      <c r="H24" s="7">
        <f>'Electric - Customers'!H24-'Electric - Customers'!H23</f>
        <v>-2</v>
      </c>
      <c r="I24" s="7">
        <f>'Electric - Customers'!I24-'Electric - Customers'!I23</f>
        <v>13</v>
      </c>
      <c r="J24" s="7">
        <f>'Electric - Customers'!J24-'Electric - Customers'!J23</f>
        <v>0</v>
      </c>
      <c r="K24" s="11">
        <f t="shared" si="5"/>
        <v>941</v>
      </c>
    </row>
    <row r="25" spans="1:11" x14ac:dyDescent="0.2">
      <c r="A25" s="5">
        <f t="shared" si="3"/>
        <v>2024</v>
      </c>
      <c r="B25" s="5">
        <f t="shared" si="4"/>
        <v>2</v>
      </c>
      <c r="C25" s="6">
        <f t="shared" si="2"/>
        <v>45323</v>
      </c>
      <c r="E25" s="10">
        <f>'Electric - Customers'!E25-'Electric - Customers'!E24</f>
        <v>681</v>
      </c>
      <c r="F25" s="7">
        <f>'Electric - Customers'!F25-'Electric - Customers'!F24</f>
        <v>218</v>
      </c>
      <c r="G25" s="7">
        <f>'Electric - Customers'!G25-'Electric - Customers'!G24</f>
        <v>20</v>
      </c>
      <c r="H25" s="7">
        <f>'Electric - Customers'!H25-'Electric - Customers'!H24</f>
        <v>-2</v>
      </c>
      <c r="I25" s="7">
        <f>'Electric - Customers'!I25-'Electric - Customers'!I24</f>
        <v>13</v>
      </c>
      <c r="J25" s="7">
        <f>'Electric - Customers'!J25-'Electric - Customers'!J24</f>
        <v>0</v>
      </c>
      <c r="K25" s="11">
        <f t="shared" si="5"/>
        <v>930</v>
      </c>
    </row>
    <row r="26" spans="1:11" x14ac:dyDescent="0.2">
      <c r="A26" s="5">
        <f t="shared" si="3"/>
        <v>2024</v>
      </c>
      <c r="B26" s="5">
        <f t="shared" si="4"/>
        <v>3</v>
      </c>
      <c r="C26" s="6">
        <f t="shared" si="2"/>
        <v>45352</v>
      </c>
      <c r="E26" s="10">
        <f>'Electric - Customers'!E26-'Electric - Customers'!E25</f>
        <v>696</v>
      </c>
      <c r="F26" s="7">
        <f>'Electric - Customers'!F26-'Electric - Customers'!F25</f>
        <v>130</v>
      </c>
      <c r="G26" s="7">
        <f>'Electric - Customers'!G26-'Electric - Customers'!G25</f>
        <v>21</v>
      </c>
      <c r="H26" s="7">
        <f>'Electric - Customers'!H26-'Electric - Customers'!H25</f>
        <v>-2</v>
      </c>
      <c r="I26" s="7">
        <f>'Electric - Customers'!I26-'Electric - Customers'!I25</f>
        <v>13</v>
      </c>
      <c r="J26" s="7">
        <f>'Electric - Customers'!J26-'Electric - Customers'!J25</f>
        <v>0</v>
      </c>
      <c r="K26" s="11">
        <f t="shared" si="5"/>
        <v>858</v>
      </c>
    </row>
    <row r="27" spans="1:11" x14ac:dyDescent="0.2">
      <c r="A27" s="5">
        <f t="shared" si="3"/>
        <v>2024</v>
      </c>
      <c r="B27" s="5">
        <f t="shared" si="4"/>
        <v>4</v>
      </c>
      <c r="C27" s="6">
        <f t="shared" si="2"/>
        <v>45383</v>
      </c>
      <c r="E27" s="10">
        <f>'Electric - Customers'!E27-'Electric - Customers'!E26</f>
        <v>394</v>
      </c>
      <c r="F27" s="7">
        <f>'Electric - Customers'!F27-'Electric - Customers'!F26</f>
        <v>201</v>
      </c>
      <c r="G27" s="7">
        <f>'Electric - Customers'!G27-'Electric - Customers'!G26</f>
        <v>20</v>
      </c>
      <c r="H27" s="7">
        <f>'Electric - Customers'!H27-'Electric - Customers'!H26</f>
        <v>-2</v>
      </c>
      <c r="I27" s="7">
        <f>'Electric - Customers'!I27-'Electric - Customers'!I26</f>
        <v>13</v>
      </c>
      <c r="J27" s="7">
        <f>'Electric - Customers'!J27-'Electric - Customers'!J26</f>
        <v>0</v>
      </c>
      <c r="K27" s="11">
        <f t="shared" si="5"/>
        <v>626</v>
      </c>
    </row>
    <row r="28" spans="1:11" x14ac:dyDescent="0.2">
      <c r="A28" s="5">
        <f t="shared" si="3"/>
        <v>2024</v>
      </c>
      <c r="B28" s="5">
        <f t="shared" si="4"/>
        <v>5</v>
      </c>
      <c r="C28" s="6">
        <f t="shared" si="2"/>
        <v>45413</v>
      </c>
      <c r="E28" s="10">
        <f>'Electric - Customers'!E28-'Electric - Customers'!E27</f>
        <v>568</v>
      </c>
      <c r="F28" s="7">
        <f>'Electric - Customers'!F28-'Electric - Customers'!F27</f>
        <v>219</v>
      </c>
      <c r="G28" s="7">
        <f>'Electric - Customers'!G28-'Electric - Customers'!G27</f>
        <v>21</v>
      </c>
      <c r="H28" s="7">
        <f>'Electric - Customers'!H28-'Electric - Customers'!H27</f>
        <v>-2</v>
      </c>
      <c r="I28" s="7">
        <f>'Electric - Customers'!I28-'Electric - Customers'!I27</f>
        <v>13</v>
      </c>
      <c r="J28" s="7">
        <f>'Electric - Customers'!J28-'Electric - Customers'!J27</f>
        <v>0</v>
      </c>
      <c r="K28" s="11">
        <f t="shared" si="5"/>
        <v>819</v>
      </c>
    </row>
    <row r="29" spans="1:11" x14ac:dyDescent="0.2">
      <c r="A29" s="5">
        <f t="shared" si="3"/>
        <v>2024</v>
      </c>
      <c r="B29" s="5">
        <f t="shared" si="4"/>
        <v>6</v>
      </c>
      <c r="C29" s="6">
        <f t="shared" si="2"/>
        <v>45444</v>
      </c>
      <c r="E29" s="10">
        <f>'Electric - Customers'!E29-'Electric - Customers'!E28</f>
        <v>648</v>
      </c>
      <c r="F29" s="7">
        <f>'Electric - Customers'!F29-'Electric - Customers'!F28</f>
        <v>171</v>
      </c>
      <c r="G29" s="7">
        <f>'Electric - Customers'!G29-'Electric - Customers'!G28</f>
        <v>20</v>
      </c>
      <c r="H29" s="7">
        <f>'Electric - Customers'!H29-'Electric - Customers'!H28</f>
        <v>-2</v>
      </c>
      <c r="I29" s="7">
        <f>'Electric - Customers'!I29-'Electric - Customers'!I28</f>
        <v>13</v>
      </c>
      <c r="J29" s="7">
        <f>'Electric - Customers'!J29-'Electric - Customers'!J28</f>
        <v>0</v>
      </c>
      <c r="K29" s="11">
        <f t="shared" si="5"/>
        <v>850</v>
      </c>
    </row>
    <row r="30" spans="1:11" x14ac:dyDescent="0.2">
      <c r="A30" s="5">
        <f t="shared" si="3"/>
        <v>2024</v>
      </c>
      <c r="B30" s="5">
        <f t="shared" si="4"/>
        <v>7</v>
      </c>
      <c r="C30" s="6">
        <f t="shared" si="2"/>
        <v>45474</v>
      </c>
      <c r="E30" s="10">
        <f>'Electric - Customers'!E30-'Electric - Customers'!E29</f>
        <v>421</v>
      </c>
      <c r="F30" s="7">
        <f>'Electric - Customers'!F30-'Electric - Customers'!F29</f>
        <v>178</v>
      </c>
      <c r="G30" s="7">
        <f>'Electric - Customers'!G30-'Electric - Customers'!G29</f>
        <v>20</v>
      </c>
      <c r="H30" s="7">
        <f>'Electric - Customers'!H30-'Electric - Customers'!H29</f>
        <v>-2</v>
      </c>
      <c r="I30" s="7">
        <f>'Electric - Customers'!I30-'Electric - Customers'!I29</f>
        <v>13</v>
      </c>
      <c r="J30" s="7">
        <f>'Electric - Customers'!J30-'Electric - Customers'!J29</f>
        <v>0</v>
      </c>
      <c r="K30" s="11">
        <f t="shared" si="5"/>
        <v>630</v>
      </c>
    </row>
    <row r="31" spans="1:11" x14ac:dyDescent="0.2">
      <c r="A31" s="5">
        <f t="shared" si="3"/>
        <v>2024</v>
      </c>
      <c r="B31" s="5">
        <f t="shared" si="4"/>
        <v>8</v>
      </c>
      <c r="C31" s="6">
        <f t="shared" si="2"/>
        <v>45505</v>
      </c>
      <c r="E31" s="10">
        <f>'Electric - Customers'!E31-'Electric - Customers'!E30</f>
        <v>1035</v>
      </c>
      <c r="F31" s="7">
        <f>'Electric - Customers'!F31-'Electric - Customers'!F30</f>
        <v>136</v>
      </c>
      <c r="G31" s="7">
        <f>'Electric - Customers'!G31-'Electric - Customers'!G30</f>
        <v>21</v>
      </c>
      <c r="H31" s="7">
        <f>'Electric - Customers'!H31-'Electric - Customers'!H30</f>
        <v>-2</v>
      </c>
      <c r="I31" s="7">
        <f>'Electric - Customers'!I31-'Electric - Customers'!I30</f>
        <v>12</v>
      </c>
      <c r="J31" s="7">
        <f>'Electric - Customers'!J31-'Electric - Customers'!J30</f>
        <v>0</v>
      </c>
      <c r="K31" s="11">
        <f t="shared" si="5"/>
        <v>1202</v>
      </c>
    </row>
    <row r="32" spans="1:11" x14ac:dyDescent="0.2">
      <c r="A32" s="5">
        <f t="shared" si="3"/>
        <v>2024</v>
      </c>
      <c r="B32" s="5">
        <f t="shared" si="4"/>
        <v>9</v>
      </c>
      <c r="C32" s="6">
        <f t="shared" si="2"/>
        <v>45536</v>
      </c>
      <c r="E32" s="10">
        <f>'Electric - Customers'!E32-'Electric - Customers'!E31</f>
        <v>1285</v>
      </c>
      <c r="F32" s="7">
        <f>'Electric - Customers'!F32-'Electric - Customers'!F31</f>
        <v>54</v>
      </c>
      <c r="G32" s="7">
        <f>'Electric - Customers'!G32-'Electric - Customers'!G31</f>
        <v>20</v>
      </c>
      <c r="H32" s="7">
        <f>'Electric - Customers'!H32-'Electric - Customers'!H31</f>
        <v>-3</v>
      </c>
      <c r="I32" s="7">
        <f>'Electric - Customers'!I32-'Electric - Customers'!I31</f>
        <v>13</v>
      </c>
      <c r="J32" s="7">
        <f>'Electric - Customers'!J32-'Electric - Customers'!J31</f>
        <v>0</v>
      </c>
      <c r="K32" s="11">
        <f t="shared" si="5"/>
        <v>1369</v>
      </c>
    </row>
    <row r="33" spans="1:11" x14ac:dyDescent="0.2">
      <c r="A33" s="5">
        <f t="shared" si="3"/>
        <v>2024</v>
      </c>
      <c r="B33" s="5">
        <f t="shared" si="4"/>
        <v>10</v>
      </c>
      <c r="C33" s="6">
        <f t="shared" si="2"/>
        <v>45566</v>
      </c>
      <c r="E33" s="10">
        <f>'Electric - Customers'!E33-'Electric - Customers'!E32</f>
        <v>1445</v>
      </c>
      <c r="F33" s="7">
        <f>'Electric - Customers'!F33-'Electric - Customers'!F32</f>
        <v>47</v>
      </c>
      <c r="G33" s="7">
        <f>'Electric - Customers'!G33-'Electric - Customers'!G32</f>
        <v>20</v>
      </c>
      <c r="H33" s="7">
        <f>'Electric - Customers'!H33-'Electric - Customers'!H32</f>
        <v>-2</v>
      </c>
      <c r="I33" s="7">
        <f>'Electric - Customers'!I33-'Electric - Customers'!I32</f>
        <v>13</v>
      </c>
      <c r="J33" s="7">
        <f>'Electric - Customers'!J33-'Electric - Customers'!J32</f>
        <v>0</v>
      </c>
      <c r="K33" s="11">
        <f t="shared" si="5"/>
        <v>1523</v>
      </c>
    </row>
    <row r="34" spans="1:11" x14ac:dyDescent="0.2">
      <c r="A34" s="5">
        <f t="shared" si="3"/>
        <v>2024</v>
      </c>
      <c r="B34" s="5">
        <f t="shared" si="4"/>
        <v>11</v>
      </c>
      <c r="C34" s="6">
        <f t="shared" si="2"/>
        <v>45597</v>
      </c>
      <c r="E34" s="10">
        <f>'Electric - Customers'!E34-'Electric - Customers'!E33</f>
        <v>1532</v>
      </c>
      <c r="F34" s="7">
        <f>'Electric - Customers'!F34-'Electric - Customers'!F33</f>
        <v>42</v>
      </c>
      <c r="G34" s="7">
        <f>'Electric - Customers'!G34-'Electric - Customers'!G33</f>
        <v>21</v>
      </c>
      <c r="H34" s="7">
        <f>'Electric - Customers'!H34-'Electric - Customers'!H33</f>
        <v>-3</v>
      </c>
      <c r="I34" s="7">
        <f>'Electric - Customers'!I34-'Electric - Customers'!I33</f>
        <v>13</v>
      </c>
      <c r="J34" s="7">
        <f>'Electric - Customers'!J34-'Electric - Customers'!J33</f>
        <v>0</v>
      </c>
      <c r="K34" s="11">
        <f t="shared" si="5"/>
        <v>1605</v>
      </c>
    </row>
    <row r="35" spans="1:11" x14ac:dyDescent="0.2">
      <c r="A35" s="5">
        <f t="shared" si="3"/>
        <v>2024</v>
      </c>
      <c r="B35" s="5">
        <f t="shared" si="4"/>
        <v>12</v>
      </c>
      <c r="C35" s="6">
        <f t="shared" si="2"/>
        <v>45627</v>
      </c>
      <c r="E35" s="10">
        <f>'Electric - Customers'!E35-'Electric - Customers'!E34</f>
        <v>1305</v>
      </c>
      <c r="F35" s="7">
        <f>'Electric - Customers'!F35-'Electric - Customers'!F34</f>
        <v>50</v>
      </c>
      <c r="G35" s="7">
        <f>'Electric - Customers'!G35-'Electric - Customers'!G34</f>
        <v>20</v>
      </c>
      <c r="H35" s="7">
        <f>'Electric - Customers'!H35-'Electric - Customers'!H34</f>
        <v>-2</v>
      </c>
      <c r="I35" s="7">
        <f>'Electric - Customers'!I35-'Electric - Customers'!I34</f>
        <v>12</v>
      </c>
      <c r="J35" s="7">
        <f>'Electric - Customers'!J35-'Electric - Customers'!J34</f>
        <v>0</v>
      </c>
      <c r="K35" s="11">
        <f t="shared" si="5"/>
        <v>1385</v>
      </c>
    </row>
    <row r="36" spans="1:11" x14ac:dyDescent="0.2">
      <c r="A36" s="5">
        <f t="shared" si="3"/>
        <v>2025</v>
      </c>
      <c r="B36" s="5">
        <f t="shared" si="4"/>
        <v>1</v>
      </c>
      <c r="C36" s="6">
        <f t="shared" si="2"/>
        <v>45658</v>
      </c>
      <c r="E36" s="10">
        <f>'Electric - Customers'!E36-'Electric - Customers'!E35</f>
        <v>974</v>
      </c>
      <c r="F36" s="7">
        <f>'Electric - Customers'!F36-'Electric - Customers'!F35</f>
        <v>40</v>
      </c>
      <c r="G36" s="7">
        <f>'Electric - Customers'!G36-'Electric - Customers'!G35</f>
        <v>25</v>
      </c>
      <c r="H36" s="7">
        <f>'Electric - Customers'!H36-'Electric - Customers'!H35</f>
        <v>-2</v>
      </c>
      <c r="I36" s="7">
        <f>'Electric - Customers'!I36-'Electric - Customers'!I35</f>
        <v>13</v>
      </c>
      <c r="J36" s="7">
        <f>'Electric - Customers'!J36-'Electric - Customers'!J35</f>
        <v>0</v>
      </c>
      <c r="K36" s="11">
        <f t="shared" si="5"/>
        <v>1050</v>
      </c>
    </row>
    <row r="37" spans="1:11" x14ac:dyDescent="0.2">
      <c r="A37" s="5">
        <f t="shared" si="3"/>
        <v>2025</v>
      </c>
      <c r="B37" s="5">
        <f t="shared" si="4"/>
        <v>2</v>
      </c>
      <c r="C37" s="6">
        <f t="shared" si="2"/>
        <v>45689</v>
      </c>
      <c r="E37" s="10">
        <f>'Electric - Customers'!E37-'Electric - Customers'!E36</f>
        <v>780</v>
      </c>
      <c r="F37" s="7">
        <f>'Electric - Customers'!F37-'Electric - Customers'!F36</f>
        <v>222</v>
      </c>
      <c r="G37" s="7">
        <f>'Electric - Customers'!G37-'Electric - Customers'!G36</f>
        <v>26</v>
      </c>
      <c r="H37" s="7">
        <f>'Electric - Customers'!H37-'Electric - Customers'!H36</f>
        <v>-2</v>
      </c>
      <c r="I37" s="7">
        <f>'Electric - Customers'!I37-'Electric - Customers'!I36</f>
        <v>13</v>
      </c>
      <c r="J37" s="7">
        <f>'Electric - Customers'!J37-'Electric - Customers'!J36</f>
        <v>0</v>
      </c>
      <c r="K37" s="11">
        <f t="shared" si="5"/>
        <v>1039</v>
      </c>
    </row>
    <row r="38" spans="1:11" x14ac:dyDescent="0.2">
      <c r="A38" s="5">
        <f t="shared" si="3"/>
        <v>2025</v>
      </c>
      <c r="B38" s="5">
        <f t="shared" si="4"/>
        <v>3</v>
      </c>
      <c r="C38" s="6">
        <f t="shared" si="2"/>
        <v>45717</v>
      </c>
      <c r="E38" s="10">
        <f>'Electric - Customers'!E38-'Electric - Customers'!E37</f>
        <v>792</v>
      </c>
      <c r="F38" s="7">
        <f>'Electric - Customers'!F38-'Electric - Customers'!F37</f>
        <v>134</v>
      </c>
      <c r="G38" s="7">
        <f>'Electric - Customers'!G38-'Electric - Customers'!G37</f>
        <v>25</v>
      </c>
      <c r="H38" s="7">
        <f>'Electric - Customers'!H38-'Electric - Customers'!H37</f>
        <v>-2</v>
      </c>
      <c r="I38" s="7">
        <f>'Electric - Customers'!I38-'Electric - Customers'!I37</f>
        <v>12</v>
      </c>
      <c r="J38" s="7">
        <f>'Electric - Customers'!J38-'Electric - Customers'!J37</f>
        <v>0</v>
      </c>
      <c r="K38" s="11">
        <f t="shared" si="5"/>
        <v>961</v>
      </c>
    </row>
    <row r="39" spans="1:11" x14ac:dyDescent="0.2">
      <c r="A39" s="5">
        <f t="shared" si="3"/>
        <v>2025</v>
      </c>
      <c r="B39" s="5">
        <f t="shared" si="4"/>
        <v>4</v>
      </c>
      <c r="C39" s="6">
        <f t="shared" si="2"/>
        <v>45748</v>
      </c>
      <c r="E39" s="10">
        <f>'Electric - Customers'!E39-'Electric - Customers'!E38</f>
        <v>487</v>
      </c>
      <c r="F39" s="7">
        <f>'Electric - Customers'!F39-'Electric - Customers'!F38</f>
        <v>203</v>
      </c>
      <c r="G39" s="7">
        <f>'Electric - Customers'!G39-'Electric - Customers'!G38</f>
        <v>25</v>
      </c>
      <c r="H39" s="7">
        <f>'Electric - Customers'!H39-'Electric - Customers'!H38</f>
        <v>-2</v>
      </c>
      <c r="I39" s="7">
        <f>'Electric - Customers'!I39-'Electric - Customers'!I38</f>
        <v>13</v>
      </c>
      <c r="J39" s="7">
        <f>'Electric - Customers'!J39-'Electric - Customers'!J38</f>
        <v>0</v>
      </c>
      <c r="K39" s="11">
        <f t="shared" si="5"/>
        <v>726</v>
      </c>
    </row>
    <row r="40" spans="1:11" x14ac:dyDescent="0.2">
      <c r="A40" s="5">
        <f t="shared" si="3"/>
        <v>2025</v>
      </c>
      <c r="B40" s="5">
        <f t="shared" si="4"/>
        <v>5</v>
      </c>
      <c r="C40" s="6">
        <f t="shared" si="2"/>
        <v>45778</v>
      </c>
      <c r="E40" s="10">
        <f>'Electric - Customers'!E40-'Electric - Customers'!E39</f>
        <v>654</v>
      </c>
      <c r="F40" s="7">
        <f>'Electric - Customers'!F40-'Electric - Customers'!F39</f>
        <v>221</v>
      </c>
      <c r="G40" s="7">
        <f>'Electric - Customers'!G40-'Electric - Customers'!G39</f>
        <v>25</v>
      </c>
      <c r="H40" s="7">
        <f>'Electric - Customers'!H40-'Electric - Customers'!H39</f>
        <v>-2</v>
      </c>
      <c r="I40" s="7">
        <f>'Electric - Customers'!I40-'Electric - Customers'!I39</f>
        <v>12</v>
      </c>
      <c r="J40" s="7">
        <f>'Electric - Customers'!J40-'Electric - Customers'!J39</f>
        <v>0</v>
      </c>
      <c r="K40" s="11">
        <f t="shared" si="5"/>
        <v>910</v>
      </c>
    </row>
    <row r="41" spans="1:11" x14ac:dyDescent="0.2">
      <c r="A41" s="5">
        <f t="shared" si="3"/>
        <v>2025</v>
      </c>
      <c r="B41" s="5">
        <f t="shared" si="4"/>
        <v>6</v>
      </c>
      <c r="C41" s="6">
        <f t="shared" si="2"/>
        <v>45809</v>
      </c>
      <c r="E41" s="10">
        <f>'Electric - Customers'!E41-'Electric - Customers'!E40</f>
        <v>726</v>
      </c>
      <c r="F41" s="7">
        <f>'Electric - Customers'!F41-'Electric - Customers'!F40</f>
        <v>171</v>
      </c>
      <c r="G41" s="7">
        <f>'Electric - Customers'!G41-'Electric - Customers'!G40</f>
        <v>25</v>
      </c>
      <c r="H41" s="7">
        <f>'Electric - Customers'!H41-'Electric - Customers'!H40</f>
        <v>-2</v>
      </c>
      <c r="I41" s="7">
        <f>'Electric - Customers'!I41-'Electric - Customers'!I40</f>
        <v>13</v>
      </c>
      <c r="J41" s="7">
        <f>'Electric - Customers'!J41-'Electric - Customers'!J40</f>
        <v>0</v>
      </c>
      <c r="K41" s="11">
        <f t="shared" si="5"/>
        <v>933</v>
      </c>
    </row>
    <row r="42" spans="1:11" x14ac:dyDescent="0.2">
      <c r="A42" s="5">
        <f t="shared" si="3"/>
        <v>2025</v>
      </c>
      <c r="B42" s="5">
        <f t="shared" si="4"/>
        <v>7</v>
      </c>
      <c r="C42" s="6">
        <f t="shared" si="2"/>
        <v>45839</v>
      </c>
      <c r="E42" s="10">
        <f>'Electric - Customers'!E42-'Electric - Customers'!E41</f>
        <v>491</v>
      </c>
      <c r="F42" s="7">
        <f>'Electric - Customers'!F42-'Electric - Customers'!F41</f>
        <v>176</v>
      </c>
      <c r="G42" s="7">
        <f>'Electric - Customers'!G42-'Electric - Customers'!G41</f>
        <v>26</v>
      </c>
      <c r="H42" s="7">
        <f>'Electric - Customers'!H42-'Electric - Customers'!H41</f>
        <v>-1</v>
      </c>
      <c r="I42" s="7">
        <f>'Electric - Customers'!I42-'Electric - Customers'!I41</f>
        <v>12</v>
      </c>
      <c r="J42" s="7">
        <f>'Electric - Customers'!J42-'Electric - Customers'!J41</f>
        <v>0</v>
      </c>
      <c r="K42" s="11">
        <f t="shared" si="5"/>
        <v>704</v>
      </c>
    </row>
    <row r="43" spans="1:11" x14ac:dyDescent="0.2">
      <c r="A43" s="5">
        <f t="shared" si="3"/>
        <v>2025</v>
      </c>
      <c r="B43" s="5">
        <f t="shared" si="4"/>
        <v>8</v>
      </c>
      <c r="C43" s="6">
        <f t="shared" si="2"/>
        <v>45870</v>
      </c>
      <c r="E43" s="10">
        <f>'Electric - Customers'!E43-'Electric - Customers'!E42</f>
        <v>1094</v>
      </c>
      <c r="F43" s="7">
        <f>'Electric - Customers'!F43-'Electric - Customers'!F42</f>
        <v>135</v>
      </c>
      <c r="G43" s="7">
        <f>'Electric - Customers'!G43-'Electric - Customers'!G42</f>
        <v>25</v>
      </c>
      <c r="H43" s="7">
        <f>'Electric - Customers'!H43-'Electric - Customers'!H42</f>
        <v>-2</v>
      </c>
      <c r="I43" s="7">
        <f>'Electric - Customers'!I43-'Electric - Customers'!I42</f>
        <v>13</v>
      </c>
      <c r="J43" s="7">
        <f>'Electric - Customers'!J43-'Electric - Customers'!J42</f>
        <v>0</v>
      </c>
      <c r="K43" s="11">
        <f t="shared" si="5"/>
        <v>1265</v>
      </c>
    </row>
    <row r="44" spans="1:11" x14ac:dyDescent="0.2">
      <c r="A44" s="5">
        <f t="shared" si="3"/>
        <v>2025</v>
      </c>
      <c r="B44" s="5">
        <f t="shared" si="4"/>
        <v>9</v>
      </c>
      <c r="C44" s="6">
        <f t="shared" si="2"/>
        <v>45901</v>
      </c>
      <c r="E44" s="10">
        <f>'Electric - Customers'!E44-'Electric - Customers'!E43</f>
        <v>1334</v>
      </c>
      <c r="F44" s="7">
        <f>'Electric - Customers'!F44-'Electric - Customers'!F43</f>
        <v>51</v>
      </c>
      <c r="G44" s="7">
        <f>'Electric - Customers'!G44-'Electric - Customers'!G43</f>
        <v>25</v>
      </c>
      <c r="H44" s="7">
        <f>'Electric - Customers'!H44-'Electric - Customers'!H43</f>
        <v>-2</v>
      </c>
      <c r="I44" s="7">
        <f>'Electric - Customers'!I44-'Electric - Customers'!I43</f>
        <v>12</v>
      </c>
      <c r="J44" s="7">
        <f>'Electric - Customers'!J44-'Electric - Customers'!J43</f>
        <v>0</v>
      </c>
      <c r="K44" s="11">
        <f t="shared" si="5"/>
        <v>1420</v>
      </c>
    </row>
    <row r="45" spans="1:11" x14ac:dyDescent="0.2">
      <c r="A45" s="5">
        <f t="shared" si="3"/>
        <v>2025</v>
      </c>
      <c r="B45" s="5">
        <f t="shared" si="4"/>
        <v>10</v>
      </c>
      <c r="C45" s="6">
        <f t="shared" si="2"/>
        <v>45931</v>
      </c>
      <c r="E45" s="10">
        <f>'Electric - Customers'!E45-'Electric - Customers'!E44</f>
        <v>1485</v>
      </c>
      <c r="F45" s="7">
        <f>'Electric - Customers'!F45-'Electric - Customers'!F44</f>
        <v>45</v>
      </c>
      <c r="G45" s="7">
        <f>'Electric - Customers'!G45-'Electric - Customers'!G44</f>
        <v>25</v>
      </c>
      <c r="H45" s="7">
        <f>'Electric - Customers'!H45-'Electric - Customers'!H44</f>
        <v>-1</v>
      </c>
      <c r="I45" s="7">
        <f>'Electric - Customers'!I45-'Electric - Customers'!I44</f>
        <v>13</v>
      </c>
      <c r="J45" s="7">
        <f>'Electric - Customers'!J45-'Electric - Customers'!J44</f>
        <v>0</v>
      </c>
      <c r="K45" s="11">
        <f t="shared" si="5"/>
        <v>1567</v>
      </c>
    </row>
    <row r="46" spans="1:11" x14ac:dyDescent="0.2">
      <c r="A46" s="5">
        <f t="shared" si="3"/>
        <v>2025</v>
      </c>
      <c r="B46" s="5">
        <f t="shared" si="4"/>
        <v>11</v>
      </c>
      <c r="C46" s="6">
        <f t="shared" si="2"/>
        <v>45962</v>
      </c>
      <c r="E46" s="10">
        <f>'Electric - Customers'!E46-'Electric - Customers'!E45</f>
        <v>1561</v>
      </c>
      <c r="F46" s="7">
        <f>'Electric - Customers'!F46-'Electric - Customers'!F45</f>
        <v>41</v>
      </c>
      <c r="G46" s="7">
        <f>'Electric - Customers'!G46-'Electric - Customers'!G45</f>
        <v>26</v>
      </c>
      <c r="H46" s="7">
        <f>'Electric - Customers'!H46-'Electric - Customers'!H45</f>
        <v>-2</v>
      </c>
      <c r="I46" s="7">
        <f>'Electric - Customers'!I46-'Electric - Customers'!I45</f>
        <v>13</v>
      </c>
      <c r="J46" s="7">
        <f>'Electric - Customers'!J46-'Electric - Customers'!J45</f>
        <v>0</v>
      </c>
      <c r="K46" s="11">
        <f t="shared" si="5"/>
        <v>1639</v>
      </c>
    </row>
    <row r="47" spans="1:11" x14ac:dyDescent="0.2">
      <c r="A47" s="5">
        <f t="shared" si="3"/>
        <v>2025</v>
      </c>
      <c r="B47" s="5">
        <f t="shared" si="4"/>
        <v>12</v>
      </c>
      <c r="C47" s="6">
        <f t="shared" si="2"/>
        <v>45992</v>
      </c>
      <c r="E47" s="10">
        <f>'Electric - Customers'!E47-'Electric - Customers'!E46</f>
        <v>1327</v>
      </c>
      <c r="F47" s="7">
        <f>'Electric - Customers'!F47-'Electric - Customers'!F46</f>
        <v>47</v>
      </c>
      <c r="G47" s="7">
        <f>'Electric - Customers'!G47-'Electric - Customers'!G46</f>
        <v>25</v>
      </c>
      <c r="H47" s="7">
        <f>'Electric - Customers'!H47-'Electric - Customers'!H46</f>
        <v>-2</v>
      </c>
      <c r="I47" s="7">
        <f>'Electric - Customers'!I47-'Electric - Customers'!I46</f>
        <v>12</v>
      </c>
      <c r="J47" s="7">
        <f>'Electric - Customers'!J47-'Electric - Customers'!J46</f>
        <v>0</v>
      </c>
      <c r="K47" s="11">
        <f t="shared" si="5"/>
        <v>1409</v>
      </c>
    </row>
    <row r="48" spans="1:11" x14ac:dyDescent="0.2">
      <c r="A48" s="5">
        <f t="shared" si="3"/>
        <v>2026</v>
      </c>
      <c r="B48" s="5">
        <f t="shared" si="4"/>
        <v>1</v>
      </c>
      <c r="C48" s="6">
        <f t="shared" si="2"/>
        <v>46023</v>
      </c>
      <c r="E48" s="10">
        <f>'Electric - Customers'!E48-'Electric - Customers'!E47</f>
        <v>988</v>
      </c>
      <c r="F48" s="7">
        <f>'Electric - Customers'!F48-'Electric - Customers'!F47</f>
        <v>38</v>
      </c>
      <c r="G48" s="7">
        <f>'Electric - Customers'!G48-'Electric - Customers'!G47</f>
        <v>34</v>
      </c>
      <c r="H48" s="7">
        <f>'Electric - Customers'!H48-'Electric - Customers'!H47</f>
        <v>-1</v>
      </c>
      <c r="I48" s="7">
        <f>'Electric - Customers'!I48-'Electric - Customers'!I47</f>
        <v>13</v>
      </c>
      <c r="J48" s="7">
        <f>'Electric - Customers'!J48-'Electric - Customers'!J47</f>
        <v>0</v>
      </c>
      <c r="K48" s="11">
        <f t="shared" si="5"/>
        <v>1072</v>
      </c>
    </row>
    <row r="49" spans="1:11" x14ac:dyDescent="0.2">
      <c r="A49" s="5">
        <f t="shared" si="3"/>
        <v>2026</v>
      </c>
      <c r="B49" s="5">
        <f t="shared" si="4"/>
        <v>2</v>
      </c>
      <c r="C49" s="6">
        <f t="shared" si="2"/>
        <v>46054</v>
      </c>
      <c r="E49" s="10">
        <f>'Electric - Customers'!E49-'Electric - Customers'!E48</f>
        <v>786</v>
      </c>
      <c r="F49" s="7">
        <f>'Electric - Customers'!F49-'Electric - Customers'!F48</f>
        <v>221</v>
      </c>
      <c r="G49" s="7">
        <f>'Electric - Customers'!G49-'Electric - Customers'!G48</f>
        <v>34</v>
      </c>
      <c r="H49" s="7">
        <f>'Electric - Customers'!H49-'Electric - Customers'!H48</f>
        <v>-2</v>
      </c>
      <c r="I49" s="7">
        <f>'Electric - Customers'!I49-'Electric - Customers'!I48</f>
        <v>12</v>
      </c>
      <c r="J49" s="7">
        <f>'Electric - Customers'!J49-'Electric - Customers'!J48</f>
        <v>0</v>
      </c>
      <c r="K49" s="11">
        <f t="shared" si="5"/>
        <v>1051</v>
      </c>
    </row>
    <row r="50" spans="1:11" x14ac:dyDescent="0.2">
      <c r="A50" s="5">
        <f t="shared" si="3"/>
        <v>2026</v>
      </c>
      <c r="B50" s="5">
        <f t="shared" si="4"/>
        <v>3</v>
      </c>
      <c r="C50" s="6">
        <f t="shared" si="2"/>
        <v>46082</v>
      </c>
      <c r="E50" s="10">
        <f>'Electric - Customers'!E50-'Electric - Customers'!E49</f>
        <v>794</v>
      </c>
      <c r="F50" s="7">
        <f>'Electric - Customers'!F50-'Electric - Customers'!F49</f>
        <v>132</v>
      </c>
      <c r="G50" s="7">
        <f>'Electric - Customers'!G50-'Electric - Customers'!G49</f>
        <v>34</v>
      </c>
      <c r="H50" s="7">
        <f>'Electric - Customers'!H50-'Electric - Customers'!H49</f>
        <v>-1</v>
      </c>
      <c r="I50" s="7">
        <f>'Electric - Customers'!I50-'Electric - Customers'!I49</f>
        <v>13</v>
      </c>
      <c r="J50" s="7">
        <f>'Electric - Customers'!J50-'Electric - Customers'!J49</f>
        <v>0</v>
      </c>
      <c r="K50" s="11">
        <f t="shared" si="5"/>
        <v>972</v>
      </c>
    </row>
    <row r="51" spans="1:11" x14ac:dyDescent="0.2">
      <c r="A51" s="5">
        <f t="shared" si="3"/>
        <v>2026</v>
      </c>
      <c r="B51" s="5">
        <f t="shared" si="4"/>
        <v>4</v>
      </c>
      <c r="C51" s="6">
        <f t="shared" si="2"/>
        <v>46113</v>
      </c>
      <c r="E51" s="10">
        <f>'Electric - Customers'!E51-'Electric - Customers'!E50</f>
        <v>484</v>
      </c>
      <c r="F51" s="7">
        <f>'Electric - Customers'!F51-'Electric - Customers'!F50</f>
        <v>200</v>
      </c>
      <c r="G51" s="7">
        <f>'Electric - Customers'!G51-'Electric - Customers'!G50</f>
        <v>34</v>
      </c>
      <c r="H51" s="7">
        <f>'Electric - Customers'!H51-'Electric - Customers'!H50</f>
        <v>-2</v>
      </c>
      <c r="I51" s="7">
        <f>'Electric - Customers'!I51-'Electric - Customers'!I50</f>
        <v>12</v>
      </c>
      <c r="J51" s="7">
        <f>'Electric - Customers'!J51-'Electric - Customers'!J50</f>
        <v>0</v>
      </c>
      <c r="K51" s="11">
        <f t="shared" si="5"/>
        <v>728</v>
      </c>
    </row>
    <row r="52" spans="1:11" x14ac:dyDescent="0.2">
      <c r="A52" s="5">
        <f t="shared" si="3"/>
        <v>2026</v>
      </c>
      <c r="B52" s="5">
        <f t="shared" si="4"/>
        <v>5</v>
      </c>
      <c r="C52" s="6">
        <f t="shared" si="2"/>
        <v>46143</v>
      </c>
      <c r="E52" s="10">
        <f>'Electric - Customers'!E52-'Electric - Customers'!E51</f>
        <v>648</v>
      </c>
      <c r="F52" s="7">
        <f>'Electric - Customers'!F52-'Electric - Customers'!F51</f>
        <v>218</v>
      </c>
      <c r="G52" s="7">
        <f>'Electric - Customers'!G52-'Electric - Customers'!G51</f>
        <v>35</v>
      </c>
      <c r="H52" s="7">
        <f>'Electric - Customers'!H52-'Electric - Customers'!H51</f>
        <v>-1</v>
      </c>
      <c r="I52" s="7">
        <f>'Electric - Customers'!I52-'Electric - Customers'!I51</f>
        <v>13</v>
      </c>
      <c r="J52" s="7">
        <f>'Electric - Customers'!J52-'Electric - Customers'!J51</f>
        <v>0</v>
      </c>
      <c r="K52" s="11">
        <f t="shared" si="5"/>
        <v>913</v>
      </c>
    </row>
    <row r="53" spans="1:11" x14ac:dyDescent="0.2">
      <c r="A53" s="5">
        <f t="shared" si="3"/>
        <v>2026</v>
      </c>
      <c r="B53" s="5">
        <f t="shared" si="4"/>
        <v>6</v>
      </c>
      <c r="C53" s="6">
        <f t="shared" si="2"/>
        <v>46174</v>
      </c>
      <c r="E53" s="10">
        <f>'Electric - Customers'!E53-'Electric - Customers'!E52</f>
        <v>718</v>
      </c>
      <c r="F53" s="7">
        <f>'Electric - Customers'!F53-'Electric - Customers'!F52</f>
        <v>170</v>
      </c>
      <c r="G53" s="7">
        <f>'Electric - Customers'!G53-'Electric - Customers'!G52</f>
        <v>34</v>
      </c>
      <c r="H53" s="7">
        <f>'Electric - Customers'!H53-'Electric - Customers'!H52</f>
        <v>-2</v>
      </c>
      <c r="I53" s="7">
        <f>'Electric - Customers'!I53-'Electric - Customers'!I52</f>
        <v>13</v>
      </c>
      <c r="J53" s="7">
        <f>'Electric - Customers'!J53-'Electric - Customers'!J52</f>
        <v>0</v>
      </c>
      <c r="K53" s="11">
        <f t="shared" ref="K53:K59" si="6">SUM(E53:J53)</f>
        <v>933</v>
      </c>
    </row>
    <row r="54" spans="1:11" x14ac:dyDescent="0.2">
      <c r="A54" s="5">
        <f t="shared" ref="A54:A59" si="7">IF(B54=1,A53+1,A53)</f>
        <v>2026</v>
      </c>
      <c r="B54" s="5">
        <f t="shared" ref="B54:B59" si="8">IF(B53=12,1,B53+1)</f>
        <v>7</v>
      </c>
      <c r="C54" s="6">
        <f t="shared" ref="C54:C59" si="9">DATE(A54,B54,1)</f>
        <v>46204</v>
      </c>
      <c r="E54" s="10">
        <f>'Electric - Customers'!E54-'Electric - Customers'!E53</f>
        <v>481</v>
      </c>
      <c r="F54" s="7">
        <f>'Electric - Customers'!F54-'Electric - Customers'!F53</f>
        <v>176</v>
      </c>
      <c r="G54" s="7">
        <f>'Electric - Customers'!G54-'Electric - Customers'!G53</f>
        <v>34</v>
      </c>
      <c r="H54" s="7">
        <f>'Electric - Customers'!H54-'Electric - Customers'!H53</f>
        <v>-1</v>
      </c>
      <c r="I54" s="7">
        <f>'Electric - Customers'!I54-'Electric - Customers'!I53</f>
        <v>12</v>
      </c>
      <c r="J54" s="7">
        <f>'Electric - Customers'!J54-'Electric - Customers'!J53</f>
        <v>0</v>
      </c>
      <c r="K54" s="11">
        <f t="shared" si="6"/>
        <v>702</v>
      </c>
    </row>
    <row r="55" spans="1:11" x14ac:dyDescent="0.2">
      <c r="A55" s="5">
        <f t="shared" si="7"/>
        <v>2026</v>
      </c>
      <c r="B55" s="5">
        <f t="shared" si="8"/>
        <v>8</v>
      </c>
      <c r="C55" s="6">
        <f t="shared" si="9"/>
        <v>46235</v>
      </c>
      <c r="E55" s="10">
        <f>'Electric - Customers'!E55-'Electric - Customers'!E54</f>
        <v>1083</v>
      </c>
      <c r="F55" s="7">
        <f>'Electric - Customers'!F55-'Electric - Customers'!F54</f>
        <v>134</v>
      </c>
      <c r="G55" s="7">
        <f>'Electric - Customers'!G55-'Electric - Customers'!G54</f>
        <v>34</v>
      </c>
      <c r="H55" s="7">
        <f>'Electric - Customers'!H55-'Electric - Customers'!H54</f>
        <v>-2</v>
      </c>
      <c r="I55" s="7">
        <f>'Electric - Customers'!I55-'Electric - Customers'!I54</f>
        <v>13</v>
      </c>
      <c r="J55" s="7">
        <f>'Electric - Customers'!J55-'Electric - Customers'!J54</f>
        <v>0</v>
      </c>
      <c r="K55" s="11">
        <f t="shared" si="6"/>
        <v>1262</v>
      </c>
    </row>
    <row r="56" spans="1:11" x14ac:dyDescent="0.2">
      <c r="A56" s="5">
        <f t="shared" si="7"/>
        <v>2026</v>
      </c>
      <c r="B56" s="5">
        <f t="shared" si="8"/>
        <v>9</v>
      </c>
      <c r="C56" s="6">
        <f t="shared" si="9"/>
        <v>46266</v>
      </c>
      <c r="E56" s="10">
        <f>'Electric - Customers'!E56-'Electric - Customers'!E55</f>
        <v>1324</v>
      </c>
      <c r="F56" s="7">
        <f>'Electric - Customers'!F56-'Electric - Customers'!F55</f>
        <v>51</v>
      </c>
      <c r="G56" s="7">
        <f>'Electric - Customers'!G56-'Electric - Customers'!G55</f>
        <v>34</v>
      </c>
      <c r="H56" s="7">
        <f>'Electric - Customers'!H56-'Electric - Customers'!H55</f>
        <v>-1</v>
      </c>
      <c r="I56" s="7">
        <f>'Electric - Customers'!I56-'Electric - Customers'!I55</f>
        <v>12</v>
      </c>
      <c r="J56" s="7">
        <f>'Electric - Customers'!J56-'Electric - Customers'!J55</f>
        <v>0</v>
      </c>
      <c r="K56" s="11">
        <f t="shared" si="6"/>
        <v>1420</v>
      </c>
    </row>
    <row r="57" spans="1:11" x14ac:dyDescent="0.2">
      <c r="A57" s="5">
        <f t="shared" si="7"/>
        <v>2026</v>
      </c>
      <c r="B57" s="5">
        <f t="shared" si="8"/>
        <v>10</v>
      </c>
      <c r="C57" s="6">
        <f t="shared" si="9"/>
        <v>46296</v>
      </c>
      <c r="E57" s="10">
        <f>'Electric - Customers'!E57-'Electric - Customers'!E56</f>
        <v>1474</v>
      </c>
      <c r="F57" s="7">
        <f>'Electric - Customers'!F57-'Electric - Customers'!F56</f>
        <v>45</v>
      </c>
      <c r="G57" s="7">
        <f>'Electric - Customers'!G57-'Electric - Customers'!G56</f>
        <v>34</v>
      </c>
      <c r="H57" s="7">
        <f>'Electric - Customers'!H57-'Electric - Customers'!H56</f>
        <v>-2</v>
      </c>
      <c r="I57" s="7">
        <f>'Electric - Customers'!I57-'Electric - Customers'!I56</f>
        <v>13</v>
      </c>
      <c r="J57" s="7">
        <f>'Electric - Customers'!J57-'Electric - Customers'!J56</f>
        <v>0</v>
      </c>
      <c r="K57" s="11">
        <f t="shared" si="6"/>
        <v>1564</v>
      </c>
    </row>
    <row r="58" spans="1:11" x14ac:dyDescent="0.2">
      <c r="A58" s="5">
        <f t="shared" si="7"/>
        <v>2026</v>
      </c>
      <c r="B58" s="5">
        <f t="shared" si="8"/>
        <v>11</v>
      </c>
      <c r="C58" s="6">
        <f t="shared" si="9"/>
        <v>46327</v>
      </c>
      <c r="E58" s="10">
        <f>'Electric - Customers'!E58-'Electric - Customers'!E57</f>
        <v>1552</v>
      </c>
      <c r="F58" s="7">
        <f>'Electric - Customers'!F58-'Electric - Customers'!F57</f>
        <v>40</v>
      </c>
      <c r="G58" s="7">
        <f>'Electric - Customers'!G58-'Electric - Customers'!G57</f>
        <v>35</v>
      </c>
      <c r="H58" s="7">
        <f>'Electric - Customers'!H58-'Electric - Customers'!H57</f>
        <v>-1</v>
      </c>
      <c r="I58" s="7">
        <f>'Electric - Customers'!I58-'Electric - Customers'!I57</f>
        <v>13</v>
      </c>
      <c r="J58" s="7">
        <f>'Electric - Customers'!J58-'Electric - Customers'!J57</f>
        <v>0</v>
      </c>
      <c r="K58" s="11">
        <f t="shared" si="6"/>
        <v>1639</v>
      </c>
    </row>
    <row r="59" spans="1:11" ht="13.5" thickBot="1" x14ac:dyDescent="0.25">
      <c r="A59" s="5">
        <f t="shared" si="7"/>
        <v>2026</v>
      </c>
      <c r="B59" s="5">
        <f t="shared" si="8"/>
        <v>12</v>
      </c>
      <c r="C59" s="6">
        <f t="shared" si="9"/>
        <v>46357</v>
      </c>
      <c r="E59" s="22">
        <f>'Electric - Customers'!E59-'Electric - Customers'!E58</f>
        <v>1317</v>
      </c>
      <c r="F59" s="29">
        <f>'Electric - Customers'!F59-'Electric - Customers'!F58</f>
        <v>47</v>
      </c>
      <c r="G59" s="29">
        <f>'Electric - Customers'!G59-'Electric - Customers'!G58</f>
        <v>34</v>
      </c>
      <c r="H59" s="29">
        <f>'Electric - Customers'!H59-'Electric - Customers'!H58</f>
        <v>-2</v>
      </c>
      <c r="I59" s="29">
        <f>'Electric - Customers'!I59-'Electric - Customers'!I58</f>
        <v>12</v>
      </c>
      <c r="J59" s="29">
        <f>'Electric - Customers'!J59-'Electric - Customers'!J58</f>
        <v>0</v>
      </c>
      <c r="K59" s="23">
        <f t="shared" si="6"/>
        <v>1408</v>
      </c>
    </row>
  </sheetData>
  <mergeCells count="2">
    <mergeCell ref="E4:K4"/>
    <mergeCell ref="B7:B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sheetPr>
  <dimension ref="A1:Q59"/>
  <sheetViews>
    <sheetView workbookViewId="0">
      <pane xSplit="4" ySplit="6" topLeftCell="E7" activePane="bottomRight" state="frozen"/>
      <selection pane="topRight" activeCell="E1" sqref="E1"/>
      <selection pane="bottomLeft" activeCell="A7" sqref="A7"/>
      <selection pane="bottomRight" activeCell="J34" sqref="J34"/>
    </sheetView>
  </sheetViews>
  <sheetFormatPr defaultRowHeight="12.75" outlineLevelCol="1" x14ac:dyDescent="0.2"/>
  <cols>
    <col min="1" max="2" width="9.140625" style="3"/>
    <col min="3" max="3" width="10.28515625" style="3" hidden="1" customWidth="1" outlineLevel="1"/>
    <col min="4" max="4" width="2.7109375" style="3" customWidth="1" collapsed="1"/>
    <col min="5" max="6" width="12.42578125" style="3" bestFit="1" customWidth="1"/>
    <col min="7" max="7" width="11" style="3" bestFit="1" customWidth="1"/>
    <col min="8" max="8" width="10.5703125" style="3" bestFit="1" customWidth="1"/>
    <col min="9" max="9" width="10" style="3" bestFit="1" customWidth="1"/>
    <col min="10" max="10" width="14.7109375" style="3" bestFit="1" customWidth="1"/>
    <col min="11" max="11" width="13.28515625" style="3" bestFit="1" customWidth="1"/>
    <col min="12" max="12" width="15.28515625" style="3" customWidth="1"/>
    <col min="13" max="13" width="12.7109375" style="3" bestFit="1" customWidth="1"/>
    <col min="14" max="14" width="18.5703125" style="3" customWidth="1"/>
    <col min="15" max="15" width="14.28515625" style="3" customWidth="1"/>
  </cols>
  <sheetData>
    <row r="1" spans="1:17" ht="31.5" x14ac:dyDescent="0.5">
      <c r="A1" s="2" t="str">
        <f>'Electric - Sales'!A1</f>
        <v>F23 Final Electric Load Forecast</v>
      </c>
    </row>
    <row r="2" spans="1:17" ht="21" x14ac:dyDescent="0.35">
      <c r="A2" s="4" t="s">
        <v>9</v>
      </c>
    </row>
    <row r="3" spans="1:17" ht="13.5" thickBot="1" x14ac:dyDescent="0.25">
      <c r="A3" s="3" t="s">
        <v>89</v>
      </c>
    </row>
    <row r="4" spans="1:17" ht="12" customHeight="1" x14ac:dyDescent="0.2">
      <c r="E4" s="133" t="s">
        <v>71</v>
      </c>
      <c r="F4" s="134"/>
      <c r="G4" s="134"/>
      <c r="H4" s="134"/>
      <c r="I4" s="134"/>
      <c r="J4" s="134"/>
      <c r="K4" s="134"/>
      <c r="L4" s="134"/>
      <c r="M4" s="134"/>
      <c r="N4" s="134"/>
      <c r="O4" s="135"/>
    </row>
    <row r="5" spans="1:17" x14ac:dyDescent="0.2">
      <c r="A5" s="5" t="s">
        <v>0</v>
      </c>
      <c r="B5" s="5" t="s">
        <v>1</v>
      </c>
      <c r="C5" s="5" t="s">
        <v>2</v>
      </c>
      <c r="E5" s="12" t="s">
        <v>3</v>
      </c>
      <c r="F5" s="13" t="s">
        <v>4</v>
      </c>
      <c r="G5" s="13" t="s">
        <v>5</v>
      </c>
      <c r="H5" s="13" t="s">
        <v>6</v>
      </c>
      <c r="I5" s="13" t="s">
        <v>7</v>
      </c>
      <c r="J5" s="13" t="s">
        <v>10</v>
      </c>
      <c r="K5" s="13" t="s">
        <v>11</v>
      </c>
      <c r="L5" s="13" t="s">
        <v>12</v>
      </c>
      <c r="M5" s="13" t="s">
        <v>13</v>
      </c>
      <c r="N5" s="13" t="s">
        <v>14</v>
      </c>
      <c r="O5" s="14" t="s">
        <v>15</v>
      </c>
    </row>
    <row r="6" spans="1:17" ht="3" customHeight="1" thickBot="1" x14ac:dyDescent="0.25">
      <c r="E6" s="15"/>
      <c r="F6" s="8"/>
      <c r="G6" s="8"/>
      <c r="H6" s="8"/>
      <c r="I6" s="8"/>
      <c r="J6" s="8"/>
      <c r="K6" s="8"/>
      <c r="L6" s="8"/>
      <c r="M6" s="8"/>
      <c r="N6" s="8"/>
      <c r="O6" s="16"/>
    </row>
    <row r="7" spans="1:17" x14ac:dyDescent="0.2">
      <c r="A7" s="5">
        <v>2023</v>
      </c>
      <c r="B7" s="5"/>
      <c r="C7" s="6"/>
      <c r="E7" s="20">
        <f t="shared" ref="E7:O10" si="0">SUMIF($A$12:$A$59,$A7,E$12:E$59)</f>
        <v>11246057</v>
      </c>
      <c r="F7" s="28">
        <f t="shared" si="0"/>
        <v>8664638</v>
      </c>
      <c r="G7" s="28">
        <f t="shared" si="0"/>
        <v>1104221</v>
      </c>
      <c r="H7" s="28">
        <f t="shared" si="0"/>
        <v>69032</v>
      </c>
      <c r="I7" s="28">
        <f t="shared" si="0"/>
        <v>6689</v>
      </c>
      <c r="J7" s="28">
        <f t="shared" si="0"/>
        <v>21090637</v>
      </c>
      <c r="K7" s="28">
        <f t="shared" si="0"/>
        <v>1868908</v>
      </c>
      <c r="L7" s="28">
        <f t="shared" si="0"/>
        <v>22959545</v>
      </c>
      <c r="M7" s="28">
        <f t="shared" si="0"/>
        <v>23700</v>
      </c>
      <c r="N7" s="28">
        <f t="shared" si="0"/>
        <v>2101</v>
      </c>
      <c r="O7" s="21">
        <f t="shared" si="0"/>
        <v>22985346</v>
      </c>
    </row>
    <row r="8" spans="1:17" x14ac:dyDescent="0.2">
      <c r="A8" s="5">
        <f t="shared" ref="A8:A10" si="1">A7+1</f>
        <v>2024</v>
      </c>
      <c r="B8" s="5"/>
      <c r="C8" s="6"/>
      <c r="E8" s="10">
        <f t="shared" si="0"/>
        <v>11233736</v>
      </c>
      <c r="F8" s="7">
        <f t="shared" si="0"/>
        <v>8804282</v>
      </c>
      <c r="G8" s="7">
        <f t="shared" si="0"/>
        <v>1071303</v>
      </c>
      <c r="H8" s="7">
        <f t="shared" si="0"/>
        <v>70776</v>
      </c>
      <c r="I8" s="7">
        <f t="shared" si="0"/>
        <v>6783</v>
      </c>
      <c r="J8" s="7">
        <f t="shared" si="0"/>
        <v>21186880</v>
      </c>
      <c r="K8" s="7">
        <f t="shared" si="0"/>
        <v>1877433</v>
      </c>
      <c r="L8" s="7">
        <f t="shared" si="0"/>
        <v>23064313</v>
      </c>
      <c r="M8" s="7">
        <f t="shared" si="0"/>
        <v>23700</v>
      </c>
      <c r="N8" s="7">
        <f t="shared" si="0"/>
        <v>2101</v>
      </c>
      <c r="O8" s="11">
        <f t="shared" si="0"/>
        <v>23090114</v>
      </c>
    </row>
    <row r="9" spans="1:17" x14ac:dyDescent="0.2">
      <c r="A9" s="5">
        <f t="shared" si="1"/>
        <v>2025</v>
      </c>
      <c r="B9" s="5"/>
      <c r="C9" s="6"/>
      <c r="E9" s="10">
        <f t="shared" si="0"/>
        <v>11280705</v>
      </c>
      <c r="F9" s="7">
        <f t="shared" si="0"/>
        <v>8871582</v>
      </c>
      <c r="G9" s="7">
        <f t="shared" si="0"/>
        <v>1052868</v>
      </c>
      <c r="H9" s="7">
        <f t="shared" si="0"/>
        <v>69925</v>
      </c>
      <c r="I9" s="7">
        <f t="shared" si="0"/>
        <v>6714</v>
      </c>
      <c r="J9" s="7">
        <f t="shared" si="0"/>
        <v>21281794</v>
      </c>
      <c r="K9" s="7">
        <f t="shared" si="0"/>
        <v>1885845</v>
      </c>
      <c r="L9" s="7">
        <f t="shared" si="0"/>
        <v>23167639</v>
      </c>
      <c r="M9" s="7">
        <f t="shared" si="0"/>
        <v>23784</v>
      </c>
      <c r="N9" s="7">
        <f t="shared" si="0"/>
        <v>2108</v>
      </c>
      <c r="O9" s="11">
        <f t="shared" si="0"/>
        <v>23193531</v>
      </c>
    </row>
    <row r="10" spans="1:17" ht="13.5" thickBot="1" x14ac:dyDescent="0.25">
      <c r="A10" s="5">
        <f t="shared" si="1"/>
        <v>2026</v>
      </c>
      <c r="B10" s="5"/>
      <c r="C10" s="6"/>
      <c r="E10" s="22">
        <f t="shared" si="0"/>
        <v>11450148</v>
      </c>
      <c r="F10" s="29">
        <f t="shared" si="0"/>
        <v>8945920</v>
      </c>
      <c r="G10" s="29">
        <f t="shared" si="0"/>
        <v>1029916</v>
      </c>
      <c r="H10" s="29">
        <f t="shared" si="0"/>
        <v>69064</v>
      </c>
      <c r="I10" s="29">
        <f t="shared" si="0"/>
        <v>6708</v>
      </c>
      <c r="J10" s="29">
        <f t="shared" si="0"/>
        <v>21501756</v>
      </c>
      <c r="K10" s="29">
        <f t="shared" si="0"/>
        <v>1905337</v>
      </c>
      <c r="L10" s="29">
        <f t="shared" si="0"/>
        <v>23407093</v>
      </c>
      <c r="M10" s="29">
        <f t="shared" si="0"/>
        <v>23700</v>
      </c>
      <c r="N10" s="29">
        <f t="shared" si="0"/>
        <v>2101</v>
      </c>
      <c r="O10" s="23">
        <f t="shared" si="0"/>
        <v>23432894</v>
      </c>
    </row>
    <row r="11" spans="1:17" ht="3" customHeight="1" thickBot="1" x14ac:dyDescent="0.25"/>
    <row r="12" spans="1:17" x14ac:dyDescent="0.2">
      <c r="A12" s="5">
        <v>2023</v>
      </c>
      <c r="B12" s="5">
        <v>1</v>
      </c>
      <c r="C12" s="6">
        <f t="shared" ref="C12" si="2">DATE(A12,B12,1)</f>
        <v>44927</v>
      </c>
      <c r="E12" s="20">
        <v>1233459</v>
      </c>
      <c r="F12" s="28">
        <v>770806</v>
      </c>
      <c r="G12" s="28">
        <v>90339</v>
      </c>
      <c r="H12" s="28">
        <v>6250</v>
      </c>
      <c r="I12" s="28">
        <v>1129</v>
      </c>
      <c r="J12" s="28">
        <f>SUM(E12:I12)</f>
        <v>2101983</v>
      </c>
      <c r="K12" s="28">
        <f>L12-J12</f>
        <v>186263</v>
      </c>
      <c r="L12" s="28">
        <f>ROUND(J12/(1-0.0814), 0)</f>
        <v>2288246</v>
      </c>
      <c r="M12" s="28">
        <v>2243</v>
      </c>
      <c r="N12" s="28">
        <f>ROUND(M12/(1-0.0814)-M12, 0)</f>
        <v>199</v>
      </c>
      <c r="O12" s="21">
        <f t="shared" ref="O12" si="3">SUM(L12:N12)</f>
        <v>2290688</v>
      </c>
      <c r="P12" s="1"/>
      <c r="Q12" s="1"/>
    </row>
    <row r="13" spans="1:17" x14ac:dyDescent="0.2">
      <c r="A13" s="5">
        <v>2023</v>
      </c>
      <c r="B13" s="5">
        <v>2</v>
      </c>
      <c r="C13" s="6">
        <f t="shared" ref="C13:C59" si="4">DATE(A13,B13,1)</f>
        <v>44958</v>
      </c>
      <c r="E13" s="10">
        <v>1057842</v>
      </c>
      <c r="F13" s="7">
        <v>699446</v>
      </c>
      <c r="G13" s="7">
        <v>89474</v>
      </c>
      <c r="H13" s="7">
        <v>5047</v>
      </c>
      <c r="I13" s="7">
        <v>563</v>
      </c>
      <c r="J13" s="7">
        <f t="shared" ref="J13:J59" si="5">SUM(E13:I13)</f>
        <v>1852372</v>
      </c>
      <c r="K13" s="7">
        <f t="shared" ref="K13:K59" si="6">L13-J13</f>
        <v>164144</v>
      </c>
      <c r="L13" s="7">
        <f t="shared" ref="L13:L59" si="7">ROUND(J13/(1-0.0814), 0)</f>
        <v>2016516</v>
      </c>
      <c r="M13" s="7">
        <v>2355</v>
      </c>
      <c r="N13" s="7">
        <f t="shared" ref="N13:N59" si="8">ROUND(M13/(1-0.0814)-M13, 0)</f>
        <v>209</v>
      </c>
      <c r="O13" s="11">
        <f t="shared" ref="O13:O59" si="9">SUM(L13:N13)</f>
        <v>2019080</v>
      </c>
      <c r="P13" s="1"/>
      <c r="Q13" s="1"/>
    </row>
    <row r="14" spans="1:17" x14ac:dyDescent="0.2">
      <c r="A14" s="5">
        <v>2023</v>
      </c>
      <c r="B14" s="5">
        <v>3</v>
      </c>
      <c r="C14" s="6">
        <f t="shared" si="4"/>
        <v>44986</v>
      </c>
      <c r="E14" s="10">
        <v>1051683</v>
      </c>
      <c r="F14" s="7">
        <v>739613</v>
      </c>
      <c r="G14" s="7">
        <v>97538</v>
      </c>
      <c r="H14" s="7">
        <v>5296</v>
      </c>
      <c r="I14" s="7">
        <v>713</v>
      </c>
      <c r="J14" s="7">
        <f t="shared" si="5"/>
        <v>1894843</v>
      </c>
      <c r="K14" s="7">
        <f t="shared" si="6"/>
        <v>167908</v>
      </c>
      <c r="L14" s="7">
        <f t="shared" si="7"/>
        <v>2062751</v>
      </c>
      <c r="M14" s="7">
        <v>2263</v>
      </c>
      <c r="N14" s="7">
        <f t="shared" si="8"/>
        <v>201</v>
      </c>
      <c r="O14" s="11">
        <f t="shared" si="9"/>
        <v>2065215</v>
      </c>
      <c r="P14" s="1"/>
      <c r="Q14" s="1"/>
    </row>
    <row r="15" spans="1:17" x14ac:dyDescent="0.2">
      <c r="A15" s="5">
        <v>2023</v>
      </c>
      <c r="B15" s="5">
        <v>4</v>
      </c>
      <c r="C15" s="6">
        <f t="shared" si="4"/>
        <v>45017</v>
      </c>
      <c r="E15" s="10">
        <v>908845</v>
      </c>
      <c r="F15" s="7">
        <v>705591</v>
      </c>
      <c r="G15" s="7">
        <v>91299</v>
      </c>
      <c r="H15" s="7">
        <v>5377</v>
      </c>
      <c r="I15" s="7">
        <v>657</v>
      </c>
      <c r="J15" s="7">
        <f t="shared" si="5"/>
        <v>1711769</v>
      </c>
      <c r="K15" s="7">
        <f t="shared" si="6"/>
        <v>151685</v>
      </c>
      <c r="L15" s="7">
        <f t="shared" si="7"/>
        <v>1863454</v>
      </c>
      <c r="M15" s="7">
        <v>2101</v>
      </c>
      <c r="N15" s="7">
        <f t="shared" si="8"/>
        <v>186</v>
      </c>
      <c r="O15" s="11">
        <f t="shared" si="9"/>
        <v>1865741</v>
      </c>
      <c r="P15" s="1"/>
      <c r="Q15" s="1"/>
    </row>
    <row r="16" spans="1:17" x14ac:dyDescent="0.2">
      <c r="A16" s="5">
        <v>2023</v>
      </c>
      <c r="B16" s="5">
        <v>5</v>
      </c>
      <c r="C16" s="6">
        <f t="shared" si="4"/>
        <v>45047</v>
      </c>
      <c r="E16" s="10">
        <v>757357</v>
      </c>
      <c r="F16" s="7">
        <v>694312</v>
      </c>
      <c r="G16" s="7">
        <v>94906</v>
      </c>
      <c r="H16" s="7">
        <v>5537</v>
      </c>
      <c r="I16" s="7">
        <v>454</v>
      </c>
      <c r="J16" s="7">
        <f t="shared" si="5"/>
        <v>1552566</v>
      </c>
      <c r="K16" s="7">
        <f t="shared" si="6"/>
        <v>137578</v>
      </c>
      <c r="L16" s="7">
        <f t="shared" si="7"/>
        <v>1690144</v>
      </c>
      <c r="M16" s="7">
        <v>2097</v>
      </c>
      <c r="N16" s="7">
        <f t="shared" si="8"/>
        <v>186</v>
      </c>
      <c r="O16" s="11">
        <f t="shared" si="9"/>
        <v>1692427</v>
      </c>
      <c r="P16" s="1"/>
      <c r="Q16" s="1"/>
    </row>
    <row r="17" spans="1:17" x14ac:dyDescent="0.2">
      <c r="A17" s="5">
        <v>2023</v>
      </c>
      <c r="B17" s="5">
        <v>6</v>
      </c>
      <c r="C17" s="6">
        <f t="shared" si="4"/>
        <v>45078</v>
      </c>
      <c r="E17" s="10">
        <v>721880</v>
      </c>
      <c r="F17" s="7">
        <v>690092</v>
      </c>
      <c r="G17" s="7">
        <v>95721</v>
      </c>
      <c r="H17" s="7">
        <v>5050</v>
      </c>
      <c r="I17" s="7">
        <v>316</v>
      </c>
      <c r="J17" s="7">
        <f t="shared" si="5"/>
        <v>1513059</v>
      </c>
      <c r="K17" s="7">
        <f t="shared" si="6"/>
        <v>134077</v>
      </c>
      <c r="L17" s="7">
        <f t="shared" si="7"/>
        <v>1647136</v>
      </c>
      <c r="M17" s="7">
        <v>1727</v>
      </c>
      <c r="N17" s="7">
        <f t="shared" si="8"/>
        <v>153</v>
      </c>
      <c r="O17" s="11">
        <f t="shared" si="9"/>
        <v>1649016</v>
      </c>
      <c r="P17" s="1"/>
      <c r="Q17" s="1"/>
    </row>
    <row r="18" spans="1:17" x14ac:dyDescent="0.2">
      <c r="A18" s="5">
        <v>2023</v>
      </c>
      <c r="B18" s="5">
        <v>7</v>
      </c>
      <c r="C18" s="6">
        <f t="shared" si="4"/>
        <v>45108</v>
      </c>
      <c r="E18" s="10">
        <v>799120</v>
      </c>
      <c r="F18" s="7">
        <v>740539</v>
      </c>
      <c r="G18" s="7">
        <v>93671</v>
      </c>
      <c r="H18" s="7">
        <v>6014</v>
      </c>
      <c r="I18" s="7">
        <v>275</v>
      </c>
      <c r="J18" s="7">
        <f t="shared" si="5"/>
        <v>1639619</v>
      </c>
      <c r="K18" s="7">
        <f t="shared" si="6"/>
        <v>145292</v>
      </c>
      <c r="L18" s="7">
        <f t="shared" si="7"/>
        <v>1784911</v>
      </c>
      <c r="M18" s="7">
        <v>2779</v>
      </c>
      <c r="N18" s="7">
        <f t="shared" si="8"/>
        <v>246</v>
      </c>
      <c r="O18" s="11">
        <f t="shared" si="9"/>
        <v>1787936</v>
      </c>
      <c r="P18" s="1"/>
      <c r="Q18" s="1"/>
    </row>
    <row r="19" spans="1:17" x14ac:dyDescent="0.2">
      <c r="A19" s="5">
        <v>2023</v>
      </c>
      <c r="B19" s="5">
        <v>8</v>
      </c>
      <c r="C19" s="6">
        <f t="shared" si="4"/>
        <v>45139</v>
      </c>
      <c r="E19" s="10">
        <v>804691</v>
      </c>
      <c r="F19" s="7">
        <v>743688</v>
      </c>
      <c r="G19" s="7">
        <v>100244</v>
      </c>
      <c r="H19" s="7">
        <v>5555</v>
      </c>
      <c r="I19" s="7">
        <v>267</v>
      </c>
      <c r="J19" s="7">
        <f t="shared" si="5"/>
        <v>1654445</v>
      </c>
      <c r="K19" s="7">
        <f t="shared" si="6"/>
        <v>146606</v>
      </c>
      <c r="L19" s="7">
        <f t="shared" si="7"/>
        <v>1801051</v>
      </c>
      <c r="M19" s="7">
        <v>1579</v>
      </c>
      <c r="N19" s="7">
        <f t="shared" si="8"/>
        <v>140</v>
      </c>
      <c r="O19" s="11">
        <f t="shared" si="9"/>
        <v>1802770</v>
      </c>
      <c r="P19" s="1"/>
      <c r="Q19" s="1"/>
    </row>
    <row r="20" spans="1:17" x14ac:dyDescent="0.2">
      <c r="A20" s="5">
        <v>2023</v>
      </c>
      <c r="B20" s="5">
        <v>9</v>
      </c>
      <c r="C20" s="6">
        <f t="shared" si="4"/>
        <v>45170</v>
      </c>
      <c r="E20" s="10">
        <v>737007</v>
      </c>
      <c r="F20" s="7">
        <v>668089</v>
      </c>
      <c r="G20" s="7">
        <v>90588</v>
      </c>
      <c r="H20" s="7">
        <v>5773</v>
      </c>
      <c r="I20" s="7">
        <v>303</v>
      </c>
      <c r="J20" s="7">
        <f t="shared" si="5"/>
        <v>1501760</v>
      </c>
      <c r="K20" s="7">
        <f t="shared" si="6"/>
        <v>133076</v>
      </c>
      <c r="L20" s="7">
        <f t="shared" si="7"/>
        <v>1634836</v>
      </c>
      <c r="M20" s="7">
        <v>1377</v>
      </c>
      <c r="N20" s="7">
        <f t="shared" si="8"/>
        <v>122</v>
      </c>
      <c r="O20" s="11">
        <f t="shared" si="9"/>
        <v>1636335</v>
      </c>
      <c r="P20" s="1"/>
      <c r="Q20" s="1"/>
    </row>
    <row r="21" spans="1:17" x14ac:dyDescent="0.2">
      <c r="A21" s="5">
        <v>2023</v>
      </c>
      <c r="B21" s="5">
        <v>10</v>
      </c>
      <c r="C21" s="6">
        <f t="shared" si="4"/>
        <v>45200</v>
      </c>
      <c r="E21" s="10">
        <v>867692</v>
      </c>
      <c r="F21" s="7">
        <v>700705</v>
      </c>
      <c r="G21" s="7">
        <v>90616</v>
      </c>
      <c r="H21" s="7">
        <v>6759</v>
      </c>
      <c r="I21" s="7">
        <v>478</v>
      </c>
      <c r="J21" s="7">
        <f t="shared" si="5"/>
        <v>1666250</v>
      </c>
      <c r="K21" s="7">
        <f t="shared" si="6"/>
        <v>147652</v>
      </c>
      <c r="L21" s="7">
        <f t="shared" si="7"/>
        <v>1813902</v>
      </c>
      <c r="M21" s="7">
        <v>1767</v>
      </c>
      <c r="N21" s="7">
        <f t="shared" si="8"/>
        <v>157</v>
      </c>
      <c r="O21" s="11">
        <f t="shared" si="9"/>
        <v>1815826</v>
      </c>
      <c r="P21" s="1"/>
      <c r="Q21" s="1"/>
    </row>
    <row r="22" spans="1:17" x14ac:dyDescent="0.2">
      <c r="A22" s="5">
        <v>2023</v>
      </c>
      <c r="B22" s="5">
        <v>11</v>
      </c>
      <c r="C22" s="6">
        <f t="shared" si="4"/>
        <v>45231</v>
      </c>
      <c r="E22" s="10">
        <v>1041363</v>
      </c>
      <c r="F22" s="7">
        <v>714207</v>
      </c>
      <c r="G22" s="7">
        <v>86072</v>
      </c>
      <c r="H22" s="7">
        <v>5878</v>
      </c>
      <c r="I22" s="7">
        <v>659</v>
      </c>
      <c r="J22" s="7">
        <f t="shared" si="5"/>
        <v>1848179</v>
      </c>
      <c r="K22" s="7">
        <f t="shared" si="6"/>
        <v>163773</v>
      </c>
      <c r="L22" s="7">
        <f t="shared" si="7"/>
        <v>2011952</v>
      </c>
      <c r="M22" s="7">
        <v>1763</v>
      </c>
      <c r="N22" s="7">
        <f t="shared" si="8"/>
        <v>156</v>
      </c>
      <c r="O22" s="11">
        <f t="shared" si="9"/>
        <v>2013871</v>
      </c>
      <c r="P22" s="1"/>
      <c r="Q22" s="1"/>
    </row>
    <row r="23" spans="1:17" x14ac:dyDescent="0.2">
      <c r="A23" s="5">
        <v>2023</v>
      </c>
      <c r="B23" s="5">
        <v>12</v>
      </c>
      <c r="C23" s="6">
        <f t="shared" si="4"/>
        <v>45261</v>
      </c>
      <c r="E23" s="10">
        <v>1265118</v>
      </c>
      <c r="F23" s="7">
        <v>797550</v>
      </c>
      <c r="G23" s="7">
        <v>83753</v>
      </c>
      <c r="H23" s="7">
        <v>6496</v>
      </c>
      <c r="I23" s="7">
        <v>875</v>
      </c>
      <c r="J23" s="7">
        <f t="shared" si="5"/>
        <v>2153792</v>
      </c>
      <c r="K23" s="7">
        <f t="shared" si="6"/>
        <v>190854</v>
      </c>
      <c r="L23" s="7">
        <f t="shared" si="7"/>
        <v>2344646</v>
      </c>
      <c r="M23" s="7">
        <v>1649</v>
      </c>
      <c r="N23" s="7">
        <f t="shared" si="8"/>
        <v>146</v>
      </c>
      <c r="O23" s="11">
        <f t="shared" si="9"/>
        <v>2346441</v>
      </c>
      <c r="P23" s="1"/>
      <c r="Q23" s="1"/>
    </row>
    <row r="24" spans="1:17" x14ac:dyDescent="0.2">
      <c r="A24" s="5">
        <f>A12+1</f>
        <v>2024</v>
      </c>
      <c r="B24" s="5">
        <f>B12</f>
        <v>1</v>
      </c>
      <c r="C24" s="6">
        <f t="shared" si="4"/>
        <v>45292</v>
      </c>
      <c r="E24" s="10">
        <v>1192952</v>
      </c>
      <c r="F24" s="7">
        <v>794555</v>
      </c>
      <c r="G24" s="7">
        <v>89117</v>
      </c>
      <c r="H24" s="7">
        <v>6429</v>
      </c>
      <c r="I24" s="7">
        <v>856</v>
      </c>
      <c r="J24" s="7">
        <f t="shared" si="5"/>
        <v>2083909</v>
      </c>
      <c r="K24" s="7">
        <f t="shared" si="6"/>
        <v>184662</v>
      </c>
      <c r="L24" s="7">
        <f t="shared" si="7"/>
        <v>2268571</v>
      </c>
      <c r="M24" s="7">
        <v>2243</v>
      </c>
      <c r="N24" s="7">
        <f t="shared" si="8"/>
        <v>199</v>
      </c>
      <c r="O24" s="11">
        <f t="shared" si="9"/>
        <v>2271013</v>
      </c>
      <c r="P24" s="1"/>
      <c r="Q24" s="1"/>
    </row>
    <row r="25" spans="1:17" x14ac:dyDescent="0.2">
      <c r="A25" s="5">
        <f t="shared" ref="A25:A59" si="10">A13+1</f>
        <v>2024</v>
      </c>
      <c r="B25" s="5">
        <f t="shared" ref="B25:B59" si="11">B13</f>
        <v>2</v>
      </c>
      <c r="C25" s="6">
        <f t="shared" si="4"/>
        <v>45323</v>
      </c>
      <c r="E25" s="10">
        <v>1075891</v>
      </c>
      <c r="F25" s="7">
        <v>728839</v>
      </c>
      <c r="G25" s="7">
        <v>88355</v>
      </c>
      <c r="H25" s="7">
        <v>5506</v>
      </c>
      <c r="I25" s="7">
        <v>885</v>
      </c>
      <c r="J25" s="7">
        <f t="shared" si="5"/>
        <v>1899476</v>
      </c>
      <c r="K25" s="7">
        <f t="shared" si="6"/>
        <v>168318</v>
      </c>
      <c r="L25" s="7">
        <f t="shared" si="7"/>
        <v>2067794</v>
      </c>
      <c r="M25" s="7">
        <v>2355</v>
      </c>
      <c r="N25" s="7">
        <f t="shared" si="8"/>
        <v>209</v>
      </c>
      <c r="O25" s="11">
        <f t="shared" si="9"/>
        <v>2070358</v>
      </c>
      <c r="P25" s="1"/>
      <c r="Q25" s="1"/>
    </row>
    <row r="26" spans="1:17" x14ac:dyDescent="0.2">
      <c r="A26" s="5">
        <f t="shared" si="10"/>
        <v>2024</v>
      </c>
      <c r="B26" s="5">
        <f t="shared" si="11"/>
        <v>3</v>
      </c>
      <c r="C26" s="6">
        <f t="shared" si="4"/>
        <v>45352</v>
      </c>
      <c r="E26" s="10">
        <v>1040748</v>
      </c>
      <c r="F26" s="7">
        <v>761111</v>
      </c>
      <c r="G26" s="7">
        <v>92706</v>
      </c>
      <c r="H26" s="7">
        <v>6444</v>
      </c>
      <c r="I26" s="7">
        <v>837</v>
      </c>
      <c r="J26" s="7">
        <f t="shared" si="5"/>
        <v>1901846</v>
      </c>
      <c r="K26" s="7">
        <f t="shared" si="6"/>
        <v>168528</v>
      </c>
      <c r="L26" s="7">
        <f t="shared" si="7"/>
        <v>2070374</v>
      </c>
      <c r="M26" s="7">
        <v>2263</v>
      </c>
      <c r="N26" s="7">
        <f t="shared" si="8"/>
        <v>201</v>
      </c>
      <c r="O26" s="11">
        <f t="shared" si="9"/>
        <v>2072838</v>
      </c>
      <c r="P26" s="1"/>
      <c r="Q26" s="1"/>
    </row>
    <row r="27" spans="1:17" x14ac:dyDescent="0.2">
      <c r="A27" s="5">
        <f t="shared" si="10"/>
        <v>2024</v>
      </c>
      <c r="B27" s="5">
        <f t="shared" si="11"/>
        <v>4</v>
      </c>
      <c r="C27" s="6">
        <f t="shared" si="4"/>
        <v>45383</v>
      </c>
      <c r="E27" s="10">
        <v>871745</v>
      </c>
      <c r="F27" s="7">
        <v>693439</v>
      </c>
      <c r="G27" s="7">
        <v>88283</v>
      </c>
      <c r="H27" s="7">
        <v>5730</v>
      </c>
      <c r="I27" s="7">
        <v>596</v>
      </c>
      <c r="J27" s="7">
        <f t="shared" si="5"/>
        <v>1659793</v>
      </c>
      <c r="K27" s="7">
        <f t="shared" si="6"/>
        <v>147079</v>
      </c>
      <c r="L27" s="7">
        <f t="shared" si="7"/>
        <v>1806872</v>
      </c>
      <c r="M27" s="7">
        <v>2101</v>
      </c>
      <c r="N27" s="7">
        <f t="shared" si="8"/>
        <v>186</v>
      </c>
      <c r="O27" s="11">
        <f t="shared" si="9"/>
        <v>1809159</v>
      </c>
      <c r="P27" s="1"/>
      <c r="Q27" s="1"/>
    </row>
    <row r="28" spans="1:17" x14ac:dyDescent="0.2">
      <c r="A28" s="5">
        <f t="shared" si="10"/>
        <v>2024</v>
      </c>
      <c r="B28" s="5">
        <f t="shared" si="11"/>
        <v>5</v>
      </c>
      <c r="C28" s="6">
        <f t="shared" si="4"/>
        <v>45413</v>
      </c>
      <c r="E28" s="10">
        <v>760634</v>
      </c>
      <c r="F28" s="7">
        <v>700809</v>
      </c>
      <c r="G28" s="7">
        <v>90196</v>
      </c>
      <c r="H28" s="7">
        <v>5547</v>
      </c>
      <c r="I28" s="7">
        <v>444</v>
      </c>
      <c r="J28" s="7">
        <f t="shared" si="5"/>
        <v>1557630</v>
      </c>
      <c r="K28" s="7">
        <f t="shared" si="6"/>
        <v>138026</v>
      </c>
      <c r="L28" s="7">
        <f t="shared" si="7"/>
        <v>1695656</v>
      </c>
      <c r="M28" s="7">
        <v>2097</v>
      </c>
      <c r="N28" s="7">
        <f t="shared" si="8"/>
        <v>186</v>
      </c>
      <c r="O28" s="11">
        <f t="shared" si="9"/>
        <v>1697939</v>
      </c>
      <c r="P28" s="1"/>
      <c r="Q28" s="1"/>
    </row>
    <row r="29" spans="1:17" x14ac:dyDescent="0.2">
      <c r="A29" s="5">
        <f t="shared" si="10"/>
        <v>2024</v>
      </c>
      <c r="B29" s="5">
        <f t="shared" si="11"/>
        <v>6</v>
      </c>
      <c r="C29" s="6">
        <f t="shared" si="4"/>
        <v>45444</v>
      </c>
      <c r="E29" s="10">
        <v>726795</v>
      </c>
      <c r="F29" s="7">
        <v>696410</v>
      </c>
      <c r="G29" s="7">
        <v>92844</v>
      </c>
      <c r="H29" s="7">
        <v>5050</v>
      </c>
      <c r="I29" s="7">
        <v>317</v>
      </c>
      <c r="J29" s="7">
        <f t="shared" si="5"/>
        <v>1521416</v>
      </c>
      <c r="K29" s="7">
        <f t="shared" si="6"/>
        <v>134817</v>
      </c>
      <c r="L29" s="7">
        <f t="shared" si="7"/>
        <v>1656233</v>
      </c>
      <c r="M29" s="7">
        <v>1727</v>
      </c>
      <c r="N29" s="7">
        <f t="shared" si="8"/>
        <v>153</v>
      </c>
      <c r="O29" s="11">
        <f t="shared" si="9"/>
        <v>1658113</v>
      </c>
      <c r="P29" s="1"/>
      <c r="Q29" s="1"/>
    </row>
    <row r="30" spans="1:17" x14ac:dyDescent="0.2">
      <c r="A30" s="5">
        <f t="shared" si="10"/>
        <v>2024</v>
      </c>
      <c r="B30" s="5">
        <f t="shared" si="11"/>
        <v>7</v>
      </c>
      <c r="C30" s="6">
        <f t="shared" si="4"/>
        <v>45474</v>
      </c>
      <c r="E30" s="10">
        <v>810426</v>
      </c>
      <c r="F30" s="7">
        <v>748926</v>
      </c>
      <c r="G30" s="7">
        <v>90662</v>
      </c>
      <c r="H30" s="7">
        <v>5996</v>
      </c>
      <c r="I30" s="7">
        <v>274</v>
      </c>
      <c r="J30" s="7">
        <f t="shared" si="5"/>
        <v>1656284</v>
      </c>
      <c r="K30" s="7">
        <f t="shared" si="6"/>
        <v>146768</v>
      </c>
      <c r="L30" s="7">
        <f t="shared" si="7"/>
        <v>1803052</v>
      </c>
      <c r="M30" s="7">
        <v>2779</v>
      </c>
      <c r="N30" s="7">
        <f t="shared" si="8"/>
        <v>246</v>
      </c>
      <c r="O30" s="11">
        <f t="shared" si="9"/>
        <v>1806077</v>
      </c>
      <c r="P30" s="1"/>
      <c r="Q30" s="1"/>
    </row>
    <row r="31" spans="1:17" x14ac:dyDescent="0.2">
      <c r="A31" s="5">
        <f t="shared" si="10"/>
        <v>2024</v>
      </c>
      <c r="B31" s="5">
        <f t="shared" si="11"/>
        <v>8</v>
      </c>
      <c r="C31" s="6">
        <f t="shared" si="4"/>
        <v>45505</v>
      </c>
      <c r="E31" s="10">
        <v>816495</v>
      </c>
      <c r="F31" s="7">
        <v>752029</v>
      </c>
      <c r="G31" s="7">
        <v>97315</v>
      </c>
      <c r="H31" s="7">
        <v>5527</v>
      </c>
      <c r="I31" s="7">
        <v>267</v>
      </c>
      <c r="J31" s="7">
        <f t="shared" si="5"/>
        <v>1671633</v>
      </c>
      <c r="K31" s="7">
        <f t="shared" si="6"/>
        <v>148129</v>
      </c>
      <c r="L31" s="7">
        <f t="shared" si="7"/>
        <v>1819762</v>
      </c>
      <c r="M31" s="7">
        <v>1579</v>
      </c>
      <c r="N31" s="7">
        <f t="shared" si="8"/>
        <v>140</v>
      </c>
      <c r="O31" s="11">
        <f t="shared" si="9"/>
        <v>1821481</v>
      </c>
      <c r="P31" s="1"/>
      <c r="Q31" s="1"/>
    </row>
    <row r="32" spans="1:17" x14ac:dyDescent="0.2">
      <c r="A32" s="5">
        <f t="shared" si="10"/>
        <v>2024</v>
      </c>
      <c r="B32" s="5">
        <f t="shared" si="11"/>
        <v>9</v>
      </c>
      <c r="C32" s="6">
        <f t="shared" si="4"/>
        <v>45536</v>
      </c>
      <c r="E32" s="10">
        <v>746003</v>
      </c>
      <c r="F32" s="7">
        <v>677430</v>
      </c>
      <c r="G32" s="7">
        <v>87224</v>
      </c>
      <c r="H32" s="7">
        <v>5726</v>
      </c>
      <c r="I32" s="7">
        <v>303</v>
      </c>
      <c r="J32" s="7">
        <f t="shared" si="5"/>
        <v>1516686</v>
      </c>
      <c r="K32" s="7">
        <f t="shared" si="6"/>
        <v>134398</v>
      </c>
      <c r="L32" s="7">
        <f t="shared" si="7"/>
        <v>1651084</v>
      </c>
      <c r="M32" s="7">
        <v>1377</v>
      </c>
      <c r="N32" s="7">
        <f t="shared" si="8"/>
        <v>122</v>
      </c>
      <c r="O32" s="11">
        <f t="shared" si="9"/>
        <v>1652583</v>
      </c>
      <c r="P32" s="1"/>
      <c r="Q32" s="1"/>
    </row>
    <row r="33" spans="1:17" x14ac:dyDescent="0.2">
      <c r="A33" s="5">
        <f t="shared" si="10"/>
        <v>2024</v>
      </c>
      <c r="B33" s="5">
        <f t="shared" si="11"/>
        <v>10</v>
      </c>
      <c r="C33" s="6">
        <f t="shared" si="4"/>
        <v>45566</v>
      </c>
      <c r="E33" s="10">
        <v>873356</v>
      </c>
      <c r="F33" s="7">
        <v>711261</v>
      </c>
      <c r="G33" s="7">
        <v>88397</v>
      </c>
      <c r="H33" s="7">
        <v>6670</v>
      </c>
      <c r="I33" s="7">
        <v>476</v>
      </c>
      <c r="J33" s="7">
        <f t="shared" si="5"/>
        <v>1680160</v>
      </c>
      <c r="K33" s="7">
        <f t="shared" si="6"/>
        <v>148884</v>
      </c>
      <c r="L33" s="7">
        <f t="shared" si="7"/>
        <v>1829044</v>
      </c>
      <c r="M33" s="7">
        <v>1767</v>
      </c>
      <c r="N33" s="7">
        <f t="shared" si="8"/>
        <v>157</v>
      </c>
      <c r="O33" s="11">
        <f t="shared" si="9"/>
        <v>1830968</v>
      </c>
      <c r="P33" s="1"/>
      <c r="Q33" s="1"/>
    </row>
    <row r="34" spans="1:17" x14ac:dyDescent="0.2">
      <c r="A34" s="5">
        <f t="shared" si="10"/>
        <v>2024</v>
      </c>
      <c r="B34" s="5">
        <f t="shared" si="11"/>
        <v>11</v>
      </c>
      <c r="C34" s="6">
        <f t="shared" si="4"/>
        <v>45597</v>
      </c>
      <c r="E34" s="10">
        <v>1053160</v>
      </c>
      <c r="F34" s="7">
        <v>727624</v>
      </c>
      <c r="G34" s="7">
        <v>83966</v>
      </c>
      <c r="H34" s="7">
        <v>5772</v>
      </c>
      <c r="I34" s="7">
        <v>661</v>
      </c>
      <c r="J34" s="7">
        <f t="shared" si="5"/>
        <v>1871183</v>
      </c>
      <c r="K34" s="7">
        <f t="shared" si="6"/>
        <v>165811</v>
      </c>
      <c r="L34" s="7">
        <f t="shared" si="7"/>
        <v>2036994</v>
      </c>
      <c r="M34" s="7">
        <v>1763</v>
      </c>
      <c r="N34" s="7">
        <f t="shared" si="8"/>
        <v>156</v>
      </c>
      <c r="O34" s="11">
        <f t="shared" si="9"/>
        <v>2038913</v>
      </c>
      <c r="P34" s="1"/>
      <c r="Q34" s="1"/>
    </row>
    <row r="35" spans="1:17" x14ac:dyDescent="0.2">
      <c r="A35" s="5">
        <f t="shared" si="10"/>
        <v>2024</v>
      </c>
      <c r="B35" s="5">
        <f t="shared" si="11"/>
        <v>12</v>
      </c>
      <c r="C35" s="6">
        <f t="shared" si="4"/>
        <v>45627</v>
      </c>
      <c r="E35" s="10">
        <v>1265531</v>
      </c>
      <c r="F35" s="7">
        <v>811849</v>
      </c>
      <c r="G35" s="7">
        <v>82238</v>
      </c>
      <c r="H35" s="7">
        <v>6379</v>
      </c>
      <c r="I35" s="7">
        <v>867</v>
      </c>
      <c r="J35" s="7">
        <f t="shared" si="5"/>
        <v>2166864</v>
      </c>
      <c r="K35" s="7">
        <f t="shared" si="6"/>
        <v>192013</v>
      </c>
      <c r="L35" s="7">
        <f t="shared" si="7"/>
        <v>2358877</v>
      </c>
      <c r="M35" s="7">
        <v>1649</v>
      </c>
      <c r="N35" s="7">
        <f t="shared" si="8"/>
        <v>146</v>
      </c>
      <c r="O35" s="11">
        <f t="shared" si="9"/>
        <v>2360672</v>
      </c>
      <c r="P35" s="1"/>
      <c r="Q35" s="1"/>
    </row>
    <row r="36" spans="1:17" x14ac:dyDescent="0.2">
      <c r="A36" s="5">
        <f t="shared" si="10"/>
        <v>2025</v>
      </c>
      <c r="B36" s="5">
        <f t="shared" si="11"/>
        <v>1</v>
      </c>
      <c r="C36" s="6">
        <f t="shared" si="4"/>
        <v>45658</v>
      </c>
      <c r="E36" s="10">
        <v>1193394</v>
      </c>
      <c r="F36" s="7">
        <v>806250</v>
      </c>
      <c r="G36" s="7">
        <v>87336</v>
      </c>
      <c r="H36" s="7">
        <v>6352</v>
      </c>
      <c r="I36" s="7">
        <v>848</v>
      </c>
      <c r="J36" s="7">
        <f t="shared" si="5"/>
        <v>2094180</v>
      </c>
      <c r="K36" s="7">
        <f t="shared" si="6"/>
        <v>185572</v>
      </c>
      <c r="L36" s="7">
        <f t="shared" si="7"/>
        <v>2279752</v>
      </c>
      <c r="M36" s="7">
        <v>2243</v>
      </c>
      <c r="N36" s="7">
        <f t="shared" si="8"/>
        <v>199</v>
      </c>
      <c r="O36" s="11">
        <f t="shared" si="9"/>
        <v>2282194</v>
      </c>
      <c r="P36" s="1"/>
      <c r="Q36" s="1"/>
    </row>
    <row r="37" spans="1:17" x14ac:dyDescent="0.2">
      <c r="A37" s="5">
        <f t="shared" si="10"/>
        <v>2025</v>
      </c>
      <c r="B37" s="5">
        <f t="shared" si="11"/>
        <v>2</v>
      </c>
      <c r="C37" s="6">
        <f t="shared" si="4"/>
        <v>45689</v>
      </c>
      <c r="E37" s="10">
        <v>1039859</v>
      </c>
      <c r="F37" s="7">
        <v>711979</v>
      </c>
      <c r="G37" s="7">
        <v>84450</v>
      </c>
      <c r="H37" s="7">
        <v>5444</v>
      </c>
      <c r="I37" s="7">
        <v>849</v>
      </c>
      <c r="J37" s="7">
        <f t="shared" si="5"/>
        <v>1842581</v>
      </c>
      <c r="K37" s="7">
        <f t="shared" si="6"/>
        <v>163277</v>
      </c>
      <c r="L37" s="7">
        <f t="shared" si="7"/>
        <v>2005858</v>
      </c>
      <c r="M37" s="7">
        <v>2439</v>
      </c>
      <c r="N37" s="7">
        <f t="shared" si="8"/>
        <v>216</v>
      </c>
      <c r="O37" s="11">
        <f t="shared" si="9"/>
        <v>2008513</v>
      </c>
      <c r="P37" s="1"/>
      <c r="Q37" s="1"/>
    </row>
    <row r="38" spans="1:17" x14ac:dyDescent="0.2">
      <c r="A38" s="5">
        <f t="shared" si="10"/>
        <v>2025</v>
      </c>
      <c r="B38" s="5">
        <f t="shared" si="11"/>
        <v>3</v>
      </c>
      <c r="C38" s="6">
        <f t="shared" si="4"/>
        <v>45717</v>
      </c>
      <c r="E38" s="10">
        <v>1042664</v>
      </c>
      <c r="F38" s="7">
        <v>770119</v>
      </c>
      <c r="G38" s="7">
        <v>90842</v>
      </c>
      <c r="H38" s="7">
        <v>6384</v>
      </c>
      <c r="I38" s="7">
        <v>830</v>
      </c>
      <c r="J38" s="7">
        <f t="shared" si="5"/>
        <v>1910839</v>
      </c>
      <c r="K38" s="7">
        <f t="shared" si="6"/>
        <v>169325</v>
      </c>
      <c r="L38" s="7">
        <f t="shared" si="7"/>
        <v>2080164</v>
      </c>
      <c r="M38" s="7">
        <v>2263</v>
      </c>
      <c r="N38" s="7">
        <f t="shared" si="8"/>
        <v>201</v>
      </c>
      <c r="O38" s="11">
        <f t="shared" si="9"/>
        <v>2082628</v>
      </c>
      <c r="P38" s="1"/>
      <c r="Q38" s="1"/>
    </row>
    <row r="39" spans="1:17" x14ac:dyDescent="0.2">
      <c r="A39" s="5">
        <f t="shared" si="10"/>
        <v>2025</v>
      </c>
      <c r="B39" s="5">
        <f t="shared" si="11"/>
        <v>4</v>
      </c>
      <c r="C39" s="6">
        <f t="shared" si="4"/>
        <v>45748</v>
      </c>
      <c r="E39" s="10">
        <v>877692</v>
      </c>
      <c r="F39" s="7">
        <v>701202</v>
      </c>
      <c r="G39" s="7">
        <v>87161</v>
      </c>
      <c r="H39" s="7">
        <v>5690</v>
      </c>
      <c r="I39" s="7">
        <v>592</v>
      </c>
      <c r="J39" s="7">
        <f t="shared" si="5"/>
        <v>1672337</v>
      </c>
      <c r="K39" s="7">
        <f t="shared" si="6"/>
        <v>148191</v>
      </c>
      <c r="L39" s="7">
        <f t="shared" si="7"/>
        <v>1820528</v>
      </c>
      <c r="M39" s="7">
        <v>2101</v>
      </c>
      <c r="N39" s="7">
        <f t="shared" si="8"/>
        <v>186</v>
      </c>
      <c r="O39" s="11">
        <f t="shared" si="9"/>
        <v>1822815</v>
      </c>
      <c r="P39" s="1"/>
      <c r="Q39" s="1"/>
    </row>
    <row r="40" spans="1:17" x14ac:dyDescent="0.2">
      <c r="A40" s="5">
        <f t="shared" si="10"/>
        <v>2025</v>
      </c>
      <c r="B40" s="5">
        <f t="shared" si="11"/>
        <v>5</v>
      </c>
      <c r="C40" s="6">
        <f t="shared" si="4"/>
        <v>45778</v>
      </c>
      <c r="E40" s="10">
        <v>767720</v>
      </c>
      <c r="F40" s="7">
        <v>708569</v>
      </c>
      <c r="G40" s="7">
        <v>89167</v>
      </c>
      <c r="H40" s="7">
        <v>5516</v>
      </c>
      <c r="I40" s="7">
        <v>442</v>
      </c>
      <c r="J40" s="7">
        <f t="shared" si="5"/>
        <v>1571414</v>
      </c>
      <c r="K40" s="7">
        <f t="shared" si="6"/>
        <v>139248</v>
      </c>
      <c r="L40" s="7">
        <f t="shared" si="7"/>
        <v>1710662</v>
      </c>
      <c r="M40" s="7">
        <v>2097</v>
      </c>
      <c r="N40" s="7">
        <f t="shared" si="8"/>
        <v>186</v>
      </c>
      <c r="O40" s="11">
        <f t="shared" si="9"/>
        <v>1712945</v>
      </c>
      <c r="P40" s="1"/>
      <c r="Q40" s="1"/>
    </row>
    <row r="41" spans="1:17" x14ac:dyDescent="0.2">
      <c r="A41" s="5">
        <f t="shared" si="10"/>
        <v>2025</v>
      </c>
      <c r="B41" s="5">
        <f t="shared" si="11"/>
        <v>6</v>
      </c>
      <c r="C41" s="6">
        <f t="shared" si="4"/>
        <v>45809</v>
      </c>
      <c r="E41" s="10">
        <v>737841</v>
      </c>
      <c r="F41" s="7">
        <v>703054</v>
      </c>
      <c r="G41" s="7">
        <v>91834</v>
      </c>
      <c r="H41" s="7">
        <v>5015</v>
      </c>
      <c r="I41" s="7">
        <v>317</v>
      </c>
      <c r="J41" s="7">
        <f t="shared" si="5"/>
        <v>1538061</v>
      </c>
      <c r="K41" s="7">
        <f t="shared" si="6"/>
        <v>136292</v>
      </c>
      <c r="L41" s="7">
        <f t="shared" si="7"/>
        <v>1674353</v>
      </c>
      <c r="M41" s="7">
        <v>1727</v>
      </c>
      <c r="N41" s="7">
        <f t="shared" si="8"/>
        <v>153</v>
      </c>
      <c r="O41" s="11">
        <f t="shared" si="9"/>
        <v>1676233</v>
      </c>
      <c r="P41" s="1"/>
      <c r="Q41" s="1"/>
    </row>
    <row r="42" spans="1:17" x14ac:dyDescent="0.2">
      <c r="A42" s="5">
        <f t="shared" si="10"/>
        <v>2025</v>
      </c>
      <c r="B42" s="5">
        <f t="shared" si="11"/>
        <v>7</v>
      </c>
      <c r="C42" s="6">
        <f t="shared" si="4"/>
        <v>45839</v>
      </c>
      <c r="E42" s="10">
        <v>822228</v>
      </c>
      <c r="F42" s="7">
        <v>754849</v>
      </c>
      <c r="G42" s="7">
        <v>89664</v>
      </c>
      <c r="H42" s="7">
        <v>5937</v>
      </c>
      <c r="I42" s="7">
        <v>274</v>
      </c>
      <c r="J42" s="7">
        <f t="shared" si="5"/>
        <v>1672952</v>
      </c>
      <c r="K42" s="7">
        <f t="shared" si="6"/>
        <v>148245</v>
      </c>
      <c r="L42" s="7">
        <f t="shared" si="7"/>
        <v>1821197</v>
      </c>
      <c r="M42" s="7">
        <v>2779</v>
      </c>
      <c r="N42" s="7">
        <f t="shared" si="8"/>
        <v>246</v>
      </c>
      <c r="O42" s="11">
        <f t="shared" si="9"/>
        <v>1824222</v>
      </c>
      <c r="P42" s="1"/>
      <c r="Q42" s="1"/>
    </row>
    <row r="43" spans="1:17" x14ac:dyDescent="0.2">
      <c r="A43" s="5">
        <f t="shared" si="10"/>
        <v>2025</v>
      </c>
      <c r="B43" s="5">
        <f t="shared" si="11"/>
        <v>8</v>
      </c>
      <c r="C43" s="6">
        <f t="shared" si="4"/>
        <v>45870</v>
      </c>
      <c r="E43" s="10">
        <v>830895</v>
      </c>
      <c r="F43" s="7">
        <v>758682</v>
      </c>
      <c r="G43" s="7">
        <v>95887</v>
      </c>
      <c r="H43" s="7">
        <v>5464</v>
      </c>
      <c r="I43" s="7">
        <v>267</v>
      </c>
      <c r="J43" s="7">
        <f t="shared" si="5"/>
        <v>1691195</v>
      </c>
      <c r="K43" s="7">
        <f t="shared" si="6"/>
        <v>149862</v>
      </c>
      <c r="L43" s="7">
        <f t="shared" si="7"/>
        <v>1841057</v>
      </c>
      <c r="M43" s="7">
        <v>1579</v>
      </c>
      <c r="N43" s="7">
        <f t="shared" si="8"/>
        <v>140</v>
      </c>
      <c r="O43" s="11">
        <f t="shared" si="9"/>
        <v>1842776</v>
      </c>
      <c r="P43" s="1"/>
      <c r="Q43" s="1"/>
    </row>
    <row r="44" spans="1:17" x14ac:dyDescent="0.2">
      <c r="A44" s="5">
        <f t="shared" si="10"/>
        <v>2025</v>
      </c>
      <c r="B44" s="5">
        <f t="shared" si="11"/>
        <v>9</v>
      </c>
      <c r="C44" s="6">
        <f t="shared" si="4"/>
        <v>45901</v>
      </c>
      <c r="E44" s="10">
        <v>757114</v>
      </c>
      <c r="F44" s="7">
        <v>683134</v>
      </c>
      <c r="G44" s="7">
        <v>85933</v>
      </c>
      <c r="H44" s="7">
        <v>5649</v>
      </c>
      <c r="I44" s="7">
        <v>303</v>
      </c>
      <c r="J44" s="7">
        <f t="shared" si="5"/>
        <v>1532133</v>
      </c>
      <c r="K44" s="7">
        <f t="shared" si="6"/>
        <v>135767</v>
      </c>
      <c r="L44" s="7">
        <f t="shared" si="7"/>
        <v>1667900</v>
      </c>
      <c r="M44" s="7">
        <v>1377</v>
      </c>
      <c r="N44" s="7">
        <f t="shared" si="8"/>
        <v>122</v>
      </c>
      <c r="O44" s="11">
        <f t="shared" si="9"/>
        <v>1669399</v>
      </c>
      <c r="P44" s="1"/>
      <c r="Q44" s="1"/>
    </row>
    <row r="45" spans="1:17" x14ac:dyDescent="0.2">
      <c r="A45" s="5">
        <f t="shared" si="10"/>
        <v>2025</v>
      </c>
      <c r="B45" s="5">
        <f t="shared" si="11"/>
        <v>10</v>
      </c>
      <c r="C45" s="6">
        <f t="shared" si="4"/>
        <v>45931</v>
      </c>
      <c r="E45" s="10">
        <v>881363</v>
      </c>
      <c r="F45" s="7">
        <v>717462</v>
      </c>
      <c r="G45" s="7">
        <v>86898</v>
      </c>
      <c r="H45" s="7">
        <v>6556</v>
      </c>
      <c r="I45" s="7">
        <v>475</v>
      </c>
      <c r="J45" s="7">
        <f t="shared" si="5"/>
        <v>1692754</v>
      </c>
      <c r="K45" s="7">
        <f t="shared" si="6"/>
        <v>150000</v>
      </c>
      <c r="L45" s="7">
        <f t="shared" si="7"/>
        <v>1842754</v>
      </c>
      <c r="M45" s="7">
        <v>1767</v>
      </c>
      <c r="N45" s="7">
        <f t="shared" si="8"/>
        <v>157</v>
      </c>
      <c r="O45" s="11">
        <f t="shared" si="9"/>
        <v>1844678</v>
      </c>
      <c r="P45" s="1"/>
      <c r="Q45" s="1"/>
    </row>
    <row r="46" spans="1:17" x14ac:dyDescent="0.2">
      <c r="A46" s="5">
        <f t="shared" si="10"/>
        <v>2025</v>
      </c>
      <c r="B46" s="5">
        <f t="shared" si="11"/>
        <v>11</v>
      </c>
      <c r="C46" s="6">
        <f t="shared" si="4"/>
        <v>45962</v>
      </c>
      <c r="E46" s="10">
        <v>1059505</v>
      </c>
      <c r="F46" s="7">
        <v>735137</v>
      </c>
      <c r="G46" s="7">
        <v>82800</v>
      </c>
      <c r="H46" s="7">
        <v>5658</v>
      </c>
      <c r="I46" s="7">
        <v>657</v>
      </c>
      <c r="J46" s="7">
        <f t="shared" si="5"/>
        <v>1883757</v>
      </c>
      <c r="K46" s="7">
        <f t="shared" si="6"/>
        <v>166926</v>
      </c>
      <c r="L46" s="7">
        <f t="shared" si="7"/>
        <v>2050683</v>
      </c>
      <c r="M46" s="7">
        <v>1763</v>
      </c>
      <c r="N46" s="7">
        <f t="shared" si="8"/>
        <v>156</v>
      </c>
      <c r="O46" s="11">
        <f t="shared" si="9"/>
        <v>2052602</v>
      </c>
      <c r="P46" s="1"/>
      <c r="Q46" s="1"/>
    </row>
    <row r="47" spans="1:17" x14ac:dyDescent="0.2">
      <c r="A47" s="5">
        <f t="shared" si="10"/>
        <v>2025</v>
      </c>
      <c r="B47" s="5">
        <f t="shared" si="11"/>
        <v>12</v>
      </c>
      <c r="C47" s="6">
        <f t="shared" si="4"/>
        <v>45992</v>
      </c>
      <c r="E47" s="10">
        <v>1270430</v>
      </c>
      <c r="F47" s="7">
        <v>821145</v>
      </c>
      <c r="G47" s="7">
        <v>80896</v>
      </c>
      <c r="H47" s="7">
        <v>6260</v>
      </c>
      <c r="I47" s="7">
        <v>860</v>
      </c>
      <c r="J47" s="7">
        <f t="shared" si="5"/>
        <v>2179591</v>
      </c>
      <c r="K47" s="7">
        <f t="shared" si="6"/>
        <v>193140</v>
      </c>
      <c r="L47" s="7">
        <f t="shared" si="7"/>
        <v>2372731</v>
      </c>
      <c r="M47" s="7">
        <v>1649</v>
      </c>
      <c r="N47" s="7">
        <f t="shared" si="8"/>
        <v>146</v>
      </c>
      <c r="O47" s="11">
        <f t="shared" si="9"/>
        <v>2374526</v>
      </c>
      <c r="P47" s="1"/>
      <c r="Q47" s="1"/>
    </row>
    <row r="48" spans="1:17" x14ac:dyDescent="0.2">
      <c r="A48" s="5">
        <f t="shared" si="10"/>
        <v>2026</v>
      </c>
      <c r="B48" s="5">
        <f t="shared" si="11"/>
        <v>1</v>
      </c>
      <c r="C48" s="6">
        <f t="shared" si="4"/>
        <v>46023</v>
      </c>
      <c r="E48" s="10">
        <v>1214300</v>
      </c>
      <c r="F48" s="7">
        <v>817624</v>
      </c>
      <c r="G48" s="7">
        <v>85372</v>
      </c>
      <c r="H48" s="7">
        <v>6271</v>
      </c>
      <c r="I48" s="7">
        <v>853</v>
      </c>
      <c r="J48" s="7">
        <f t="shared" si="5"/>
        <v>2124420</v>
      </c>
      <c r="K48" s="7">
        <f t="shared" si="6"/>
        <v>188251</v>
      </c>
      <c r="L48" s="7">
        <f t="shared" si="7"/>
        <v>2312671</v>
      </c>
      <c r="M48" s="7">
        <v>2243</v>
      </c>
      <c r="N48" s="7">
        <f t="shared" si="8"/>
        <v>199</v>
      </c>
      <c r="O48" s="11">
        <f t="shared" si="9"/>
        <v>2315113</v>
      </c>
      <c r="P48" s="1"/>
      <c r="Q48" s="1"/>
    </row>
    <row r="49" spans="1:17" x14ac:dyDescent="0.2">
      <c r="A49" s="5">
        <f t="shared" si="10"/>
        <v>2026</v>
      </c>
      <c r="B49" s="5">
        <f t="shared" si="11"/>
        <v>2</v>
      </c>
      <c r="C49" s="6">
        <f t="shared" si="4"/>
        <v>46054</v>
      </c>
      <c r="E49" s="10">
        <v>1053459</v>
      </c>
      <c r="F49" s="7">
        <v>720297</v>
      </c>
      <c r="G49" s="7">
        <v>82451</v>
      </c>
      <c r="H49" s="7">
        <v>5380</v>
      </c>
      <c r="I49" s="7">
        <v>849</v>
      </c>
      <c r="J49" s="7">
        <f t="shared" si="5"/>
        <v>1862436</v>
      </c>
      <c r="K49" s="7">
        <f t="shared" si="6"/>
        <v>165036</v>
      </c>
      <c r="L49" s="7">
        <f t="shared" si="7"/>
        <v>2027472</v>
      </c>
      <c r="M49" s="7">
        <v>2355</v>
      </c>
      <c r="N49" s="7">
        <f t="shared" si="8"/>
        <v>209</v>
      </c>
      <c r="O49" s="11">
        <f t="shared" si="9"/>
        <v>2030036</v>
      </c>
      <c r="P49" s="1"/>
      <c r="Q49" s="1"/>
    </row>
    <row r="50" spans="1:17" x14ac:dyDescent="0.2">
      <c r="A50" s="5">
        <f t="shared" si="10"/>
        <v>2026</v>
      </c>
      <c r="B50" s="5">
        <f t="shared" si="11"/>
        <v>3</v>
      </c>
      <c r="C50" s="6">
        <f t="shared" si="4"/>
        <v>46082</v>
      </c>
      <c r="E50" s="10">
        <v>1057338</v>
      </c>
      <c r="F50" s="7">
        <v>778328</v>
      </c>
      <c r="G50" s="7">
        <v>89068</v>
      </c>
      <c r="H50" s="7">
        <v>6322</v>
      </c>
      <c r="I50" s="7">
        <v>830</v>
      </c>
      <c r="J50" s="7">
        <f t="shared" si="5"/>
        <v>1931886</v>
      </c>
      <c r="K50" s="7">
        <f t="shared" si="6"/>
        <v>171190</v>
      </c>
      <c r="L50" s="7">
        <f t="shared" si="7"/>
        <v>2103076</v>
      </c>
      <c r="M50" s="7">
        <v>2263</v>
      </c>
      <c r="N50" s="7">
        <f t="shared" si="8"/>
        <v>201</v>
      </c>
      <c r="O50" s="11">
        <f t="shared" si="9"/>
        <v>2105540</v>
      </c>
      <c r="P50" s="1"/>
      <c r="Q50" s="1"/>
    </row>
    <row r="51" spans="1:17" x14ac:dyDescent="0.2">
      <c r="A51" s="5">
        <f t="shared" si="10"/>
        <v>2026</v>
      </c>
      <c r="B51" s="5">
        <f t="shared" si="11"/>
        <v>4</v>
      </c>
      <c r="C51" s="6">
        <f t="shared" si="4"/>
        <v>46113</v>
      </c>
      <c r="E51" s="10">
        <v>889067</v>
      </c>
      <c r="F51" s="7">
        <v>706965</v>
      </c>
      <c r="G51" s="7">
        <v>85316</v>
      </c>
      <c r="H51" s="7">
        <v>5648</v>
      </c>
      <c r="I51" s="7">
        <v>590</v>
      </c>
      <c r="J51" s="7">
        <f t="shared" si="5"/>
        <v>1687586</v>
      </c>
      <c r="K51" s="7">
        <f t="shared" si="6"/>
        <v>149542</v>
      </c>
      <c r="L51" s="7">
        <f t="shared" si="7"/>
        <v>1837128</v>
      </c>
      <c r="M51" s="7">
        <v>2101</v>
      </c>
      <c r="N51" s="7">
        <f t="shared" si="8"/>
        <v>186</v>
      </c>
      <c r="O51" s="11">
        <f t="shared" si="9"/>
        <v>1839415</v>
      </c>
      <c r="P51" s="1"/>
      <c r="Q51" s="1"/>
    </row>
    <row r="52" spans="1:17" x14ac:dyDescent="0.2">
      <c r="A52" s="5">
        <f t="shared" si="10"/>
        <v>2026</v>
      </c>
      <c r="B52" s="5">
        <f t="shared" si="11"/>
        <v>5</v>
      </c>
      <c r="C52" s="6">
        <f t="shared" si="4"/>
        <v>46143</v>
      </c>
      <c r="E52" s="10">
        <v>778326</v>
      </c>
      <c r="F52" s="7">
        <v>713355</v>
      </c>
      <c r="G52" s="7">
        <v>86925</v>
      </c>
      <c r="H52" s="7">
        <v>5485</v>
      </c>
      <c r="I52" s="7">
        <v>440</v>
      </c>
      <c r="J52" s="7">
        <f t="shared" si="5"/>
        <v>1584531</v>
      </c>
      <c r="K52" s="7">
        <f t="shared" si="6"/>
        <v>140410</v>
      </c>
      <c r="L52" s="7">
        <f t="shared" si="7"/>
        <v>1724941</v>
      </c>
      <c r="M52" s="7">
        <v>2097</v>
      </c>
      <c r="N52" s="7">
        <f t="shared" si="8"/>
        <v>186</v>
      </c>
      <c r="O52" s="11">
        <f t="shared" si="9"/>
        <v>1727224</v>
      </c>
      <c r="P52" s="1"/>
      <c r="Q52" s="1"/>
    </row>
    <row r="53" spans="1:17" x14ac:dyDescent="0.2">
      <c r="A53" s="5">
        <f t="shared" si="10"/>
        <v>2026</v>
      </c>
      <c r="B53" s="5">
        <f t="shared" si="11"/>
        <v>6</v>
      </c>
      <c r="C53" s="6">
        <f t="shared" si="4"/>
        <v>46174</v>
      </c>
      <c r="E53" s="10">
        <v>751814</v>
      </c>
      <c r="F53" s="7">
        <v>707506</v>
      </c>
      <c r="G53" s="7">
        <v>89613</v>
      </c>
      <c r="H53" s="7">
        <v>4980</v>
      </c>
      <c r="I53" s="7">
        <v>317</v>
      </c>
      <c r="J53" s="7">
        <f t="shared" si="5"/>
        <v>1554230</v>
      </c>
      <c r="K53" s="7">
        <f t="shared" si="6"/>
        <v>137725</v>
      </c>
      <c r="L53" s="7">
        <f t="shared" si="7"/>
        <v>1691955</v>
      </c>
      <c r="M53" s="7">
        <v>1727</v>
      </c>
      <c r="N53" s="7">
        <f t="shared" si="8"/>
        <v>153</v>
      </c>
      <c r="O53" s="11">
        <f t="shared" si="9"/>
        <v>1693835</v>
      </c>
      <c r="P53" s="1"/>
      <c r="Q53" s="1"/>
    </row>
    <row r="54" spans="1:17" x14ac:dyDescent="0.2">
      <c r="A54" s="5">
        <f t="shared" si="10"/>
        <v>2026</v>
      </c>
      <c r="B54" s="5">
        <f t="shared" si="11"/>
        <v>7</v>
      </c>
      <c r="C54" s="6">
        <f t="shared" si="4"/>
        <v>46204</v>
      </c>
      <c r="E54" s="10">
        <v>839263</v>
      </c>
      <c r="F54" s="7">
        <v>760144</v>
      </c>
      <c r="G54" s="7">
        <v>87544</v>
      </c>
      <c r="H54" s="7">
        <v>5878</v>
      </c>
      <c r="I54" s="7">
        <v>274</v>
      </c>
      <c r="J54" s="7">
        <f t="shared" si="5"/>
        <v>1693103</v>
      </c>
      <c r="K54" s="7">
        <f t="shared" si="6"/>
        <v>150031</v>
      </c>
      <c r="L54" s="7">
        <f t="shared" si="7"/>
        <v>1843134</v>
      </c>
      <c r="M54" s="7">
        <v>2779</v>
      </c>
      <c r="N54" s="7">
        <f t="shared" si="8"/>
        <v>246</v>
      </c>
      <c r="O54" s="11">
        <f t="shared" si="9"/>
        <v>1846159</v>
      </c>
      <c r="P54" s="1"/>
      <c r="Q54" s="1"/>
    </row>
    <row r="55" spans="1:17" x14ac:dyDescent="0.2">
      <c r="A55" s="5">
        <f t="shared" si="10"/>
        <v>2026</v>
      </c>
      <c r="B55" s="5">
        <f t="shared" si="11"/>
        <v>8</v>
      </c>
      <c r="C55" s="6">
        <f t="shared" si="4"/>
        <v>46235</v>
      </c>
      <c r="E55" s="10">
        <v>849270</v>
      </c>
      <c r="F55" s="7">
        <v>763546</v>
      </c>
      <c r="G55" s="7">
        <v>94001</v>
      </c>
      <c r="H55" s="7">
        <v>5401</v>
      </c>
      <c r="I55" s="7">
        <v>267</v>
      </c>
      <c r="J55" s="7">
        <f t="shared" si="5"/>
        <v>1712485</v>
      </c>
      <c r="K55" s="7">
        <f t="shared" si="6"/>
        <v>151749</v>
      </c>
      <c r="L55" s="7">
        <f t="shared" si="7"/>
        <v>1864234</v>
      </c>
      <c r="M55" s="7">
        <v>1579</v>
      </c>
      <c r="N55" s="7">
        <f t="shared" si="8"/>
        <v>140</v>
      </c>
      <c r="O55" s="11">
        <f t="shared" si="9"/>
        <v>1865953</v>
      </c>
      <c r="P55" s="1"/>
      <c r="Q55" s="1"/>
    </row>
    <row r="56" spans="1:17" x14ac:dyDescent="0.2">
      <c r="A56" s="5">
        <f t="shared" si="10"/>
        <v>2026</v>
      </c>
      <c r="B56" s="5">
        <f t="shared" si="11"/>
        <v>9</v>
      </c>
      <c r="C56" s="6">
        <f t="shared" si="4"/>
        <v>46266</v>
      </c>
      <c r="E56" s="10">
        <v>772643</v>
      </c>
      <c r="F56" s="7">
        <v>687267</v>
      </c>
      <c r="G56" s="7">
        <v>84139</v>
      </c>
      <c r="H56" s="7">
        <v>5572</v>
      </c>
      <c r="I56" s="7">
        <v>303</v>
      </c>
      <c r="J56" s="7">
        <f t="shared" si="5"/>
        <v>1549924</v>
      </c>
      <c r="K56" s="7">
        <f t="shared" si="6"/>
        <v>137344</v>
      </c>
      <c r="L56" s="7">
        <f t="shared" si="7"/>
        <v>1687268</v>
      </c>
      <c r="M56" s="7">
        <v>1377</v>
      </c>
      <c r="N56" s="7">
        <f t="shared" si="8"/>
        <v>122</v>
      </c>
      <c r="O56" s="11">
        <f t="shared" si="9"/>
        <v>1688767</v>
      </c>
      <c r="P56" s="1"/>
      <c r="Q56" s="1"/>
    </row>
    <row r="57" spans="1:17" x14ac:dyDescent="0.2">
      <c r="A57" s="5">
        <f t="shared" si="10"/>
        <v>2026</v>
      </c>
      <c r="B57" s="5">
        <f t="shared" si="11"/>
        <v>10</v>
      </c>
      <c r="C57" s="6">
        <f t="shared" si="4"/>
        <v>46296</v>
      </c>
      <c r="E57" s="10">
        <v>893649</v>
      </c>
      <c r="F57" s="7">
        <v>721580</v>
      </c>
      <c r="G57" s="7">
        <v>85104</v>
      </c>
      <c r="H57" s="7">
        <v>6442</v>
      </c>
      <c r="I57" s="7">
        <v>474</v>
      </c>
      <c r="J57" s="7">
        <f t="shared" si="5"/>
        <v>1707249</v>
      </c>
      <c r="K57" s="7">
        <f t="shared" si="6"/>
        <v>151285</v>
      </c>
      <c r="L57" s="7">
        <f t="shared" si="7"/>
        <v>1858534</v>
      </c>
      <c r="M57" s="7">
        <v>1767</v>
      </c>
      <c r="N57" s="7">
        <f t="shared" si="8"/>
        <v>157</v>
      </c>
      <c r="O57" s="11">
        <f t="shared" si="9"/>
        <v>1860458</v>
      </c>
      <c r="P57" s="1"/>
      <c r="Q57" s="1"/>
    </row>
    <row r="58" spans="1:17" x14ac:dyDescent="0.2">
      <c r="A58" s="5">
        <f t="shared" si="10"/>
        <v>2026</v>
      </c>
      <c r="B58" s="5">
        <f t="shared" si="11"/>
        <v>11</v>
      </c>
      <c r="C58" s="6">
        <f t="shared" si="4"/>
        <v>46327</v>
      </c>
      <c r="E58" s="10">
        <v>1069264</v>
      </c>
      <c r="F58" s="7">
        <v>740290</v>
      </c>
      <c r="G58" s="7">
        <v>81141</v>
      </c>
      <c r="H58" s="7">
        <v>5544</v>
      </c>
      <c r="I58" s="7">
        <v>654</v>
      </c>
      <c r="J58" s="7">
        <f t="shared" si="5"/>
        <v>1896893</v>
      </c>
      <c r="K58" s="7">
        <f t="shared" si="6"/>
        <v>168090</v>
      </c>
      <c r="L58" s="7">
        <f t="shared" si="7"/>
        <v>2064983</v>
      </c>
      <c r="M58" s="7">
        <v>1763</v>
      </c>
      <c r="N58" s="7">
        <f t="shared" si="8"/>
        <v>156</v>
      </c>
      <c r="O58" s="11">
        <f t="shared" si="9"/>
        <v>2066902</v>
      </c>
      <c r="P58" s="1"/>
      <c r="Q58" s="1"/>
    </row>
    <row r="59" spans="1:17" ht="13.5" thickBot="1" x14ac:dyDescent="0.25">
      <c r="A59" s="5">
        <f t="shared" si="10"/>
        <v>2026</v>
      </c>
      <c r="B59" s="5">
        <f t="shared" si="11"/>
        <v>12</v>
      </c>
      <c r="C59" s="6">
        <f t="shared" si="4"/>
        <v>46357</v>
      </c>
      <c r="E59" s="22">
        <v>1281755</v>
      </c>
      <c r="F59" s="29">
        <v>829018</v>
      </c>
      <c r="G59" s="29">
        <v>79242</v>
      </c>
      <c r="H59" s="29">
        <v>6141</v>
      </c>
      <c r="I59" s="29">
        <v>857</v>
      </c>
      <c r="J59" s="29">
        <f t="shared" si="5"/>
        <v>2197013</v>
      </c>
      <c r="K59" s="29">
        <f t="shared" si="6"/>
        <v>194684</v>
      </c>
      <c r="L59" s="29">
        <f t="shared" si="7"/>
        <v>2391697</v>
      </c>
      <c r="M59" s="29">
        <v>1649</v>
      </c>
      <c r="N59" s="29">
        <f t="shared" si="8"/>
        <v>146</v>
      </c>
      <c r="O59" s="23">
        <f t="shared" si="9"/>
        <v>2393492</v>
      </c>
      <c r="P59" s="1"/>
      <c r="Q59" s="1"/>
    </row>
  </sheetData>
  <mergeCells count="1">
    <mergeCell ref="E4:O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D50"/>
  <sheetViews>
    <sheetView workbookViewId="0"/>
  </sheetViews>
  <sheetFormatPr defaultRowHeight="12.75" x14ac:dyDescent="0.2"/>
  <cols>
    <col min="1" max="1" width="9.28515625" bestFit="1" customWidth="1"/>
  </cols>
  <sheetData>
    <row r="1" spans="1:4" x14ac:dyDescent="0.2">
      <c r="A1" t="s">
        <v>21</v>
      </c>
      <c r="D1" t="s">
        <v>0</v>
      </c>
    </row>
    <row r="2" spans="1:4" x14ac:dyDescent="0.2">
      <c r="A2" t="s">
        <v>22</v>
      </c>
      <c r="D2" t="e">
        <f>#REF!</f>
        <v>#REF!</v>
      </c>
    </row>
    <row r="3" spans="1:4" x14ac:dyDescent="0.2">
      <c r="A3" t="s">
        <v>47</v>
      </c>
      <c r="D3" t="e">
        <f>D2+1</f>
        <v>#REF!</v>
      </c>
    </row>
    <row r="4" spans="1:4" x14ac:dyDescent="0.2">
      <c r="A4" t="s">
        <v>48</v>
      </c>
      <c r="D4" t="e">
        <f t="shared" ref="D4:D35" si="0">D3+1</f>
        <v>#REF!</v>
      </c>
    </row>
    <row r="5" spans="1:4" x14ac:dyDescent="0.2">
      <c r="A5" t="s">
        <v>23</v>
      </c>
      <c r="D5" t="e">
        <f t="shared" si="0"/>
        <v>#REF!</v>
      </c>
    </row>
    <row r="6" spans="1:4" x14ac:dyDescent="0.2">
      <c r="A6" t="s">
        <v>24</v>
      </c>
      <c r="D6" t="e">
        <f t="shared" si="0"/>
        <v>#REF!</v>
      </c>
    </row>
    <row r="7" spans="1:4" x14ac:dyDescent="0.2">
      <c r="A7" t="s">
        <v>25</v>
      </c>
      <c r="D7" t="e">
        <f t="shared" si="0"/>
        <v>#REF!</v>
      </c>
    </row>
    <row r="8" spans="1:4" x14ac:dyDescent="0.2">
      <c r="A8" t="s">
        <v>26</v>
      </c>
      <c r="D8" t="e">
        <f t="shared" si="0"/>
        <v>#REF!</v>
      </c>
    </row>
    <row r="9" spans="1:4" x14ac:dyDescent="0.2">
      <c r="A9" t="s">
        <v>27</v>
      </c>
      <c r="D9" t="e">
        <f t="shared" si="0"/>
        <v>#REF!</v>
      </c>
    </row>
    <row r="10" spans="1:4" x14ac:dyDescent="0.2">
      <c r="A10" t="s">
        <v>49</v>
      </c>
      <c r="D10" t="e">
        <f t="shared" si="0"/>
        <v>#REF!</v>
      </c>
    </row>
    <row r="11" spans="1:4" x14ac:dyDescent="0.2">
      <c r="A11" t="s">
        <v>50</v>
      </c>
      <c r="D11" t="e">
        <f t="shared" si="0"/>
        <v>#REF!</v>
      </c>
    </row>
    <row r="12" spans="1:4" x14ac:dyDescent="0.2">
      <c r="A12" t="s">
        <v>28</v>
      </c>
      <c r="D12" t="e">
        <f t="shared" si="0"/>
        <v>#REF!</v>
      </c>
    </row>
    <row r="13" spans="1:4" x14ac:dyDescent="0.2">
      <c r="A13" t="s">
        <v>29</v>
      </c>
      <c r="D13" t="e">
        <f t="shared" si="0"/>
        <v>#REF!</v>
      </c>
    </row>
    <row r="14" spans="1:4" x14ac:dyDescent="0.2">
      <c r="A14" t="s">
        <v>30</v>
      </c>
      <c r="D14" t="e">
        <f t="shared" si="0"/>
        <v>#REF!</v>
      </c>
    </row>
    <row r="15" spans="1:4" x14ac:dyDescent="0.2">
      <c r="A15" t="s">
        <v>31</v>
      </c>
      <c r="D15" t="e">
        <f t="shared" si="0"/>
        <v>#REF!</v>
      </c>
    </row>
    <row r="16" spans="1:4" x14ac:dyDescent="0.2">
      <c r="A16" t="s">
        <v>32</v>
      </c>
      <c r="D16" t="e">
        <f t="shared" si="0"/>
        <v>#REF!</v>
      </c>
    </row>
    <row r="17" spans="1:4" x14ac:dyDescent="0.2">
      <c r="A17" t="s">
        <v>33</v>
      </c>
      <c r="D17" t="e">
        <f t="shared" si="0"/>
        <v>#REF!</v>
      </c>
    </row>
    <row r="18" spans="1:4" x14ac:dyDescent="0.2">
      <c r="A18" t="s">
        <v>34</v>
      </c>
      <c r="D18" t="e">
        <f t="shared" si="0"/>
        <v>#REF!</v>
      </c>
    </row>
    <row r="19" spans="1:4" x14ac:dyDescent="0.2">
      <c r="A19" t="s">
        <v>51</v>
      </c>
      <c r="D19" t="e">
        <f t="shared" si="0"/>
        <v>#REF!</v>
      </c>
    </row>
    <row r="20" spans="1:4" x14ac:dyDescent="0.2">
      <c r="A20" t="s">
        <v>52</v>
      </c>
      <c r="D20" t="e">
        <f t="shared" si="0"/>
        <v>#REF!</v>
      </c>
    </row>
    <row r="21" spans="1:4" x14ac:dyDescent="0.2">
      <c r="A21" t="s">
        <v>35</v>
      </c>
      <c r="D21" t="e">
        <f t="shared" si="0"/>
        <v>#REF!</v>
      </c>
    </row>
    <row r="22" spans="1:4" x14ac:dyDescent="0.2">
      <c r="A22" t="s">
        <v>36</v>
      </c>
      <c r="D22" t="e">
        <f t="shared" si="0"/>
        <v>#REF!</v>
      </c>
    </row>
    <row r="23" spans="1:4" x14ac:dyDescent="0.2">
      <c r="A23" t="s">
        <v>37</v>
      </c>
      <c r="D23" t="e">
        <f t="shared" si="0"/>
        <v>#REF!</v>
      </c>
    </row>
    <row r="24" spans="1:4" x14ac:dyDescent="0.2">
      <c r="A24" t="s">
        <v>38</v>
      </c>
      <c r="D24" t="e">
        <f t="shared" si="0"/>
        <v>#REF!</v>
      </c>
    </row>
    <row r="25" spans="1:4" x14ac:dyDescent="0.2">
      <c r="A25" t="s">
        <v>39</v>
      </c>
      <c r="D25" t="e">
        <f t="shared" si="0"/>
        <v>#REF!</v>
      </c>
    </row>
    <row r="26" spans="1:4" x14ac:dyDescent="0.2">
      <c r="A26" t="s">
        <v>53</v>
      </c>
      <c r="D26" t="e">
        <f t="shared" si="0"/>
        <v>#REF!</v>
      </c>
    </row>
    <row r="27" spans="1:4" x14ac:dyDescent="0.2">
      <c r="A27" t="s">
        <v>54</v>
      </c>
      <c r="D27" t="e">
        <f t="shared" si="0"/>
        <v>#REF!</v>
      </c>
    </row>
    <row r="28" spans="1:4" x14ac:dyDescent="0.2">
      <c r="A28" t="s">
        <v>40</v>
      </c>
      <c r="D28" t="e">
        <f t="shared" si="0"/>
        <v>#REF!</v>
      </c>
    </row>
    <row r="29" spans="1:4" x14ac:dyDescent="0.2">
      <c r="A29" t="s">
        <v>41</v>
      </c>
      <c r="D29" t="e">
        <f>D28+1</f>
        <v>#REF!</v>
      </c>
    </row>
    <row r="30" spans="1:4" x14ac:dyDescent="0.2">
      <c r="A30" t="s">
        <v>42</v>
      </c>
      <c r="D30" t="e">
        <f t="shared" si="0"/>
        <v>#REF!</v>
      </c>
    </row>
    <row r="31" spans="1:4" x14ac:dyDescent="0.2">
      <c r="A31" t="s">
        <v>43</v>
      </c>
      <c r="D31" t="e">
        <f t="shared" si="0"/>
        <v>#REF!</v>
      </c>
    </row>
    <row r="32" spans="1:4" x14ac:dyDescent="0.2">
      <c r="A32" t="s">
        <v>44</v>
      </c>
      <c r="D32" t="e">
        <f t="shared" si="0"/>
        <v>#REF!</v>
      </c>
    </row>
    <row r="33" spans="1:4" x14ac:dyDescent="0.2">
      <c r="A33" t="s">
        <v>45</v>
      </c>
      <c r="D33" t="e">
        <f t="shared" si="0"/>
        <v>#REF!</v>
      </c>
    </row>
    <row r="34" spans="1:4" x14ac:dyDescent="0.2">
      <c r="A34" t="s">
        <v>46</v>
      </c>
      <c r="D34" t="e">
        <f t="shared" si="0"/>
        <v>#REF!</v>
      </c>
    </row>
    <row r="35" spans="1:4" x14ac:dyDescent="0.2">
      <c r="A35" t="s">
        <v>55</v>
      </c>
      <c r="D35" t="e">
        <f t="shared" si="0"/>
        <v>#REF!</v>
      </c>
    </row>
    <row r="36" spans="1:4" x14ac:dyDescent="0.2">
      <c r="A36" t="s">
        <v>56</v>
      </c>
    </row>
    <row r="37" spans="1:4" x14ac:dyDescent="0.2">
      <c r="A37" t="s">
        <v>57</v>
      </c>
    </row>
    <row r="38" spans="1:4" x14ac:dyDescent="0.2">
      <c r="A38" t="s">
        <v>58</v>
      </c>
    </row>
    <row r="39" spans="1:4" x14ac:dyDescent="0.2">
      <c r="A39" t="s">
        <v>59</v>
      </c>
    </row>
    <row r="40" spans="1:4" x14ac:dyDescent="0.2">
      <c r="A40" t="s">
        <v>60</v>
      </c>
    </row>
    <row r="41" spans="1:4" x14ac:dyDescent="0.2">
      <c r="A41" t="s">
        <v>61</v>
      </c>
    </row>
    <row r="42" spans="1:4" x14ac:dyDescent="0.2">
      <c r="A42" t="s">
        <v>62</v>
      </c>
    </row>
    <row r="43" spans="1:4" x14ac:dyDescent="0.2">
      <c r="A43" t="s">
        <v>63</v>
      </c>
    </row>
    <row r="44" spans="1:4" x14ac:dyDescent="0.2">
      <c r="A44" t="s">
        <v>64</v>
      </c>
    </row>
    <row r="45" spans="1:4" x14ac:dyDescent="0.2">
      <c r="A45" t="s">
        <v>65</v>
      </c>
    </row>
    <row r="46" spans="1:4" x14ac:dyDescent="0.2">
      <c r="A46" t="s">
        <v>66</v>
      </c>
    </row>
    <row r="47" spans="1:4" x14ac:dyDescent="0.2">
      <c r="A47" t="s">
        <v>67</v>
      </c>
    </row>
    <row r="48" spans="1:4" x14ac:dyDescent="0.2">
      <c r="A48" t="s">
        <v>68</v>
      </c>
    </row>
    <row r="49" spans="1:1" x14ac:dyDescent="0.2">
      <c r="A49" t="s">
        <v>69</v>
      </c>
    </row>
    <row r="50" spans="1:1" x14ac:dyDescent="0.2">
      <c r="A50" t="s">
        <v>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6EB9CD0C6636641B39EEAB334604EE2" ma:contentTypeVersion="20" ma:contentTypeDescription="" ma:contentTypeScope="" ma:versionID="260ac820a6c6919fd8286837f81c73e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Petition</CaseType>
    <IndustryCode xmlns="dc463f71-b30c-4ab2-9473-d307f9d35888">140</IndustryCode>
    <CaseStatus xmlns="dc463f71-b30c-4ab2-9473-d307f9d35888">Closed</CaseStatus>
    <OpenedDate xmlns="dc463f71-b30c-4ab2-9473-d307f9d35888">2022-10-31T07:00:00+00:00</OpenedDate>
    <SignificantOrder xmlns="dc463f71-b30c-4ab2-9473-d307f9d35888">false</SignificantOrder>
    <Date1 xmlns="dc463f71-b30c-4ab2-9473-d307f9d35888">2023-07-12T07:00:00+00:00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220797</DocketNumber>
    <DelegatedOrder xmlns="dc463f71-b30c-4ab2-9473-d307f9d35888">false</DelegatedOrder>
  </documentManagement>
</p:properties>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FC9F1AF-7684-4C0B-AC74-66AADEF9DD69}"/>
</file>

<file path=customXml/itemProps2.xml><?xml version="1.0" encoding="utf-8"?>
<ds:datastoreItem xmlns:ds="http://schemas.openxmlformats.org/officeDocument/2006/customXml" ds:itemID="{0D6BE111-BFDE-44A8-970A-166FDED5BD60}">
  <ds:schemaRefs>
    <ds:schemaRef ds:uri="http://schemas.microsoft.com/sharepoint/v3/contenttype/forms"/>
  </ds:schemaRefs>
</ds:datastoreItem>
</file>

<file path=customXml/itemProps3.xml><?xml version="1.0" encoding="utf-8"?>
<ds:datastoreItem xmlns:ds="http://schemas.openxmlformats.org/officeDocument/2006/customXml" ds:itemID="{67C877C0-2F95-4A4F-809E-CF3D6C8A7937}">
  <ds:schemaRefs>
    <ds:schemaRef ds:uri="http://schemas.microsoft.com/PowerBIAddIn"/>
  </ds:schemaRefs>
</ds:datastoreItem>
</file>

<file path=customXml/itemProps4.xml><?xml version="1.0" encoding="utf-8"?>
<ds:datastoreItem xmlns:ds="http://schemas.openxmlformats.org/officeDocument/2006/customXml" ds:itemID="{C218AC4F-FD76-489A-82B0-6172E5869EA7}">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ab71089b-199c-4e7e-a3b2-f86ec9726164"/>
    <ds:schemaRef ds:uri="http://www.w3.org/XML/1998/namespace"/>
    <ds:schemaRef ds:uri="http://purl.org/dc/dcmitype/"/>
  </ds:schemaRefs>
</ds:datastoreItem>
</file>

<file path=customXml/itemProps5.xml><?xml version="1.0" encoding="utf-8"?>
<ds:datastoreItem xmlns:ds="http://schemas.openxmlformats.org/officeDocument/2006/customXml" ds:itemID="{2263201A-4745-4A48-A44E-1C7A7BA7A8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 ME</vt:lpstr>
      <vt:lpstr>Electric Assumptions</vt:lpstr>
      <vt:lpstr>Electric - Sales</vt:lpstr>
      <vt:lpstr>Electric - UPC</vt:lpstr>
      <vt:lpstr>Electric - Customers</vt:lpstr>
      <vt:lpstr>Electric - Customers Additions</vt:lpstr>
      <vt:lpstr>Electric - Load</vt:lpstr>
      <vt:lpstr>DATA FOR TABLEAU</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dc:creator>
  <cp:lastModifiedBy>Kuzma Jason</cp:lastModifiedBy>
  <dcterms:created xsi:type="dcterms:W3CDTF">2012-06-14T00:02:50Z</dcterms:created>
  <dcterms:modified xsi:type="dcterms:W3CDTF">2023-07-11T23:39:53Z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0x0101006E56B4D1795A2E4DB2F0B01679ED314A0036EB9CD0C6636641B39EEAB334604EE2</vt:lpwstr>
  </property>
  <property fmtid="{D5CDD505-2E9C-101B-9397-08002B2CF9AE}" pid="3" name="_docset_NoMedatataSyncRequired">
    <vt:lpwstr>False</vt:lpwstr>
  </property>
</Properties>
</file>