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customProperty1.bin" ContentType="application/vnd.openxmlformats-officedocument.spreadsheetml.customProperty"/>
  <Override PartName="/xl/externalLinks/externalLink1.xml" ContentType="application/vnd.openxmlformats-officedocument.spreadsheetml.externalLink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omments1.xml" ContentType="application/vnd.openxmlformats-officedocument.spreadsheetml.comments+xml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UBLIC\# Commission Basis Report\Dec_31_20\To File 2020 CBR WP\"/>
    </mc:Choice>
  </mc:AlternateContent>
  <bookViews>
    <workbookView xWindow="0" yWindow="0" windowWidth="23040" windowHeight="9204"/>
  </bookViews>
  <sheets>
    <sheet name="3.21G" sheetId="1" r:id="rId1"/>
    <sheet name="LNG O&amp;M" sheetId="2" r:id="rId2"/>
    <sheet name="Plant Assets" sheetId="3" r:id="rId3"/>
    <sheet name="LNG Detail " sheetId="4" r:id="rId4"/>
    <sheet name="ADIT" sheetId="5" r:id="rId5"/>
  </sheets>
  <externalReferences>
    <externalReference r:id="rId6"/>
  </externalReferences>
  <definedNames>
    <definedName name="__123Graph_ECURRENT" hidden="1">[1]ConsolidatingPL!#REF!</definedName>
    <definedName name="_xlnm._FilterDatabase" localSheetId="3" hidden="1">'LNG Detail '!$A$3:$P$93</definedName>
    <definedName name="_Order1" hidden="1">255</definedName>
    <definedName name="_Order2" hidden="1">255</definedName>
    <definedName name="_six6" hidden="1">{#N/A,#N/A,FALSE,"CRPT";#N/A,#N/A,FALSE,"TREND";#N/A,#N/A,FALSE,"%Curve"}</definedName>
    <definedName name="a" hidden="1">{#N/A,#N/A,FALSE,"Coversheet";#N/A,#N/A,FALSE,"QA"}</definedName>
    <definedName name="AccessDatabase" hidden="1">"I:\COMTREL\FINICLE\TradeSummary.mdb"</definedName>
    <definedName name="b" hidden="1">{#N/A,#N/A,FALSE,"Coversheet";#N/A,#N/A,FALSE,"QA"}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new" hidden="1">{#N/A,#N/A,FALSE,"Summ";#N/A,#N/A,FALSE,"General"}</definedName>
    <definedName name="six" hidden="1">{#N/A,#N/A,FALSE,"Drill Sites";"WP 212",#N/A,FALSE,"MWAG EOR";"WP 213",#N/A,FALSE,"MWAG EOR";#N/A,#N/A,FALSE,"Misc. Facility";#N/A,#N/A,FALSE,"WWTP"}</definedName>
    <definedName name="t" hidden="1">{#N/A,#N/A,FALSE,"CESTSUM";#N/A,#N/A,FALSE,"est sum A";#N/A,#N/A,FALSE,"est detail A"}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u" hidden="1">{#N/A,#N/A,FALSE,"Summ";#N/A,#N/A,FALSE,"General"}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B15" i="5"/>
  <c r="C15" i="5" s="1"/>
  <c r="D15" i="5" s="1"/>
  <c r="E15" i="5" s="1"/>
  <c r="F15" i="5" s="1"/>
  <c r="G15" i="5" s="1"/>
  <c r="H15" i="5" s="1"/>
  <c r="I15" i="5" s="1"/>
  <c r="J15" i="5" s="1"/>
  <c r="K15" i="5" s="1"/>
  <c r="L15" i="5" s="1"/>
  <c r="M15" i="5" s="1"/>
  <c r="N15" i="5" s="1"/>
  <c r="O13" i="5"/>
  <c r="C11" i="5"/>
  <c r="B11" i="5"/>
  <c r="B17" i="5" l="1"/>
  <c r="C17" i="5" l="1"/>
  <c r="D17" i="5" l="1"/>
  <c r="E17" i="5" l="1"/>
  <c r="F17" i="5" l="1"/>
  <c r="G17" i="5" l="1"/>
  <c r="H17" i="5" l="1"/>
  <c r="I17" i="5" l="1"/>
  <c r="J17" i="5" l="1"/>
  <c r="K17" i="5" l="1"/>
  <c r="L17" i="5" l="1"/>
  <c r="M17" i="5" l="1"/>
  <c r="N17" i="5" l="1"/>
  <c r="N18" i="5" s="1"/>
  <c r="O15" i="5"/>
  <c r="O17" i="5" l="1"/>
  <c r="K35" i="4" l="1"/>
  <c r="K33" i="4"/>
  <c r="K17" i="3" l="1"/>
  <c r="E19" i="3"/>
  <c r="G17" i="3"/>
  <c r="G5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AV104" i="4"/>
  <c r="D97" i="4"/>
  <c r="D96" i="4"/>
  <c r="D94" i="4"/>
  <c r="E94" i="4" s="1"/>
  <c r="F94" i="4" s="1"/>
  <c r="G94" i="4" s="1"/>
  <c r="H94" i="4" s="1"/>
  <c r="I94" i="4" s="1"/>
  <c r="J94" i="4" s="1"/>
  <c r="K94" i="4" s="1"/>
  <c r="L94" i="4" s="1"/>
  <c r="M94" i="4" s="1"/>
  <c r="N94" i="4" s="1"/>
  <c r="O94" i="4" s="1"/>
  <c r="P94" i="4" s="1"/>
  <c r="Q94" i="4" s="1"/>
  <c r="R94" i="4" s="1"/>
  <c r="S94" i="4" s="1"/>
  <c r="T94" i="4" s="1"/>
  <c r="U94" i="4" s="1"/>
  <c r="V94" i="4" s="1"/>
  <c r="W94" i="4" s="1"/>
  <c r="X94" i="4" s="1"/>
  <c r="Y94" i="4" s="1"/>
  <c r="Z94" i="4" s="1"/>
  <c r="AA94" i="4" s="1"/>
  <c r="AB94" i="4" s="1"/>
  <c r="AC94" i="4" s="1"/>
  <c r="AD94" i="4" s="1"/>
  <c r="AE94" i="4" s="1"/>
  <c r="AF94" i="4" s="1"/>
  <c r="AG94" i="4" s="1"/>
  <c r="AH94" i="4" s="1"/>
  <c r="AW93" i="4"/>
  <c r="AW104" i="4" s="1"/>
  <c r="E21" i="3" s="1"/>
  <c r="AT89" i="4"/>
  <c r="AH89" i="4"/>
  <c r="AG89" i="4"/>
  <c r="AF89" i="4"/>
  <c r="AE89" i="4"/>
  <c r="AD89" i="4"/>
  <c r="AC89" i="4"/>
  <c r="AB89" i="4"/>
  <c r="AA89" i="4"/>
  <c r="Z89" i="4"/>
  <c r="Y89" i="4"/>
  <c r="X89" i="4"/>
  <c r="W89" i="4"/>
  <c r="AI87" i="4"/>
  <c r="AJ87" i="4" s="1"/>
  <c r="AT86" i="4"/>
  <c r="AS86" i="4"/>
  <c r="AR86" i="4"/>
  <c r="AQ86" i="4"/>
  <c r="AP86" i="4"/>
  <c r="AO86" i="4"/>
  <c r="AN86" i="4"/>
  <c r="AM86" i="4"/>
  <c r="AL86" i="4"/>
  <c r="AK86" i="4"/>
  <c r="AJ86" i="4"/>
  <c r="AI86" i="4"/>
  <c r="AH86" i="4"/>
  <c r="AG86" i="4"/>
  <c r="AF86" i="4"/>
  <c r="AE86" i="4"/>
  <c r="AD86" i="4"/>
  <c r="AC86" i="4"/>
  <c r="AB86" i="4"/>
  <c r="AA86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D85" i="4"/>
  <c r="AA84" i="4"/>
  <c r="Z84" i="4"/>
  <c r="Y84" i="4"/>
  <c r="W84" i="4"/>
  <c r="P84" i="4"/>
  <c r="O84" i="4"/>
  <c r="AT83" i="4"/>
  <c r="AT84" i="4" s="1"/>
  <c r="AH83" i="4"/>
  <c r="AH84" i="4" s="1"/>
  <c r="AG83" i="4"/>
  <c r="AG84" i="4" s="1"/>
  <c r="AF83" i="4"/>
  <c r="AF84" i="4" s="1"/>
  <c r="AE83" i="4"/>
  <c r="AE84" i="4" s="1"/>
  <c r="AD83" i="4"/>
  <c r="AD84" i="4" s="1"/>
  <c r="AC83" i="4"/>
  <c r="AC84" i="4" s="1"/>
  <c r="AB83" i="4"/>
  <c r="AB84" i="4" s="1"/>
  <c r="AA83" i="4"/>
  <c r="Z83" i="4"/>
  <c r="Y83" i="4"/>
  <c r="X83" i="4"/>
  <c r="X84" i="4" s="1"/>
  <c r="W83" i="4"/>
  <c r="V83" i="4"/>
  <c r="V84" i="4" s="1"/>
  <c r="U83" i="4"/>
  <c r="U84" i="4" s="1"/>
  <c r="T83" i="4"/>
  <c r="T84" i="4" s="1"/>
  <c r="S83" i="4"/>
  <c r="S84" i="4" s="1"/>
  <c r="R83" i="4"/>
  <c r="R84" i="4" s="1"/>
  <c r="Q83" i="4"/>
  <c r="Q84" i="4" s="1"/>
  <c r="P83" i="4"/>
  <c r="O83" i="4"/>
  <c r="N83" i="4"/>
  <c r="N84" i="4" s="1"/>
  <c r="M83" i="4"/>
  <c r="M84" i="4" s="1"/>
  <c r="L83" i="4"/>
  <c r="L84" i="4" s="1"/>
  <c r="K83" i="4"/>
  <c r="K84" i="4" s="1"/>
  <c r="J83" i="4"/>
  <c r="J84" i="4" s="1"/>
  <c r="I83" i="4"/>
  <c r="I84" i="4" s="1"/>
  <c r="H83" i="4"/>
  <c r="H84" i="4" s="1"/>
  <c r="G83" i="4"/>
  <c r="G84" i="4" s="1"/>
  <c r="F83" i="4"/>
  <c r="F84" i="4" s="1"/>
  <c r="E83" i="4"/>
  <c r="E84" i="4" s="1"/>
  <c r="E85" i="4" s="1"/>
  <c r="AT80" i="4"/>
  <c r="AH80" i="4"/>
  <c r="AG80" i="4"/>
  <c r="AF80" i="4"/>
  <c r="AE80" i="4"/>
  <c r="AD80" i="4"/>
  <c r="AC80" i="4"/>
  <c r="AB80" i="4"/>
  <c r="AA80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AI78" i="4"/>
  <c r="AI83" i="4" s="1"/>
  <c r="AI84" i="4" s="1"/>
  <c r="AT77" i="4"/>
  <c r="AS77" i="4"/>
  <c r="AR77" i="4"/>
  <c r="AQ77" i="4"/>
  <c r="AP77" i="4"/>
  <c r="AO77" i="4"/>
  <c r="AN77" i="4"/>
  <c r="AM77" i="4"/>
  <c r="AL77" i="4"/>
  <c r="AK77" i="4"/>
  <c r="AJ77" i="4"/>
  <c r="AI77" i="4"/>
  <c r="AH77" i="4"/>
  <c r="AG77" i="4"/>
  <c r="AF77" i="4"/>
  <c r="AE77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D76" i="4"/>
  <c r="E76" i="4" s="1"/>
  <c r="AB75" i="4"/>
  <c r="Z75" i="4"/>
  <c r="Y75" i="4"/>
  <c r="X75" i="4"/>
  <c r="M75" i="4"/>
  <c r="AT74" i="4"/>
  <c r="AT75" i="4" s="1"/>
  <c r="AH74" i="4"/>
  <c r="AH75" i="4" s="1"/>
  <c r="AG74" i="4"/>
  <c r="AG75" i="4" s="1"/>
  <c r="AF74" i="4"/>
  <c r="AF75" i="4" s="1"/>
  <c r="AE74" i="4"/>
  <c r="AE75" i="4" s="1"/>
  <c r="AD74" i="4"/>
  <c r="AD75" i="4" s="1"/>
  <c r="AC74" i="4"/>
  <c r="AC75" i="4" s="1"/>
  <c r="AB74" i="4"/>
  <c r="AA74" i="4"/>
  <c r="AA75" i="4" s="1"/>
  <c r="Z74" i="4"/>
  <c r="Y74" i="4"/>
  <c r="X74" i="4"/>
  <c r="W74" i="4"/>
  <c r="W75" i="4" s="1"/>
  <c r="V74" i="4"/>
  <c r="V75" i="4" s="1"/>
  <c r="U74" i="4"/>
  <c r="U75" i="4" s="1"/>
  <c r="T74" i="4"/>
  <c r="T75" i="4" s="1"/>
  <c r="S74" i="4"/>
  <c r="S75" i="4" s="1"/>
  <c r="R74" i="4"/>
  <c r="R75" i="4" s="1"/>
  <c r="Q74" i="4"/>
  <c r="Q75" i="4" s="1"/>
  <c r="P74" i="4"/>
  <c r="P75" i="4" s="1"/>
  <c r="O74" i="4"/>
  <c r="O75" i="4" s="1"/>
  <c r="N74" i="4"/>
  <c r="N75" i="4" s="1"/>
  <c r="M74" i="4"/>
  <c r="L74" i="4"/>
  <c r="L75" i="4" s="1"/>
  <c r="K74" i="4"/>
  <c r="K75" i="4" s="1"/>
  <c r="J74" i="4"/>
  <c r="J75" i="4" s="1"/>
  <c r="I74" i="4"/>
  <c r="I75" i="4" s="1"/>
  <c r="H74" i="4"/>
  <c r="H75" i="4" s="1"/>
  <c r="G74" i="4"/>
  <c r="G75" i="4" s="1"/>
  <c r="F74" i="4"/>
  <c r="F75" i="4" s="1"/>
  <c r="E74" i="4"/>
  <c r="E75" i="4" s="1"/>
  <c r="AT71" i="4"/>
  <c r="AH71" i="4"/>
  <c r="AG71" i="4"/>
  <c r="AF71" i="4"/>
  <c r="AE71" i="4"/>
  <c r="AD71" i="4"/>
  <c r="AC71" i="4"/>
  <c r="AB71" i="4"/>
  <c r="AA71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AI69" i="4"/>
  <c r="AJ69" i="4" s="1"/>
  <c r="AT68" i="4"/>
  <c r="AS68" i="4"/>
  <c r="AR68" i="4"/>
  <c r="AQ68" i="4"/>
  <c r="AP68" i="4"/>
  <c r="AO68" i="4"/>
  <c r="AN68" i="4"/>
  <c r="AM68" i="4"/>
  <c r="AL68" i="4"/>
  <c r="AK68" i="4"/>
  <c r="AJ68" i="4"/>
  <c r="AI68" i="4"/>
  <c r="AH68" i="4"/>
  <c r="AG68" i="4"/>
  <c r="AF68" i="4"/>
  <c r="AE68" i="4"/>
  <c r="AD68" i="4"/>
  <c r="AC68" i="4"/>
  <c r="AB68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D67" i="4"/>
  <c r="K66" i="4"/>
  <c r="AT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AT64" i="4"/>
  <c r="AT66" i="4" s="1"/>
  <c r="AS64" i="4"/>
  <c r="AR64" i="4"/>
  <c r="AQ64" i="4"/>
  <c r="AP64" i="4"/>
  <c r="AO64" i="4"/>
  <c r="AN64" i="4"/>
  <c r="AM64" i="4"/>
  <c r="AL64" i="4"/>
  <c r="AK64" i="4"/>
  <c r="AJ64" i="4"/>
  <c r="AI64" i="4"/>
  <c r="AH64" i="4"/>
  <c r="AG64" i="4"/>
  <c r="AF64" i="4"/>
  <c r="AE64" i="4"/>
  <c r="AD64" i="4"/>
  <c r="AC64" i="4"/>
  <c r="AB64" i="4"/>
  <c r="AA64" i="4"/>
  <c r="Z64" i="4"/>
  <c r="Y64" i="4"/>
  <c r="X64" i="4"/>
  <c r="W64" i="4"/>
  <c r="V64" i="4"/>
  <c r="V66" i="4" s="1"/>
  <c r="U64" i="4"/>
  <c r="U66" i="4" s="1"/>
  <c r="T64" i="4"/>
  <c r="S64" i="4"/>
  <c r="R64" i="4"/>
  <c r="Q64" i="4"/>
  <c r="P64" i="4"/>
  <c r="O64" i="4"/>
  <c r="N64" i="4"/>
  <c r="M64" i="4"/>
  <c r="L64" i="4"/>
  <c r="L66" i="4" s="1"/>
  <c r="K64" i="4"/>
  <c r="J64" i="4"/>
  <c r="J66" i="4" s="1"/>
  <c r="I64" i="4"/>
  <c r="I66" i="4" s="1"/>
  <c r="H64" i="4"/>
  <c r="G64" i="4"/>
  <c r="G66" i="4" s="1"/>
  <c r="F64" i="4"/>
  <c r="E64" i="4"/>
  <c r="AT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W60" i="4"/>
  <c r="AT59" i="4"/>
  <c r="AS59" i="4"/>
  <c r="AR59" i="4"/>
  <c r="AQ59" i="4"/>
  <c r="AP59" i="4"/>
  <c r="AO59" i="4"/>
  <c r="AN59" i="4"/>
  <c r="AM59" i="4"/>
  <c r="AL59" i="4"/>
  <c r="AK59" i="4"/>
  <c r="AJ59" i="4"/>
  <c r="AI59" i="4"/>
  <c r="AH59" i="4"/>
  <c r="AG59" i="4"/>
  <c r="AF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D58" i="4"/>
  <c r="AA57" i="4"/>
  <c r="Z57" i="4"/>
  <c r="Y57" i="4"/>
  <c r="O57" i="4"/>
  <c r="M57" i="4"/>
  <c r="AT56" i="4"/>
  <c r="AT57" i="4" s="1"/>
  <c r="AH56" i="4"/>
  <c r="AH57" i="4" s="1"/>
  <c r="AG56" i="4"/>
  <c r="AG57" i="4" s="1"/>
  <c r="AF56" i="4"/>
  <c r="AF57" i="4" s="1"/>
  <c r="AE56" i="4"/>
  <c r="AE57" i="4" s="1"/>
  <c r="AD56" i="4"/>
  <c r="AD57" i="4" s="1"/>
  <c r="AC56" i="4"/>
  <c r="AC57" i="4" s="1"/>
  <c r="AB56" i="4"/>
  <c r="AB57" i="4" s="1"/>
  <c r="AA56" i="4"/>
  <c r="Z56" i="4"/>
  <c r="Y56" i="4"/>
  <c r="X56" i="4"/>
  <c r="X57" i="4" s="1"/>
  <c r="W56" i="4"/>
  <c r="W57" i="4" s="1"/>
  <c r="V56" i="4"/>
  <c r="V57" i="4" s="1"/>
  <c r="U56" i="4"/>
  <c r="U57" i="4" s="1"/>
  <c r="T56" i="4"/>
  <c r="T57" i="4" s="1"/>
  <c r="S56" i="4"/>
  <c r="S57" i="4" s="1"/>
  <c r="R56" i="4"/>
  <c r="R57" i="4" s="1"/>
  <c r="Q56" i="4"/>
  <c r="Q57" i="4" s="1"/>
  <c r="P56" i="4"/>
  <c r="P57" i="4" s="1"/>
  <c r="O56" i="4"/>
  <c r="N56" i="4"/>
  <c r="N57" i="4" s="1"/>
  <c r="M56" i="4"/>
  <c r="L56" i="4"/>
  <c r="L57" i="4" s="1"/>
  <c r="K56" i="4"/>
  <c r="K57" i="4" s="1"/>
  <c r="J56" i="4"/>
  <c r="J57" i="4" s="1"/>
  <c r="I56" i="4"/>
  <c r="I57" i="4" s="1"/>
  <c r="H56" i="4"/>
  <c r="H57" i="4" s="1"/>
  <c r="G56" i="4"/>
  <c r="G57" i="4" s="1"/>
  <c r="F56" i="4"/>
  <c r="F57" i="4" s="1"/>
  <c r="E56" i="4"/>
  <c r="E57" i="4" s="1"/>
  <c r="AT53" i="4"/>
  <c r="AH53" i="4"/>
  <c r="AG53" i="4"/>
  <c r="AF53" i="4"/>
  <c r="AE53" i="4"/>
  <c r="AD53" i="4"/>
  <c r="AC53" i="4"/>
  <c r="AB53" i="4"/>
  <c r="AA53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AI51" i="4"/>
  <c r="AI56" i="4" s="1"/>
  <c r="AI57" i="4" s="1"/>
  <c r="AT50" i="4"/>
  <c r="AS50" i="4"/>
  <c r="AR50" i="4"/>
  <c r="AQ50" i="4"/>
  <c r="AP50" i="4"/>
  <c r="AO50" i="4"/>
  <c r="AN50" i="4"/>
  <c r="AM50" i="4"/>
  <c r="AL50" i="4"/>
  <c r="AK50" i="4"/>
  <c r="AJ50" i="4"/>
  <c r="AI50" i="4"/>
  <c r="AH50" i="4"/>
  <c r="AG50" i="4"/>
  <c r="AF50" i="4"/>
  <c r="AE50" i="4"/>
  <c r="AD50" i="4"/>
  <c r="AC50" i="4"/>
  <c r="AB50" i="4"/>
  <c r="AA50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D49" i="4"/>
  <c r="X48" i="4"/>
  <c r="AT47" i="4"/>
  <c r="AH47" i="4"/>
  <c r="AG47" i="4"/>
  <c r="AF47" i="4"/>
  <c r="AE47" i="4"/>
  <c r="AD47" i="4"/>
  <c r="AC47" i="4"/>
  <c r="AB47" i="4"/>
  <c r="AA47" i="4"/>
  <c r="Z47" i="4"/>
  <c r="Z48" i="4" s="1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AT46" i="4"/>
  <c r="AT48" i="4" s="1"/>
  <c r="AS46" i="4"/>
  <c r="AR46" i="4"/>
  <c r="AQ46" i="4"/>
  <c r="AP46" i="4"/>
  <c r="AO46" i="4"/>
  <c r="AN46" i="4"/>
  <c r="AM46" i="4"/>
  <c r="AL46" i="4"/>
  <c r="AK46" i="4"/>
  <c r="AJ46" i="4"/>
  <c r="AI46" i="4"/>
  <c r="AH46" i="4"/>
  <c r="AH48" i="4" s="1"/>
  <c r="AG46" i="4"/>
  <c r="AG48" i="4" s="1"/>
  <c r="AF46" i="4"/>
  <c r="AE46" i="4"/>
  <c r="AD46" i="4"/>
  <c r="AC46" i="4"/>
  <c r="AB46" i="4"/>
  <c r="AA46" i="4"/>
  <c r="Z46" i="4"/>
  <c r="Y46" i="4"/>
  <c r="Y48" i="4" s="1"/>
  <c r="X46" i="4"/>
  <c r="W46" i="4"/>
  <c r="W48" i="4" s="1"/>
  <c r="V46" i="4"/>
  <c r="V48" i="4" s="1"/>
  <c r="U46" i="4"/>
  <c r="U48" i="4" s="1"/>
  <c r="T46" i="4"/>
  <c r="S46" i="4"/>
  <c r="S48" i="4" s="1"/>
  <c r="R46" i="4"/>
  <c r="Q46" i="4"/>
  <c r="P46" i="4"/>
  <c r="O46" i="4"/>
  <c r="N46" i="4"/>
  <c r="M46" i="4"/>
  <c r="M48" i="4" s="1"/>
  <c r="L46" i="4"/>
  <c r="L48" i="4" s="1"/>
  <c r="K46" i="4"/>
  <c r="K48" i="4" s="1"/>
  <c r="J46" i="4"/>
  <c r="J48" i="4" s="1"/>
  <c r="I46" i="4"/>
  <c r="I48" i="4" s="1"/>
  <c r="H46" i="4"/>
  <c r="G46" i="4"/>
  <c r="G48" i="4" s="1"/>
  <c r="F46" i="4"/>
  <c r="E46" i="4"/>
  <c r="AT44" i="4"/>
  <c r="AH44" i="4"/>
  <c r="AG44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AI42" i="4"/>
  <c r="AI47" i="4" s="1"/>
  <c r="AT41" i="4"/>
  <c r="AS41" i="4"/>
  <c r="AR41" i="4"/>
  <c r="AQ41" i="4"/>
  <c r="AP41" i="4"/>
  <c r="AO41" i="4"/>
  <c r="AN41" i="4"/>
  <c r="AM41" i="4"/>
  <c r="AL41" i="4"/>
  <c r="AK41" i="4"/>
  <c r="AJ41" i="4"/>
  <c r="AI41" i="4"/>
  <c r="AH41" i="4"/>
  <c r="AG41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D40" i="4"/>
  <c r="E39" i="4"/>
  <c r="AT38" i="4"/>
  <c r="AT39" i="4" s="1"/>
  <c r="AH38" i="4"/>
  <c r="AH39" i="4" s="1"/>
  <c r="K39" i="4"/>
  <c r="E38" i="4"/>
  <c r="AT35" i="4"/>
  <c r="AH35" i="4"/>
  <c r="E35" i="4"/>
  <c r="AI33" i="4"/>
  <c r="L33" i="4"/>
  <c r="L35" i="4" s="1"/>
  <c r="F33" i="4"/>
  <c r="G33" i="4" s="1"/>
  <c r="AT32" i="4"/>
  <c r="AS32" i="4"/>
  <c r="AR32" i="4"/>
  <c r="AQ32" i="4"/>
  <c r="AP32" i="4"/>
  <c r="AO32" i="4"/>
  <c r="AN32" i="4"/>
  <c r="AM32" i="4"/>
  <c r="AL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D31" i="4"/>
  <c r="AC30" i="4"/>
  <c r="AB30" i="4"/>
  <c r="AA30" i="4"/>
  <c r="Z30" i="4"/>
  <c r="O30" i="4"/>
  <c r="G30" i="4"/>
  <c r="E30" i="4"/>
  <c r="AT29" i="4"/>
  <c r="AT30" i="4" s="1"/>
  <c r="AI29" i="4"/>
  <c r="AI30" i="4" s="1"/>
  <c r="AH29" i="4"/>
  <c r="AH30" i="4" s="1"/>
  <c r="AG29" i="4"/>
  <c r="AG30" i="4" s="1"/>
  <c r="AF29" i="4"/>
  <c r="AF30" i="4" s="1"/>
  <c r="AE29" i="4"/>
  <c r="AE30" i="4" s="1"/>
  <c r="AD29" i="4"/>
  <c r="AD30" i="4" s="1"/>
  <c r="AC29" i="4"/>
  <c r="AB29" i="4"/>
  <c r="AA29" i="4"/>
  <c r="Z29" i="4"/>
  <c r="Y29" i="4"/>
  <c r="Y30" i="4" s="1"/>
  <c r="X29" i="4"/>
  <c r="X30" i="4" s="1"/>
  <c r="W29" i="4"/>
  <c r="W30" i="4" s="1"/>
  <c r="V29" i="4"/>
  <c r="V30" i="4" s="1"/>
  <c r="U29" i="4"/>
  <c r="U30" i="4" s="1"/>
  <c r="T29" i="4"/>
  <c r="T30" i="4" s="1"/>
  <c r="S29" i="4"/>
  <c r="S30" i="4" s="1"/>
  <c r="R29" i="4"/>
  <c r="R30" i="4" s="1"/>
  <c r="Q29" i="4"/>
  <c r="Q30" i="4" s="1"/>
  <c r="P29" i="4"/>
  <c r="P30" i="4" s="1"/>
  <c r="O29" i="4"/>
  <c r="N29" i="4"/>
  <c r="N30" i="4" s="1"/>
  <c r="M29" i="4"/>
  <c r="M30" i="4" s="1"/>
  <c r="L29" i="4"/>
  <c r="L30" i="4" s="1"/>
  <c r="K29" i="4"/>
  <c r="K30" i="4" s="1"/>
  <c r="J29" i="4"/>
  <c r="J30" i="4" s="1"/>
  <c r="I29" i="4"/>
  <c r="I30" i="4" s="1"/>
  <c r="H29" i="4"/>
  <c r="H30" i="4" s="1"/>
  <c r="G29" i="4"/>
  <c r="F29" i="4"/>
  <c r="F30" i="4" s="1"/>
  <c r="E29" i="4"/>
  <c r="AI27" i="4"/>
  <c r="AJ27" i="4" s="1"/>
  <c r="AJ29" i="4" s="1"/>
  <c r="AJ30" i="4" s="1"/>
  <c r="K27" i="4"/>
  <c r="AE26" i="4"/>
  <c r="AD26" i="4"/>
  <c r="AB26" i="4"/>
  <c r="AA26" i="4"/>
  <c r="R26" i="4"/>
  <c r="O26" i="4"/>
  <c r="G26" i="4"/>
  <c r="AT25" i="4"/>
  <c r="AT26" i="4" s="1"/>
  <c r="AH25" i="4"/>
  <c r="AH26" i="4" s="1"/>
  <c r="AG25" i="4"/>
  <c r="AG26" i="4" s="1"/>
  <c r="AF25" i="4"/>
  <c r="AF26" i="4" s="1"/>
  <c r="AE25" i="4"/>
  <c r="AD25" i="4"/>
  <c r="AC25" i="4"/>
  <c r="AC26" i="4" s="1"/>
  <c r="AB25" i="4"/>
  <c r="AA25" i="4"/>
  <c r="Z25" i="4"/>
  <c r="Z26" i="4" s="1"/>
  <c r="Y25" i="4"/>
  <c r="Y26" i="4" s="1"/>
  <c r="X25" i="4"/>
  <c r="X26" i="4" s="1"/>
  <c r="W25" i="4"/>
  <c r="W26" i="4" s="1"/>
  <c r="V25" i="4"/>
  <c r="V26" i="4" s="1"/>
  <c r="U25" i="4"/>
  <c r="U26" i="4" s="1"/>
  <c r="T25" i="4"/>
  <c r="T26" i="4" s="1"/>
  <c r="S25" i="4"/>
  <c r="S26" i="4" s="1"/>
  <c r="R25" i="4"/>
  <c r="Q25" i="4"/>
  <c r="Q26" i="4" s="1"/>
  <c r="P25" i="4"/>
  <c r="P26" i="4" s="1"/>
  <c r="O25" i="4"/>
  <c r="N25" i="4"/>
  <c r="N26" i="4" s="1"/>
  <c r="M25" i="4"/>
  <c r="M26" i="4" s="1"/>
  <c r="L25" i="4"/>
  <c r="L26" i="4" s="1"/>
  <c r="K25" i="4"/>
  <c r="K26" i="4" s="1"/>
  <c r="J25" i="4"/>
  <c r="J26" i="4" s="1"/>
  <c r="I25" i="4"/>
  <c r="I26" i="4" s="1"/>
  <c r="H25" i="4"/>
  <c r="H26" i="4" s="1"/>
  <c r="G25" i="4"/>
  <c r="F25" i="4"/>
  <c r="F26" i="4" s="1"/>
  <c r="E25" i="4"/>
  <c r="E26" i="4" s="1"/>
  <c r="AI23" i="4"/>
  <c r="AT22" i="4"/>
  <c r="AS22" i="4"/>
  <c r="AR22" i="4"/>
  <c r="AQ22" i="4"/>
  <c r="AP22" i="4"/>
  <c r="AO22" i="4"/>
  <c r="AN22" i="4"/>
  <c r="AM22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D21" i="4"/>
  <c r="I20" i="4"/>
  <c r="AT19" i="4"/>
  <c r="AT20" i="4" s="1"/>
  <c r="N19" i="4"/>
  <c r="M19" i="4"/>
  <c r="L19" i="4"/>
  <c r="K19" i="4"/>
  <c r="J19" i="4"/>
  <c r="I19" i="4"/>
  <c r="H19" i="4"/>
  <c r="G19" i="4"/>
  <c r="F19" i="4"/>
  <c r="E19" i="4"/>
  <c r="U18" i="4"/>
  <c r="T18" i="4"/>
  <c r="S18" i="4"/>
  <c r="R18" i="4"/>
  <c r="Q18" i="4"/>
  <c r="O18" i="4"/>
  <c r="N18" i="4"/>
  <c r="M18" i="4"/>
  <c r="L18" i="4"/>
  <c r="L20" i="4" s="1"/>
  <c r="K18" i="4"/>
  <c r="K20" i="4" s="1"/>
  <c r="J18" i="4"/>
  <c r="J20" i="4" s="1"/>
  <c r="I18" i="4"/>
  <c r="H18" i="4"/>
  <c r="H20" i="4" s="1"/>
  <c r="G18" i="4"/>
  <c r="G20" i="4" s="1"/>
  <c r="F18" i="4"/>
  <c r="F20" i="4" s="1"/>
  <c r="E18" i="4"/>
  <c r="AT16" i="4"/>
  <c r="O16" i="4"/>
  <c r="P14" i="4" s="1"/>
  <c r="N16" i="4"/>
  <c r="M16" i="4"/>
  <c r="L16" i="4"/>
  <c r="K16" i="4"/>
  <c r="J16" i="4"/>
  <c r="I16" i="4"/>
  <c r="H16" i="4"/>
  <c r="G16" i="4"/>
  <c r="F16" i="4"/>
  <c r="E16" i="4"/>
  <c r="O14" i="4"/>
  <c r="O19" i="4" s="1"/>
  <c r="O20" i="4" s="1"/>
  <c r="AT13" i="4"/>
  <c r="AS13" i="4"/>
  <c r="AR13" i="4"/>
  <c r="AQ13" i="4"/>
  <c r="AP13" i="4"/>
  <c r="AO13" i="4"/>
  <c r="AN13" i="4"/>
  <c r="AM13" i="4"/>
  <c r="AL13" i="4"/>
  <c r="AK13" i="4"/>
  <c r="AJ13" i="4"/>
  <c r="AI13" i="4"/>
  <c r="AH13" i="4"/>
  <c r="AG13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D11" i="4"/>
  <c r="AT9" i="4"/>
  <c r="K9" i="4"/>
  <c r="E9" i="4"/>
  <c r="AT8" i="4"/>
  <c r="AS8" i="4"/>
  <c r="AR8" i="4"/>
  <c r="AQ8" i="4"/>
  <c r="AP8" i="4"/>
  <c r="AO8" i="4"/>
  <c r="AN8" i="4"/>
  <c r="AM8" i="4"/>
  <c r="AL8" i="4"/>
  <c r="AK8" i="4"/>
  <c r="AJ8" i="4"/>
  <c r="AI8" i="4"/>
  <c r="AH8" i="4"/>
  <c r="AG8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L10" i="4" s="1"/>
  <c r="K8" i="4"/>
  <c r="K10" i="4" s="1"/>
  <c r="J8" i="4"/>
  <c r="I8" i="4"/>
  <c r="H8" i="4"/>
  <c r="G8" i="4"/>
  <c r="F8" i="4"/>
  <c r="E8" i="4"/>
  <c r="AT6" i="4"/>
  <c r="K6" i="4"/>
  <c r="E6" i="4"/>
  <c r="L4" i="4"/>
  <c r="L9" i="4" s="1"/>
  <c r="F4" i="4"/>
  <c r="G4" i="4" s="1"/>
  <c r="O17" i="3" l="1"/>
  <c r="L38" i="4"/>
  <c r="L39" i="4" s="1"/>
  <c r="AJ51" i="4"/>
  <c r="AK51" i="4" s="1"/>
  <c r="K96" i="4"/>
  <c r="E96" i="4"/>
  <c r="N20" i="4"/>
  <c r="M33" i="4"/>
  <c r="M38" i="4" s="1"/>
  <c r="M39" i="4" s="1"/>
  <c r="AI48" i="4"/>
  <c r="AJ78" i="4"/>
  <c r="AK78" i="4" s="1"/>
  <c r="AK80" i="4" s="1"/>
  <c r="G8" i="3" s="1"/>
  <c r="F6" i="4"/>
  <c r="AT10" i="4"/>
  <c r="AT97" i="4" s="1"/>
  <c r="AE48" i="4"/>
  <c r="AI89" i="4"/>
  <c r="AT96" i="4"/>
  <c r="E20" i="4"/>
  <c r="E21" i="4" s="1"/>
  <c r="F21" i="4" s="1"/>
  <c r="G21" i="4" s="1"/>
  <c r="H21" i="4" s="1"/>
  <c r="I21" i="4" s="1"/>
  <c r="J21" i="4" s="1"/>
  <c r="K21" i="4" s="1"/>
  <c r="L21" i="4" s="1"/>
  <c r="M21" i="4" s="1"/>
  <c r="N21" i="4" s="1"/>
  <c r="O21" i="4" s="1"/>
  <c r="N48" i="4"/>
  <c r="AI53" i="4"/>
  <c r="N66" i="4"/>
  <c r="O66" i="4"/>
  <c r="AI71" i="4"/>
  <c r="F9" i="4"/>
  <c r="F10" i="4"/>
  <c r="F97" i="4" s="1"/>
  <c r="E58" i="4"/>
  <c r="F58" i="4" s="1"/>
  <c r="G58" i="4" s="1"/>
  <c r="H58" i="4" s="1"/>
  <c r="I58" i="4" s="1"/>
  <c r="J58" i="4" s="1"/>
  <c r="K58" i="4" s="1"/>
  <c r="L58" i="4" s="1"/>
  <c r="M58" i="4" s="1"/>
  <c r="N58" i="4" s="1"/>
  <c r="O58" i="4" s="1"/>
  <c r="P58" i="4" s="1"/>
  <c r="Q58" i="4" s="1"/>
  <c r="R58" i="4" s="1"/>
  <c r="S58" i="4" s="1"/>
  <c r="T58" i="4" s="1"/>
  <c r="U58" i="4" s="1"/>
  <c r="V58" i="4" s="1"/>
  <c r="W58" i="4" s="1"/>
  <c r="X58" i="4" s="1"/>
  <c r="Y58" i="4" s="1"/>
  <c r="Z58" i="4" s="1"/>
  <c r="AA58" i="4" s="1"/>
  <c r="AB58" i="4" s="1"/>
  <c r="AC58" i="4" s="1"/>
  <c r="AD58" i="4" s="1"/>
  <c r="AE58" i="4" s="1"/>
  <c r="AF58" i="4" s="1"/>
  <c r="AG58" i="4" s="1"/>
  <c r="AH58" i="4" s="1"/>
  <c r="P66" i="4"/>
  <c r="E66" i="4"/>
  <c r="E67" i="4" s="1"/>
  <c r="Q66" i="4"/>
  <c r="F85" i="4"/>
  <c r="G85" i="4" s="1"/>
  <c r="H85" i="4" s="1"/>
  <c r="I85" i="4" s="1"/>
  <c r="J85" i="4" s="1"/>
  <c r="K85" i="4" s="1"/>
  <c r="L85" i="4" s="1"/>
  <c r="M85" i="4" s="1"/>
  <c r="N85" i="4" s="1"/>
  <c r="O85" i="4" s="1"/>
  <c r="P85" i="4" s="1"/>
  <c r="Q85" i="4" s="1"/>
  <c r="R85" i="4" s="1"/>
  <c r="S85" i="4" s="1"/>
  <c r="T85" i="4" s="1"/>
  <c r="U85" i="4" s="1"/>
  <c r="V85" i="4" s="1"/>
  <c r="W85" i="4" s="1"/>
  <c r="X85" i="4" s="1"/>
  <c r="Y85" i="4" s="1"/>
  <c r="Z85" i="4" s="1"/>
  <c r="AA85" i="4" s="1"/>
  <c r="AB85" i="4" s="1"/>
  <c r="AC85" i="4" s="1"/>
  <c r="AD85" i="4" s="1"/>
  <c r="AE85" i="4" s="1"/>
  <c r="AF85" i="4" s="1"/>
  <c r="AG85" i="4" s="1"/>
  <c r="AH85" i="4" s="1"/>
  <c r="H5" i="3" s="1"/>
  <c r="M20" i="4"/>
  <c r="F66" i="4"/>
  <c r="R66" i="4"/>
  <c r="AI80" i="4"/>
  <c r="G6" i="3" s="1"/>
  <c r="S66" i="4"/>
  <c r="K97" i="4"/>
  <c r="P16" i="4"/>
  <c r="Q14" i="4" s="1"/>
  <c r="P19" i="4"/>
  <c r="P20" i="4" s="1"/>
  <c r="L97" i="4"/>
  <c r="F96" i="4"/>
  <c r="H4" i="4"/>
  <c r="G6" i="4"/>
  <c r="G9" i="4"/>
  <c r="E10" i="4"/>
  <c r="AI94" i="4"/>
  <c r="AJ94" i="4" s="1"/>
  <c r="AK94" i="4" s="1"/>
  <c r="AL94" i="4" s="1"/>
  <c r="AM94" i="4" s="1"/>
  <c r="AN94" i="4" s="1"/>
  <c r="AO94" i="4" s="1"/>
  <c r="AP94" i="4" s="1"/>
  <c r="AQ94" i="4" s="1"/>
  <c r="AR94" i="4" s="1"/>
  <c r="AS94" i="4" s="1"/>
  <c r="AT94" i="4" s="1"/>
  <c r="AV94" i="4" s="1"/>
  <c r="G10" i="4"/>
  <c r="H33" i="4"/>
  <c r="G38" i="4"/>
  <c r="G39" i="4" s="1"/>
  <c r="G35" i="4"/>
  <c r="AI35" i="4"/>
  <c r="AI38" i="4"/>
  <c r="AI39" i="4" s="1"/>
  <c r="AJ33" i="4"/>
  <c r="AJ23" i="4"/>
  <c r="L6" i="4"/>
  <c r="L96" i="4" s="1"/>
  <c r="AI25" i="4"/>
  <c r="H66" i="4"/>
  <c r="T66" i="4"/>
  <c r="M4" i="4"/>
  <c r="P48" i="4"/>
  <c r="AB48" i="4"/>
  <c r="E40" i="4"/>
  <c r="AK27" i="4"/>
  <c r="AK87" i="4"/>
  <c r="AJ89" i="4"/>
  <c r="F38" i="4"/>
  <c r="F39" i="4" s="1"/>
  <c r="F35" i="4"/>
  <c r="E31" i="4"/>
  <c r="F31" i="4" s="1"/>
  <c r="G31" i="4" s="1"/>
  <c r="H31" i="4" s="1"/>
  <c r="I31" i="4" s="1"/>
  <c r="J31" i="4" s="1"/>
  <c r="K31" i="4" s="1"/>
  <c r="L31" i="4" s="1"/>
  <c r="M31" i="4" s="1"/>
  <c r="N31" i="4" s="1"/>
  <c r="O31" i="4" s="1"/>
  <c r="P31" i="4" s="1"/>
  <c r="Q31" i="4" s="1"/>
  <c r="R31" i="4" s="1"/>
  <c r="S31" i="4" s="1"/>
  <c r="T31" i="4" s="1"/>
  <c r="U31" i="4" s="1"/>
  <c r="V31" i="4" s="1"/>
  <c r="W31" i="4" s="1"/>
  <c r="X31" i="4" s="1"/>
  <c r="Y31" i="4" s="1"/>
  <c r="Z31" i="4" s="1"/>
  <c r="AA31" i="4" s="1"/>
  <c r="AB31" i="4" s="1"/>
  <c r="AC31" i="4" s="1"/>
  <c r="AD31" i="4" s="1"/>
  <c r="AE31" i="4" s="1"/>
  <c r="AF31" i="4" s="1"/>
  <c r="AG31" i="4" s="1"/>
  <c r="AH31" i="4" s="1"/>
  <c r="AK69" i="4"/>
  <c r="AJ74" i="4"/>
  <c r="AJ75" i="4" s="1"/>
  <c r="AJ71" i="4"/>
  <c r="M35" i="4"/>
  <c r="O48" i="4"/>
  <c r="AA48" i="4"/>
  <c r="N33" i="4"/>
  <c r="AJ42" i="4"/>
  <c r="E48" i="4"/>
  <c r="E49" i="4" s="1"/>
  <c r="Q48" i="4"/>
  <c r="AC48" i="4"/>
  <c r="AL51" i="4"/>
  <c r="AK56" i="4"/>
  <c r="AK57" i="4" s="1"/>
  <c r="AI44" i="4"/>
  <c r="F48" i="4"/>
  <c r="R48" i="4"/>
  <c r="AD48" i="4"/>
  <c r="AJ53" i="4"/>
  <c r="W65" i="4"/>
  <c r="W66" i="4" s="1"/>
  <c r="W62" i="4"/>
  <c r="X60" i="4" s="1"/>
  <c r="F76" i="4"/>
  <c r="G76" i="4" s="1"/>
  <c r="H76" i="4" s="1"/>
  <c r="I76" i="4" s="1"/>
  <c r="J76" i="4" s="1"/>
  <c r="K76" i="4" s="1"/>
  <c r="L76" i="4" s="1"/>
  <c r="M76" i="4" s="1"/>
  <c r="N76" i="4" s="1"/>
  <c r="O76" i="4" s="1"/>
  <c r="P76" i="4" s="1"/>
  <c r="Q76" i="4" s="1"/>
  <c r="R76" i="4" s="1"/>
  <c r="S76" i="4" s="1"/>
  <c r="T76" i="4" s="1"/>
  <c r="U76" i="4" s="1"/>
  <c r="V76" i="4" s="1"/>
  <c r="W76" i="4" s="1"/>
  <c r="X76" i="4" s="1"/>
  <c r="Y76" i="4" s="1"/>
  <c r="Z76" i="4" s="1"/>
  <c r="AA76" i="4" s="1"/>
  <c r="AB76" i="4" s="1"/>
  <c r="AC76" i="4" s="1"/>
  <c r="AD76" i="4" s="1"/>
  <c r="AE76" i="4" s="1"/>
  <c r="AF76" i="4" s="1"/>
  <c r="AG76" i="4" s="1"/>
  <c r="AH76" i="4" s="1"/>
  <c r="AK53" i="4"/>
  <c r="AJ56" i="4"/>
  <c r="AJ57" i="4" s="1"/>
  <c r="H48" i="4"/>
  <c r="T48" i="4"/>
  <c r="AF48" i="4"/>
  <c r="M66" i="4"/>
  <c r="AI74" i="4"/>
  <c r="AI75" i="4" s="1"/>
  <c r="AL78" i="4" l="1"/>
  <c r="AM78" i="4" s="1"/>
  <c r="AJ83" i="4"/>
  <c r="AJ84" i="4" s="1"/>
  <c r="AK83" i="4"/>
  <c r="AK84" i="4" s="1"/>
  <c r="AJ80" i="4"/>
  <c r="G7" i="3" s="1"/>
  <c r="F67" i="4"/>
  <c r="G67" i="4" s="1"/>
  <c r="H67" i="4" s="1"/>
  <c r="I67" i="4" s="1"/>
  <c r="J67" i="4" s="1"/>
  <c r="K67" i="4" s="1"/>
  <c r="L67" i="4" s="1"/>
  <c r="M67" i="4" s="1"/>
  <c r="N67" i="4" s="1"/>
  <c r="O67" i="4" s="1"/>
  <c r="P67" i="4" s="1"/>
  <c r="Q67" i="4" s="1"/>
  <c r="R67" i="4" s="1"/>
  <c r="S67" i="4" s="1"/>
  <c r="T67" i="4" s="1"/>
  <c r="U67" i="4" s="1"/>
  <c r="V67" i="4" s="1"/>
  <c r="W67" i="4" s="1"/>
  <c r="AI85" i="4"/>
  <c r="H6" i="3" s="1"/>
  <c r="AI58" i="4"/>
  <c r="AJ58" i="4" s="1"/>
  <c r="AK58" i="4" s="1"/>
  <c r="AK33" i="4"/>
  <c r="AJ38" i="4"/>
  <c r="AJ39" i="4" s="1"/>
  <c r="AJ35" i="4"/>
  <c r="G40" i="4"/>
  <c r="M9" i="4"/>
  <c r="M10" i="4" s="1"/>
  <c r="M6" i="4"/>
  <c r="M96" i="4" s="1"/>
  <c r="N4" i="4"/>
  <c r="H35" i="4"/>
  <c r="H38" i="4"/>
  <c r="H39" i="4" s="1"/>
  <c r="I33" i="4"/>
  <c r="X65" i="4"/>
  <c r="X66" i="4" s="1"/>
  <c r="X62" i="4"/>
  <c r="Y60" i="4" s="1"/>
  <c r="AK29" i="4"/>
  <c r="AL27" i="4"/>
  <c r="O33" i="4"/>
  <c r="N38" i="4"/>
  <c r="N39" i="4" s="1"/>
  <c r="N35" i="4"/>
  <c r="Q19" i="4"/>
  <c r="Q20" i="4" s="1"/>
  <c r="Q16" i="4"/>
  <c r="R14" i="4" s="1"/>
  <c r="AK23" i="4"/>
  <c r="AJ25" i="4"/>
  <c r="AJ26" i="4" s="1"/>
  <c r="AM51" i="4"/>
  <c r="AL56" i="4"/>
  <c r="AL57" i="4" s="1"/>
  <c r="AL53" i="4"/>
  <c r="E97" i="4"/>
  <c r="E11" i="4"/>
  <c r="F11" i="4" s="1"/>
  <c r="AJ47" i="4"/>
  <c r="AJ48" i="4" s="1"/>
  <c r="AJ44" i="4"/>
  <c r="AK42" i="4"/>
  <c r="P21" i="4"/>
  <c r="AI76" i="4"/>
  <c r="AJ76" i="4" s="1"/>
  <c r="AL87" i="4"/>
  <c r="AK89" i="4"/>
  <c r="G96" i="4"/>
  <c r="F40" i="4"/>
  <c r="G97" i="4"/>
  <c r="G11" i="4"/>
  <c r="F49" i="4"/>
  <c r="G49" i="4" s="1"/>
  <c r="H49" i="4" s="1"/>
  <c r="I49" i="4" s="1"/>
  <c r="J49" i="4" s="1"/>
  <c r="K49" i="4" s="1"/>
  <c r="L49" i="4" s="1"/>
  <c r="M49" i="4" s="1"/>
  <c r="N49" i="4" s="1"/>
  <c r="O49" i="4" s="1"/>
  <c r="P49" i="4" s="1"/>
  <c r="Q49" i="4" s="1"/>
  <c r="R49" i="4" s="1"/>
  <c r="S49" i="4" s="1"/>
  <c r="T49" i="4" s="1"/>
  <c r="U49" i="4" s="1"/>
  <c r="V49" i="4" s="1"/>
  <c r="W49" i="4" s="1"/>
  <c r="X49" i="4" s="1"/>
  <c r="Y49" i="4" s="1"/>
  <c r="Z49" i="4" s="1"/>
  <c r="AA49" i="4" s="1"/>
  <c r="AB49" i="4" s="1"/>
  <c r="AC49" i="4" s="1"/>
  <c r="AD49" i="4" s="1"/>
  <c r="AE49" i="4" s="1"/>
  <c r="AF49" i="4" s="1"/>
  <c r="AG49" i="4" s="1"/>
  <c r="AH49" i="4" s="1"/>
  <c r="AL69" i="4"/>
  <c r="AK74" i="4"/>
  <c r="AK75" i="4" s="1"/>
  <c r="AK71" i="4"/>
  <c r="AI26" i="4"/>
  <c r="AI31" i="4" s="1"/>
  <c r="AJ31" i="4" s="1"/>
  <c r="I4" i="4"/>
  <c r="H6" i="4"/>
  <c r="H96" i="4" s="1"/>
  <c r="H9" i="4"/>
  <c r="H10" i="4" s="1"/>
  <c r="I6" i="3" l="1"/>
  <c r="AJ85" i="4"/>
  <c r="AK85" i="4"/>
  <c r="H8" i="3" s="1"/>
  <c r="H7" i="3"/>
  <c r="AL83" i="4"/>
  <c r="AL84" i="4" s="1"/>
  <c r="AL85" i="4" s="1"/>
  <c r="H9" i="3" s="1"/>
  <c r="AL80" i="4"/>
  <c r="G9" i="3" s="1"/>
  <c r="Q21" i="4"/>
  <c r="AI49" i="4"/>
  <c r="AL29" i="4"/>
  <c r="AL30" i="4" s="1"/>
  <c r="AM27" i="4"/>
  <c r="AK30" i="4"/>
  <c r="H97" i="4"/>
  <c r="H11" i="4"/>
  <c r="X67" i="4"/>
  <c r="AK38" i="4"/>
  <c r="AK39" i="4" s="1"/>
  <c r="AL33" i="4"/>
  <c r="AK35" i="4"/>
  <c r="M97" i="4"/>
  <c r="AK44" i="4"/>
  <c r="AL42" i="4"/>
  <c r="AK47" i="4"/>
  <c r="AK48" i="4" s="1"/>
  <c r="J33" i="4"/>
  <c r="I35" i="4"/>
  <c r="I38" i="4"/>
  <c r="I39" i="4" s="1"/>
  <c r="R16" i="4"/>
  <c r="S14" i="4" s="1"/>
  <c r="R19" i="4"/>
  <c r="R20" i="4" s="1"/>
  <c r="R21" i="4" s="1"/>
  <c r="H40" i="4"/>
  <c r="AN78" i="4"/>
  <c r="AM83" i="4"/>
  <c r="AM84" i="4" s="1"/>
  <c r="AM80" i="4"/>
  <c r="G10" i="3" s="1"/>
  <c r="I9" i="4"/>
  <c r="I10" i="4" s="1"/>
  <c r="I6" i="4"/>
  <c r="J4" i="4"/>
  <c r="AL23" i="4"/>
  <c r="AK25" i="4"/>
  <c r="AK76" i="4"/>
  <c r="Y62" i="4"/>
  <c r="Z60" i="4" s="1"/>
  <c r="Y65" i="4"/>
  <c r="Y66" i="4" s="1"/>
  <c r="AL58" i="4"/>
  <c r="AL74" i="4"/>
  <c r="AL75" i="4" s="1"/>
  <c r="AL71" i="4"/>
  <c r="AM69" i="4"/>
  <c r="AM87" i="4"/>
  <c r="AL89" i="4"/>
  <c r="AN51" i="4"/>
  <c r="AM56" i="4"/>
  <c r="AM57" i="4" s="1"/>
  <c r="AM53" i="4"/>
  <c r="N9" i="4"/>
  <c r="N10" i="4" s="1"/>
  <c r="N6" i="4"/>
  <c r="N96" i="4" s="1"/>
  <c r="O4" i="4"/>
  <c r="O38" i="4"/>
  <c r="O39" i="4" s="1"/>
  <c r="P33" i="4"/>
  <c r="O35" i="4"/>
  <c r="I9" i="3" l="1"/>
  <c r="I7" i="3"/>
  <c r="I8" i="3"/>
  <c r="AJ49" i="4"/>
  <c r="I40" i="4"/>
  <c r="AK49" i="4"/>
  <c r="N97" i="4"/>
  <c r="J38" i="4"/>
  <c r="J39" i="4" s="1"/>
  <c r="J40" i="4" s="1"/>
  <c r="K40" i="4" s="1"/>
  <c r="L40" i="4" s="1"/>
  <c r="M40" i="4" s="1"/>
  <c r="N40" i="4" s="1"/>
  <c r="J35" i="4"/>
  <c r="Y67" i="4"/>
  <c r="I11" i="4"/>
  <c r="I97" i="4"/>
  <c r="O9" i="4"/>
  <c r="O10" i="4" s="1"/>
  <c r="O6" i="4"/>
  <c r="O96" i="4" s="1"/>
  <c r="P4" i="4"/>
  <c r="J6" i="4"/>
  <c r="J9" i="4"/>
  <c r="J10" i="4" s="1"/>
  <c r="AM58" i="4"/>
  <c r="AN87" i="4"/>
  <c r="AM89" i="4"/>
  <c r="I96" i="4"/>
  <c r="AM85" i="4"/>
  <c r="H10" i="3" s="1"/>
  <c r="AN83" i="4"/>
  <c r="AN84" i="4" s="1"/>
  <c r="AO78" i="4"/>
  <c r="AN80" i="4"/>
  <c r="G11" i="3" s="1"/>
  <c r="P38" i="4"/>
  <c r="P39" i="4" s="1"/>
  <c r="Q33" i="4"/>
  <c r="P35" i="4"/>
  <c r="AK26" i="4"/>
  <c r="AK31" i="4" s="1"/>
  <c r="AL38" i="4"/>
  <c r="AL39" i="4" s="1"/>
  <c r="AL35" i="4"/>
  <c r="AM33" i="4"/>
  <c r="Z62" i="4"/>
  <c r="AA60" i="4" s="1"/>
  <c r="Z65" i="4"/>
  <c r="Z66" i="4" s="1"/>
  <c r="Z67" i="4" s="1"/>
  <c r="AL47" i="4"/>
  <c r="AL48" i="4" s="1"/>
  <c r="AL49" i="4" s="1"/>
  <c r="AM42" i="4"/>
  <c r="AL44" i="4"/>
  <c r="AN56" i="4"/>
  <c r="AN57" i="4" s="1"/>
  <c r="AO51" i="4"/>
  <c r="AN53" i="4"/>
  <c r="AM29" i="4"/>
  <c r="AN27" i="4"/>
  <c r="AM71" i="4"/>
  <c r="AN69" i="4"/>
  <c r="AM74" i="4"/>
  <c r="AM75" i="4" s="1"/>
  <c r="O40" i="4"/>
  <c r="AL76" i="4"/>
  <c r="AM23" i="4"/>
  <c r="AL25" i="4"/>
  <c r="AL26" i="4" s="1"/>
  <c r="S19" i="4"/>
  <c r="S20" i="4" s="1"/>
  <c r="S21" i="4" s="1"/>
  <c r="S16" i="4"/>
  <c r="T14" i="4" s="1"/>
  <c r="I10" i="3" l="1"/>
  <c r="AN58" i="4"/>
  <c r="AM76" i="4"/>
  <c r="O97" i="4"/>
  <c r="AN33" i="4"/>
  <c r="AM38" i="4"/>
  <c r="AM39" i="4" s="1"/>
  <c r="AM35" i="4"/>
  <c r="AO80" i="4"/>
  <c r="G12" i="3" s="1"/>
  <c r="AP78" i="4"/>
  <c r="AO83" i="4"/>
  <c r="AO84" i="4" s="1"/>
  <c r="AO87" i="4"/>
  <c r="AN89" i="4"/>
  <c r="AL31" i="4"/>
  <c r="AA65" i="4"/>
  <c r="AA66" i="4" s="1"/>
  <c r="AA67" i="4" s="1"/>
  <c r="AA62" i="4"/>
  <c r="AB60" i="4" s="1"/>
  <c r="AM30" i="4"/>
  <c r="T19" i="4"/>
  <c r="T20" i="4" s="1"/>
  <c r="T21" i="4" s="1"/>
  <c r="T16" i="4"/>
  <c r="U14" i="4" s="1"/>
  <c r="AO53" i="4"/>
  <c r="AO56" i="4"/>
  <c r="AO57" i="4" s="1"/>
  <c r="AP51" i="4"/>
  <c r="AN85" i="4"/>
  <c r="H11" i="3" s="1"/>
  <c r="R33" i="4"/>
  <c r="Q35" i="4"/>
  <c r="Q38" i="4"/>
  <c r="Q39" i="4" s="1"/>
  <c r="J97" i="4"/>
  <c r="J11" i="4"/>
  <c r="K11" i="4" s="1"/>
  <c r="L11" i="4" s="1"/>
  <c r="M11" i="4" s="1"/>
  <c r="N11" i="4" s="1"/>
  <c r="O11" i="4" s="1"/>
  <c r="AM25" i="4"/>
  <c r="AN23" i="4"/>
  <c r="P40" i="4"/>
  <c r="J96" i="4"/>
  <c r="AN71" i="4"/>
  <c r="AN74" i="4"/>
  <c r="AN75" i="4" s="1"/>
  <c r="AN76" i="4" s="1"/>
  <c r="AO69" i="4"/>
  <c r="AN29" i="4"/>
  <c r="AN30" i="4" s="1"/>
  <c r="AO27" i="4"/>
  <c r="AM44" i="4"/>
  <c r="AN42" i="4"/>
  <c r="AM47" i="4"/>
  <c r="AM48" i="4" s="1"/>
  <c r="AM49" i="4" s="1"/>
  <c r="P9" i="4"/>
  <c r="P10" i="4" s="1"/>
  <c r="P6" i="4"/>
  <c r="P96" i="4" s="1"/>
  <c r="Q4" i="4"/>
  <c r="I11" i="3" l="1"/>
  <c r="AO85" i="4"/>
  <c r="H12" i="3" s="1"/>
  <c r="U19" i="4"/>
  <c r="U20" i="4" s="1"/>
  <c r="U21" i="4" s="1"/>
  <c r="U16" i="4"/>
  <c r="V14" i="4" s="1"/>
  <c r="P97" i="4"/>
  <c r="P11" i="4"/>
  <c r="AP87" i="4"/>
  <c r="AO89" i="4"/>
  <c r="AO42" i="4"/>
  <c r="AN47" i="4"/>
  <c r="AN48" i="4" s="1"/>
  <c r="AN49" i="4" s="1"/>
  <c r="AN44" i="4"/>
  <c r="AP80" i="4"/>
  <c r="G13" i="3" s="1"/>
  <c r="AP83" i="4"/>
  <c r="AP84" i="4" s="1"/>
  <c r="AQ78" i="4"/>
  <c r="AN25" i="4"/>
  <c r="AN26" i="4" s="1"/>
  <c r="AO23" i="4"/>
  <c r="AB65" i="4"/>
  <c r="AB66" i="4" s="1"/>
  <c r="AB67" i="4" s="1"/>
  <c r="AB62" i="4"/>
  <c r="AC60" i="4" s="1"/>
  <c r="Q40" i="4"/>
  <c r="AO29" i="4"/>
  <c r="AP27" i="4"/>
  <c r="AO71" i="4"/>
  <c r="AP69" i="4"/>
  <c r="AO74" i="4"/>
  <c r="AO75" i="4" s="1"/>
  <c r="AN38" i="4"/>
  <c r="AN39" i="4" s="1"/>
  <c r="AO33" i="4"/>
  <c r="AN35" i="4"/>
  <c r="Q6" i="4"/>
  <c r="Q96" i="4" s="1"/>
  <c r="R4" i="4"/>
  <c r="Q9" i="4"/>
  <c r="Q10" i="4" s="1"/>
  <c r="AO58" i="4"/>
  <c r="AM26" i="4"/>
  <c r="AM31" i="4" s="1"/>
  <c r="AN31" i="4" s="1"/>
  <c r="R35" i="4"/>
  <c r="R38" i="4"/>
  <c r="R39" i="4" s="1"/>
  <c r="R40" i="4" s="1"/>
  <c r="S33" i="4"/>
  <c r="AP53" i="4"/>
  <c r="AQ51" i="4"/>
  <c r="AP56" i="4"/>
  <c r="AP57" i="4" s="1"/>
  <c r="I12" i="3" l="1"/>
  <c r="AP85" i="4"/>
  <c r="H13" i="3" s="1"/>
  <c r="S35" i="4"/>
  <c r="S38" i="4"/>
  <c r="S39" i="4" s="1"/>
  <c r="S40" i="4" s="1"/>
  <c r="T33" i="4"/>
  <c r="AQ80" i="4"/>
  <c r="G14" i="3" s="1"/>
  <c r="AR78" i="4"/>
  <c r="AQ83" i="4"/>
  <c r="AQ84" i="4" s="1"/>
  <c r="AP33" i="4"/>
  <c r="AO35" i="4"/>
  <c r="AO38" i="4"/>
  <c r="AO39" i="4" s="1"/>
  <c r="AO30" i="4"/>
  <c r="AO31" i="4" s="1"/>
  <c r="AP42" i="4"/>
  <c r="AO47" i="4"/>
  <c r="AO48" i="4" s="1"/>
  <c r="AO49" i="4" s="1"/>
  <c r="AO44" i="4"/>
  <c r="AO25" i="4"/>
  <c r="AO26" i="4" s="1"/>
  <c r="AP23" i="4"/>
  <c r="Q97" i="4"/>
  <c r="Q11" i="4"/>
  <c r="AP58" i="4"/>
  <c r="R9" i="4"/>
  <c r="R10" i="4" s="1"/>
  <c r="S4" i="4"/>
  <c r="R6" i="4"/>
  <c r="R96" i="4" s="1"/>
  <c r="AC65" i="4"/>
  <c r="AC66" i="4" s="1"/>
  <c r="AC67" i="4" s="1"/>
  <c r="AC62" i="4"/>
  <c r="AD60" i="4" s="1"/>
  <c r="AP89" i="4"/>
  <c r="AQ87" i="4"/>
  <c r="V19" i="4"/>
  <c r="V20" i="4" s="1"/>
  <c r="V21" i="4" s="1"/>
  <c r="V16" i="4"/>
  <c r="W14" i="4" s="1"/>
  <c r="AO76" i="4"/>
  <c r="AP71" i="4"/>
  <c r="AQ69" i="4"/>
  <c r="AP74" i="4"/>
  <c r="AP75" i="4" s="1"/>
  <c r="AP76" i="4" s="1"/>
  <c r="AP29" i="4"/>
  <c r="AP30" i="4" s="1"/>
  <c r="AQ27" i="4"/>
  <c r="AR51" i="4"/>
  <c r="AQ56" i="4"/>
  <c r="AQ57" i="4" s="1"/>
  <c r="AQ53" i="4"/>
  <c r="I13" i="3" l="1"/>
  <c r="AQ29" i="4"/>
  <c r="AQ30" i="4" s="1"/>
  <c r="AR27" i="4"/>
  <c r="T4" i="4"/>
  <c r="S6" i="4"/>
  <c r="S96" i="4" s="1"/>
  <c r="S9" i="4"/>
  <c r="S10" i="4" s="1"/>
  <c r="AQ71" i="4"/>
  <c r="AR69" i="4"/>
  <c r="AQ74" i="4"/>
  <c r="AQ75" i="4" s="1"/>
  <c r="AQ76" i="4" s="1"/>
  <c r="AQ33" i="4"/>
  <c r="AP35" i="4"/>
  <c r="AP38" i="4"/>
  <c r="AP39" i="4" s="1"/>
  <c r="AQ85" i="4"/>
  <c r="H14" i="3" s="1"/>
  <c r="AR53" i="4"/>
  <c r="AR56" i="4"/>
  <c r="AR57" i="4" s="1"/>
  <c r="AS51" i="4"/>
  <c r="AP47" i="4"/>
  <c r="AP48" i="4" s="1"/>
  <c r="AP49" i="4" s="1"/>
  <c r="AQ42" i="4"/>
  <c r="AP44" i="4"/>
  <c r="R97" i="4"/>
  <c r="R11" i="4"/>
  <c r="W16" i="4"/>
  <c r="X14" i="4" s="1"/>
  <c r="W19" i="4"/>
  <c r="W20" i="4" s="1"/>
  <c r="W21" i="4" s="1"/>
  <c r="AP25" i="4"/>
  <c r="AQ23" i="4"/>
  <c r="AQ58" i="4"/>
  <c r="AQ89" i="4"/>
  <c r="AR87" i="4"/>
  <c r="AR80" i="4"/>
  <c r="G15" i="3" s="1"/>
  <c r="AS78" i="4"/>
  <c r="AR83" i="4"/>
  <c r="AR84" i="4" s="1"/>
  <c r="AD65" i="4"/>
  <c r="AD66" i="4" s="1"/>
  <c r="AD67" i="4" s="1"/>
  <c r="AD62" i="4"/>
  <c r="AE60" i="4" s="1"/>
  <c r="T35" i="4"/>
  <c r="T38" i="4"/>
  <c r="T39" i="4" s="1"/>
  <c r="T40" i="4" s="1"/>
  <c r="U33" i="4"/>
  <c r="I14" i="3" l="1"/>
  <c r="AE65" i="4"/>
  <c r="AE66" i="4" s="1"/>
  <c r="AE67" i="4" s="1"/>
  <c r="AE62" i="4"/>
  <c r="AF60" i="4" s="1"/>
  <c r="AS27" i="4"/>
  <c r="AR29" i="4"/>
  <c r="AR30" i="4" s="1"/>
  <c r="X16" i="4"/>
  <c r="Y14" i="4" s="1"/>
  <c r="X19" i="4"/>
  <c r="X20" i="4" s="1"/>
  <c r="X21" i="4" s="1"/>
  <c r="AR85" i="4"/>
  <c r="H15" i="3" s="1"/>
  <c r="AS80" i="4"/>
  <c r="AS83" i="4"/>
  <c r="AS84" i="4" s="1"/>
  <c r="AR33" i="4"/>
  <c r="AQ35" i="4"/>
  <c r="AQ38" i="4"/>
  <c r="AQ39" i="4" s="1"/>
  <c r="AQ44" i="4"/>
  <c r="AQ47" i="4"/>
  <c r="AQ48" i="4" s="1"/>
  <c r="AQ49" i="4" s="1"/>
  <c r="AR42" i="4"/>
  <c r="AR71" i="4"/>
  <c r="AS69" i="4"/>
  <c r="AR74" i="4"/>
  <c r="AR75" i="4" s="1"/>
  <c r="AR76" i="4" s="1"/>
  <c r="U38" i="4"/>
  <c r="U39" i="4" s="1"/>
  <c r="U40" i="4" s="1"/>
  <c r="V33" i="4"/>
  <c r="U35" i="4"/>
  <c r="AS53" i="4"/>
  <c r="AU53" i="4" s="1"/>
  <c r="AS56" i="4"/>
  <c r="AS57" i="4" s="1"/>
  <c r="AR89" i="4"/>
  <c r="AS87" i="4"/>
  <c r="AS89" i="4" s="1"/>
  <c r="S97" i="4"/>
  <c r="S11" i="4"/>
  <c r="AQ25" i="4"/>
  <c r="AQ26" i="4" s="1"/>
  <c r="AR23" i="4"/>
  <c r="AR58" i="4"/>
  <c r="AP26" i="4"/>
  <c r="AP31" i="4" s="1"/>
  <c r="AQ31" i="4" s="1"/>
  <c r="U4" i="4"/>
  <c r="T6" i="4"/>
  <c r="T96" i="4" s="1"/>
  <c r="T9" i="4"/>
  <c r="T10" i="4" s="1"/>
  <c r="I15" i="3" l="1"/>
  <c r="AU80" i="4"/>
  <c r="G16" i="3"/>
  <c r="AU89" i="4"/>
  <c r="AU104" i="4" s="1"/>
  <c r="V4" i="4"/>
  <c r="U9" i="4"/>
  <c r="U10" i="4" s="1"/>
  <c r="U6" i="4"/>
  <c r="U96" i="4" s="1"/>
  <c r="AR35" i="4"/>
  <c r="AS33" i="4"/>
  <c r="AR38" i="4"/>
  <c r="AR39" i="4" s="1"/>
  <c r="AS85" i="4"/>
  <c r="AW84" i="4"/>
  <c r="V38" i="4"/>
  <c r="V39" i="4" s="1"/>
  <c r="V40" i="4" s="1"/>
  <c r="V35" i="4"/>
  <c r="W33" i="4"/>
  <c r="AR25" i="4"/>
  <c r="AR26" i="4" s="1"/>
  <c r="AR31" i="4" s="1"/>
  <c r="AS23" i="4"/>
  <c r="AR47" i="4"/>
  <c r="AR48" i="4" s="1"/>
  <c r="AR49" i="4" s="1"/>
  <c r="AS42" i="4"/>
  <c r="AR44" i="4"/>
  <c r="AS29" i="4"/>
  <c r="AU27" i="4"/>
  <c r="AF62" i="4"/>
  <c r="AG60" i="4" s="1"/>
  <c r="AF65" i="4"/>
  <c r="AF66" i="4" s="1"/>
  <c r="AF67" i="4" s="1"/>
  <c r="T97" i="4"/>
  <c r="T11" i="4"/>
  <c r="AS58" i="4"/>
  <c r="AT58" i="4" s="1"/>
  <c r="AV58" i="4" s="1"/>
  <c r="AW57" i="4"/>
  <c r="AS71" i="4"/>
  <c r="AU71" i="4" s="1"/>
  <c r="AS74" i="4"/>
  <c r="AS75" i="4" s="1"/>
  <c r="Y19" i="4"/>
  <c r="Y20" i="4" s="1"/>
  <c r="Y21" i="4" s="1"/>
  <c r="Y16" i="4"/>
  <c r="Z14" i="4" s="1"/>
  <c r="AT85" i="4" l="1"/>
  <c r="H16" i="3"/>
  <c r="W35" i="4"/>
  <c r="X33" i="4"/>
  <c r="W38" i="4"/>
  <c r="W39" i="4" s="1"/>
  <c r="W40" i="4" s="1"/>
  <c r="AG65" i="4"/>
  <c r="AG66" i="4" s="1"/>
  <c r="AG67" i="4" s="1"/>
  <c r="AG62" i="4"/>
  <c r="AH60" i="4" s="1"/>
  <c r="AS35" i="4"/>
  <c r="AU35" i="4" s="1"/>
  <c r="AU107" i="4" s="1"/>
  <c r="AS38" i="4"/>
  <c r="AS39" i="4" s="1"/>
  <c r="AS25" i="4"/>
  <c r="AU23" i="4"/>
  <c r="U11" i="4"/>
  <c r="U97" i="4"/>
  <c r="Z19" i="4"/>
  <c r="Z20" i="4" s="1"/>
  <c r="Z21" i="4" s="1"/>
  <c r="Z16" i="4"/>
  <c r="AA14" i="4" s="1"/>
  <c r="AS30" i="4"/>
  <c r="AW29" i="4"/>
  <c r="AS76" i="4"/>
  <c r="AT76" i="4" s="1"/>
  <c r="AV76" i="4" s="1"/>
  <c r="AW75" i="4"/>
  <c r="AS47" i="4"/>
  <c r="AS48" i="4" s="1"/>
  <c r="AS44" i="4"/>
  <c r="V6" i="4"/>
  <c r="V9" i="4"/>
  <c r="V10" i="4" s="1"/>
  <c r="I16" i="3" l="1"/>
  <c r="AU44" i="4"/>
  <c r="AV85" i="4"/>
  <c r="H17" i="3"/>
  <c r="AS26" i="4"/>
  <c r="AS31" i="4" s="1"/>
  <c r="AT31" i="4" s="1"/>
  <c r="AV31" i="4" s="1"/>
  <c r="AW25" i="4"/>
  <c r="V97" i="4"/>
  <c r="V11" i="4"/>
  <c r="V96" i="4"/>
  <c r="W4" i="4"/>
  <c r="AS49" i="4"/>
  <c r="AW48" i="4"/>
  <c r="AW39" i="4"/>
  <c r="AW107" i="4" s="1"/>
  <c r="AH65" i="4"/>
  <c r="AH66" i="4" s="1"/>
  <c r="AH67" i="4" s="1"/>
  <c r="L5" i="3" s="1"/>
  <c r="P5" i="3" s="1"/>
  <c r="AH62" i="4"/>
  <c r="K5" i="3" s="1"/>
  <c r="O5" i="3" s="1"/>
  <c r="AI60" i="4"/>
  <c r="Y33" i="4"/>
  <c r="X35" i="4"/>
  <c r="X38" i="4"/>
  <c r="X39" i="4" s="1"/>
  <c r="X40" i="4" s="1"/>
  <c r="AA19" i="4"/>
  <c r="AA20" i="4" s="1"/>
  <c r="AA21" i="4" s="1"/>
  <c r="AA16" i="4"/>
  <c r="AB14" i="4" s="1"/>
  <c r="I17" i="3" l="1"/>
  <c r="I19" i="3" s="1"/>
  <c r="AT49" i="4"/>
  <c r="AB19" i="4"/>
  <c r="AB20" i="4" s="1"/>
  <c r="AB21" i="4" s="1"/>
  <c r="AB16" i="4"/>
  <c r="AC14" i="4" s="1"/>
  <c r="W9" i="4"/>
  <c r="W10" i="4" s="1"/>
  <c r="W6" i="4"/>
  <c r="Y38" i="4"/>
  <c r="Y39" i="4" s="1"/>
  <c r="Y40" i="4" s="1"/>
  <c r="Z33" i="4"/>
  <c r="Y35" i="4"/>
  <c r="AI65" i="4"/>
  <c r="AI66" i="4" s="1"/>
  <c r="AI62" i="4"/>
  <c r="K6" i="3" s="1"/>
  <c r="O6" i="3" s="1"/>
  <c r="AJ60" i="4"/>
  <c r="AV49" i="4" l="1"/>
  <c r="AJ65" i="4"/>
  <c r="AJ66" i="4" s="1"/>
  <c r="AJ62" i="4"/>
  <c r="K7" i="3" s="1"/>
  <c r="O7" i="3" s="1"/>
  <c r="AK60" i="4"/>
  <c r="AI67" i="4"/>
  <c r="L6" i="3" s="1"/>
  <c r="AA33" i="4"/>
  <c r="Z38" i="4"/>
  <c r="Z39" i="4" s="1"/>
  <c r="Z40" i="4" s="1"/>
  <c r="Z35" i="4"/>
  <c r="W96" i="4"/>
  <c r="X4" i="4"/>
  <c r="W97" i="4"/>
  <c r="W11" i="4"/>
  <c r="AC16" i="4"/>
  <c r="AD14" i="4" s="1"/>
  <c r="AC19" i="4"/>
  <c r="AC20" i="4" s="1"/>
  <c r="AC21" i="4" s="1"/>
  <c r="M6" i="3" l="1"/>
  <c r="P6" i="3"/>
  <c r="Q6" i="3" s="1"/>
  <c r="X9" i="4"/>
  <c r="X10" i="4" s="1"/>
  <c r="X6" i="4"/>
  <c r="AA38" i="4"/>
  <c r="AA39" i="4" s="1"/>
  <c r="AA40" i="4" s="1"/>
  <c r="AB33" i="4"/>
  <c r="AA35" i="4"/>
  <c r="AK62" i="4"/>
  <c r="K8" i="3" s="1"/>
  <c r="O8" i="3" s="1"/>
  <c r="AK65" i="4"/>
  <c r="AK66" i="4" s="1"/>
  <c r="AL60" i="4"/>
  <c r="AD16" i="4"/>
  <c r="AE14" i="4" s="1"/>
  <c r="AD19" i="4"/>
  <c r="AD20" i="4" s="1"/>
  <c r="AD21" i="4" s="1"/>
  <c r="AJ67" i="4"/>
  <c r="L7" i="3" s="1"/>
  <c r="M7" i="3" l="1"/>
  <c r="P7" i="3"/>
  <c r="Q7" i="3" s="1"/>
  <c r="AE19" i="4"/>
  <c r="AE20" i="4" s="1"/>
  <c r="AE21" i="4" s="1"/>
  <c r="AE16" i="4"/>
  <c r="AF14" i="4" s="1"/>
  <c r="AM60" i="4"/>
  <c r="AL65" i="4"/>
  <c r="AL66" i="4" s="1"/>
  <c r="AL62" i="4"/>
  <c r="K9" i="3" s="1"/>
  <c r="O9" i="3" s="1"/>
  <c r="AK67" i="4"/>
  <c r="L8" i="3" s="1"/>
  <c r="AB38" i="4"/>
  <c r="AB39" i="4" s="1"/>
  <c r="AB40" i="4" s="1"/>
  <c r="AC33" i="4"/>
  <c r="AB35" i="4"/>
  <c r="X96" i="4"/>
  <c r="Y4" i="4"/>
  <c r="X97" i="4"/>
  <c r="X11" i="4"/>
  <c r="M8" i="3" l="1"/>
  <c r="P8" i="3"/>
  <c r="Q8" i="3" s="1"/>
  <c r="AD33" i="4"/>
  <c r="AC35" i="4"/>
  <c r="AC38" i="4"/>
  <c r="AC39" i="4" s="1"/>
  <c r="AC40" i="4" s="1"/>
  <c r="Y9" i="4"/>
  <c r="Y10" i="4" s="1"/>
  <c r="Y6" i="4"/>
  <c r="AF19" i="4"/>
  <c r="AF20" i="4" s="1"/>
  <c r="AF21" i="4" s="1"/>
  <c r="AF16" i="4"/>
  <c r="AG14" i="4" s="1"/>
  <c r="AL67" i="4"/>
  <c r="L9" i="3" s="1"/>
  <c r="AM65" i="4"/>
  <c r="AM66" i="4" s="1"/>
  <c r="AM62" i="4"/>
  <c r="M9" i="3" l="1"/>
  <c r="P9" i="3"/>
  <c r="Q9" i="3" s="1"/>
  <c r="AN60" i="4"/>
  <c r="K10" i="3"/>
  <c r="O10" i="3" s="1"/>
  <c r="AG19" i="4"/>
  <c r="AG20" i="4" s="1"/>
  <c r="AG21" i="4" s="1"/>
  <c r="AG16" i="4"/>
  <c r="AH14" i="4" s="1"/>
  <c r="AM67" i="4"/>
  <c r="L10" i="3" s="1"/>
  <c r="Y97" i="4"/>
  <c r="Y11" i="4"/>
  <c r="AN62" i="4"/>
  <c r="AN65" i="4"/>
  <c r="AN66" i="4" s="1"/>
  <c r="AN67" i="4" s="1"/>
  <c r="L11" i="3" s="1"/>
  <c r="Y96" i="4"/>
  <c r="Z4" i="4"/>
  <c r="AE33" i="4"/>
  <c r="AD35" i="4"/>
  <c r="AD38" i="4"/>
  <c r="AD39" i="4" s="1"/>
  <c r="AD40" i="4" s="1"/>
  <c r="M10" i="3" l="1"/>
  <c r="P10" i="3"/>
  <c r="M11" i="3"/>
  <c r="P11" i="3"/>
  <c r="AO60" i="4"/>
  <c r="K11" i="3"/>
  <c r="O11" i="3" s="1"/>
  <c r="Z9" i="4"/>
  <c r="Z10" i="4" s="1"/>
  <c r="Z6" i="4"/>
  <c r="AH16" i="4"/>
  <c r="AH19" i="4"/>
  <c r="AH20" i="4" s="1"/>
  <c r="AH21" i="4" s="1"/>
  <c r="AI14" i="4"/>
  <c r="AF33" i="4"/>
  <c r="AE35" i="4"/>
  <c r="AE38" i="4"/>
  <c r="AE39" i="4" s="1"/>
  <c r="AE40" i="4" s="1"/>
  <c r="AO62" i="4"/>
  <c r="AO65" i="4"/>
  <c r="AO66" i="4" s="1"/>
  <c r="AO67" i="4" s="1"/>
  <c r="L12" i="3" s="1"/>
  <c r="D19" i="3"/>
  <c r="D21" i="3" s="1"/>
  <c r="C19" i="3"/>
  <c r="C21" i="3" s="1"/>
  <c r="M12" i="3" l="1"/>
  <c r="P12" i="3"/>
  <c r="Q12" i="3" s="1"/>
  <c r="Q11" i="3"/>
  <c r="Q10" i="3"/>
  <c r="AP60" i="4"/>
  <c r="K12" i="3"/>
  <c r="O12" i="3" s="1"/>
  <c r="AF35" i="4"/>
  <c r="AF38" i="4"/>
  <c r="AF39" i="4" s="1"/>
  <c r="AF40" i="4" s="1"/>
  <c r="AG33" i="4"/>
  <c r="AI16" i="4"/>
  <c r="AI19" i="4"/>
  <c r="AI20" i="4" s="1"/>
  <c r="AJ14" i="4"/>
  <c r="Z96" i="4"/>
  <c r="AA4" i="4"/>
  <c r="AP65" i="4"/>
  <c r="AP66" i="4" s="1"/>
  <c r="AP67" i="4" s="1"/>
  <c r="L13" i="3" s="1"/>
  <c r="AP62" i="4"/>
  <c r="Z97" i="4"/>
  <c r="Z11" i="4"/>
  <c r="G19" i="3"/>
  <c r="H19" i="3"/>
  <c r="M13" i="3" l="1"/>
  <c r="P13" i="3"/>
  <c r="Q13" i="3" s="1"/>
  <c r="AQ60" i="4"/>
  <c r="K13" i="3"/>
  <c r="O13" i="3" s="1"/>
  <c r="AQ65" i="4"/>
  <c r="AQ66" i="4" s="1"/>
  <c r="AQ67" i="4" s="1"/>
  <c r="L14" i="3" s="1"/>
  <c r="AQ62" i="4"/>
  <c r="AJ16" i="4"/>
  <c r="AJ19" i="4"/>
  <c r="AJ20" i="4" s="1"/>
  <c r="AK14" i="4"/>
  <c r="AA9" i="4"/>
  <c r="AA10" i="4" s="1"/>
  <c r="AA6" i="4"/>
  <c r="AI21" i="4"/>
  <c r="AG35" i="4"/>
  <c r="AG38" i="4"/>
  <c r="AG39" i="4" s="1"/>
  <c r="AG40" i="4" s="1"/>
  <c r="AH40" i="4" s="1"/>
  <c r="M14" i="3" l="1"/>
  <c r="P14" i="3"/>
  <c r="Q14" i="3" s="1"/>
  <c r="AR60" i="4"/>
  <c r="K14" i="3"/>
  <c r="O14" i="3" s="1"/>
  <c r="AA96" i="4"/>
  <c r="AB4" i="4"/>
  <c r="AK19" i="4"/>
  <c r="AK20" i="4" s="1"/>
  <c r="AL14" i="4"/>
  <c r="AK16" i="4"/>
  <c r="AA97" i="4"/>
  <c r="AA11" i="4"/>
  <c r="AJ21" i="4"/>
  <c r="AR62" i="4"/>
  <c r="AR65" i="4"/>
  <c r="AR66" i="4" s="1"/>
  <c r="AR67" i="4" s="1"/>
  <c r="L15" i="3" s="1"/>
  <c r="AI40" i="4"/>
  <c r="M15" i="3" l="1"/>
  <c r="P15" i="3"/>
  <c r="Q15" i="3" s="1"/>
  <c r="AS60" i="4"/>
  <c r="K15" i="3"/>
  <c r="O15" i="3" s="1"/>
  <c r="AJ40" i="4"/>
  <c r="AS65" i="4"/>
  <c r="AS66" i="4" s="1"/>
  <c r="AS62" i="4"/>
  <c r="AM14" i="4"/>
  <c r="AL16" i="4"/>
  <c r="AL19" i="4"/>
  <c r="AL20" i="4" s="1"/>
  <c r="AB9" i="4"/>
  <c r="AB10" i="4" s="1"/>
  <c r="AB6" i="4"/>
  <c r="AK21" i="4"/>
  <c r="AK40" i="4" l="1"/>
  <c r="AU62" i="4"/>
  <c r="AU106" i="4" s="1"/>
  <c r="K16" i="3"/>
  <c r="AB96" i="4"/>
  <c r="AC4" i="4"/>
  <c r="AB97" i="4"/>
  <c r="AB11" i="4"/>
  <c r="AL21" i="4"/>
  <c r="AN14" i="4"/>
  <c r="AM19" i="4"/>
  <c r="AM20" i="4" s="1"/>
  <c r="AM16" i="4"/>
  <c r="AS67" i="4"/>
  <c r="AW66" i="4"/>
  <c r="AW106" i="4" s="1"/>
  <c r="K19" i="3" l="1"/>
  <c r="O16" i="3"/>
  <c r="O19" i="3" s="1"/>
  <c r="K21" i="3"/>
  <c r="AT67" i="4"/>
  <c r="L16" i="3"/>
  <c r="AL40" i="4"/>
  <c r="AO14" i="4"/>
  <c r="AN19" i="4"/>
  <c r="AN20" i="4" s="1"/>
  <c r="AN16" i="4"/>
  <c r="AM21" i="4"/>
  <c r="AC6" i="4"/>
  <c r="AC9" i="4"/>
  <c r="AC10" i="4" s="1"/>
  <c r="M16" i="3" l="1"/>
  <c r="P16" i="3"/>
  <c r="Q16" i="3" s="1"/>
  <c r="O21" i="3"/>
  <c r="D22" i="1"/>
  <c r="AM40" i="4"/>
  <c r="AV67" i="4"/>
  <c r="AV106" i="4" s="1"/>
  <c r="L17" i="3"/>
  <c r="P17" i="3" s="1"/>
  <c r="AC97" i="4"/>
  <c r="AC11" i="4"/>
  <c r="AC96" i="4"/>
  <c r="AD4" i="4"/>
  <c r="AN21" i="4"/>
  <c r="AP14" i="4"/>
  <c r="AO19" i="4"/>
  <c r="AO20" i="4" s="1"/>
  <c r="AO16" i="4"/>
  <c r="Q17" i="3" l="1"/>
  <c r="Q19" i="3" s="1"/>
  <c r="P19" i="3"/>
  <c r="M17" i="3"/>
  <c r="M19" i="3" s="1"/>
  <c r="M21" i="3" s="1"/>
  <c r="L19" i="3"/>
  <c r="L21" i="3" s="1"/>
  <c r="AN40" i="4"/>
  <c r="AO21" i="4"/>
  <c r="AD9" i="4"/>
  <c r="AD10" i="4" s="1"/>
  <c r="AD6" i="4"/>
  <c r="AP16" i="4"/>
  <c r="AQ14" i="4" s="1"/>
  <c r="AP19" i="4"/>
  <c r="AP20" i="4" s="1"/>
  <c r="AP21" i="4" s="1"/>
  <c r="D23" i="1" l="1"/>
  <c r="P21" i="3"/>
  <c r="Q21" i="3"/>
  <c r="D17" i="1"/>
  <c r="AO40" i="4"/>
  <c r="AQ19" i="4"/>
  <c r="AQ20" i="4" s="1"/>
  <c r="AQ21" i="4" s="1"/>
  <c r="AQ16" i="4"/>
  <c r="AR14" i="4" s="1"/>
  <c r="AD96" i="4"/>
  <c r="AE4" i="4"/>
  <c r="AD97" i="4"/>
  <c r="AD11" i="4"/>
  <c r="AP40" i="4" l="1"/>
  <c r="AE9" i="4"/>
  <c r="AE10" i="4" s="1"/>
  <c r="AE6" i="4"/>
  <c r="AR19" i="4"/>
  <c r="AR20" i="4" s="1"/>
  <c r="AR21" i="4" s="1"/>
  <c r="AR16" i="4"/>
  <c r="AS14" i="4" s="1"/>
  <c r="AQ40" i="4" l="1"/>
  <c r="AS19" i="4"/>
  <c r="AS20" i="4" s="1"/>
  <c r="AS16" i="4"/>
  <c r="AU16" i="4" s="1"/>
  <c r="AE96" i="4"/>
  <c r="AF4" i="4"/>
  <c r="AE97" i="4"/>
  <c r="AE11" i="4"/>
  <c r="AR40" i="4" l="1"/>
  <c r="AF6" i="4"/>
  <c r="AF9" i="4"/>
  <c r="AF10" i="4" s="1"/>
  <c r="AS21" i="4"/>
  <c r="AT21" i="4" s="1"/>
  <c r="AV21" i="4" s="1"/>
  <c r="AW20" i="4"/>
  <c r="AS40" i="4" l="1"/>
  <c r="AF97" i="4"/>
  <c r="AF11" i="4"/>
  <c r="AF96" i="4"/>
  <c r="AG4" i="4"/>
  <c r="AT40" i="4" l="1"/>
  <c r="AG9" i="4"/>
  <c r="AG10" i="4" s="1"/>
  <c r="AG6" i="4"/>
  <c r="AV40" i="4" l="1"/>
  <c r="AV107" i="4" s="1"/>
  <c r="AG96" i="4"/>
  <c r="AH4" i="4"/>
  <c r="AG11" i="4"/>
  <c r="AG97" i="4"/>
  <c r="AH6" i="4" l="1"/>
  <c r="AH9" i="4"/>
  <c r="AH10" i="4" s="1"/>
  <c r="AI4" i="4"/>
  <c r="AI9" i="4" l="1"/>
  <c r="AI10" i="4" s="1"/>
  <c r="AJ4" i="4"/>
  <c r="AI6" i="4"/>
  <c r="AI96" i="4" s="1"/>
  <c r="AH97" i="4"/>
  <c r="AH11" i="4"/>
  <c r="AH96" i="4"/>
  <c r="D16" i="1"/>
  <c r="D15" i="1"/>
  <c r="F66" i="2"/>
  <c r="H66" i="2"/>
  <c r="G54" i="2"/>
  <c r="H54" i="2" s="1"/>
  <c r="F53" i="2"/>
  <c r="F62" i="2" s="1"/>
  <c r="H52" i="2"/>
  <c r="F52" i="2"/>
  <c r="G44" i="2"/>
  <c r="H44" i="2" s="1"/>
  <c r="F43" i="2"/>
  <c r="H43" i="2" s="1"/>
  <c r="H47" i="2" s="1"/>
  <c r="H27" i="2"/>
  <c r="H38" i="2" s="1"/>
  <c r="G27" i="2"/>
  <c r="G20" i="2"/>
  <c r="H20" i="2" s="1"/>
  <c r="H22" i="2" s="1"/>
  <c r="G15" i="2"/>
  <c r="H15" i="2" s="1"/>
  <c r="F14" i="2"/>
  <c r="H14" i="2" s="1"/>
  <c r="G7" i="2"/>
  <c r="F6" i="2"/>
  <c r="H6" i="2" s="1"/>
  <c r="AK4" i="4" l="1"/>
  <c r="AJ9" i="4"/>
  <c r="AJ10" i="4" s="1"/>
  <c r="AJ6" i="4"/>
  <c r="AI97" i="4"/>
  <c r="AI11" i="4"/>
  <c r="F63" i="2"/>
  <c r="F65" i="2" s="1"/>
  <c r="F64" i="2"/>
  <c r="G65" i="2"/>
  <c r="H19" i="2"/>
  <c r="H53" i="2"/>
  <c r="H60" i="2" s="1"/>
  <c r="H7" i="2"/>
  <c r="H9" i="2" s="1"/>
  <c r="AJ96" i="4" l="1"/>
  <c r="AJ97" i="4"/>
  <c r="AJ11" i="4"/>
  <c r="AK9" i="4"/>
  <c r="AK10" i="4" s="1"/>
  <c r="AK6" i="4"/>
  <c r="AK96" i="4" s="1"/>
  <c r="AL4" i="4"/>
  <c r="H65" i="2"/>
  <c r="AL9" i="4" l="1"/>
  <c r="AL10" i="4" s="1"/>
  <c r="AL6" i="4"/>
  <c r="AL96" i="4" s="1"/>
  <c r="AM4" i="4"/>
  <c r="AK97" i="4"/>
  <c r="AK11" i="4"/>
  <c r="AM9" i="4" l="1"/>
  <c r="AM10" i="4" s="1"/>
  <c r="AM6" i="4"/>
  <c r="AN4" i="4"/>
  <c r="AL97" i="4"/>
  <c r="AL11" i="4"/>
  <c r="A16" i="1"/>
  <c r="A17" i="1" s="1"/>
  <c r="A18" i="1" s="1"/>
  <c r="A19" i="1" s="1"/>
  <c r="A20" i="1" s="1"/>
  <c r="A21" i="1" s="1"/>
  <c r="A22" i="1" s="1"/>
  <c r="A23" i="1" s="1"/>
  <c r="A24" i="1" s="1"/>
  <c r="A25" i="1" s="1"/>
  <c r="AN9" i="4" l="1"/>
  <c r="AN10" i="4" s="1"/>
  <c r="AN6" i="4"/>
  <c r="AN96" i="4" s="1"/>
  <c r="AO4" i="4"/>
  <c r="AM96" i="4"/>
  <c r="AM97" i="4"/>
  <c r="AM11" i="4"/>
  <c r="E25" i="1"/>
  <c r="F24" i="1"/>
  <c r="F23" i="1"/>
  <c r="F22" i="1"/>
  <c r="E19" i="1"/>
  <c r="D18" i="1"/>
  <c r="F18" i="1" s="1"/>
  <c r="F17" i="1"/>
  <c r="F16" i="1"/>
  <c r="F15" i="1"/>
  <c r="A15" i="1"/>
  <c r="F25" i="1" l="1"/>
  <c r="AO6" i="4"/>
  <c r="AO9" i="4"/>
  <c r="AO10" i="4" s="1"/>
  <c r="AN97" i="4"/>
  <c r="AN11" i="4"/>
  <c r="F19" i="1"/>
  <c r="D25" i="1"/>
  <c r="D19" i="1"/>
  <c r="AO97" i="4" l="1"/>
  <c r="AO11" i="4"/>
  <c r="AO96" i="4"/>
  <c r="AP4" i="4"/>
  <c r="AP9" i="4" l="1"/>
  <c r="AP10" i="4" s="1"/>
  <c r="AP6" i="4"/>
  <c r="AP96" i="4" l="1"/>
  <c r="AQ4" i="4"/>
  <c r="AP97" i="4"/>
  <c r="AP11" i="4"/>
  <c r="AQ6" i="4" l="1"/>
  <c r="AQ9" i="4"/>
  <c r="AQ10" i="4" s="1"/>
  <c r="AQ96" i="4" l="1"/>
  <c r="AR4" i="4"/>
  <c r="AQ97" i="4"/>
  <c r="AQ11" i="4"/>
  <c r="AR6" i="4" l="1"/>
  <c r="AR9" i="4"/>
  <c r="AR10" i="4" s="1"/>
  <c r="AR96" i="4" l="1"/>
  <c r="AS4" i="4"/>
  <c r="AR97" i="4"/>
  <c r="AR11" i="4"/>
  <c r="AS9" i="4" l="1"/>
  <c r="AS10" i="4" s="1"/>
  <c r="AS6" i="4"/>
  <c r="AS96" i="4" l="1"/>
  <c r="AU6" i="4"/>
  <c r="AS11" i="4"/>
  <c r="AT11" i="4" s="1"/>
  <c r="AV11" i="4" s="1"/>
  <c r="AS97" i="4"/>
  <c r="AW10" i="4"/>
  <c r="AV105" i="4" l="1"/>
  <c r="AV97" i="4"/>
  <c r="AW105" i="4"/>
  <c r="AW97" i="4"/>
  <c r="AU105" i="4"/>
  <c r="AU96" i="4"/>
  <c r="AU108" i="4" l="1"/>
  <c r="AU109" i="4" s="1"/>
  <c r="G21" i="3"/>
  <c r="AW108" i="4"/>
  <c r="AW109" i="4" s="1"/>
  <c r="I21" i="3"/>
  <c r="AV108" i="4"/>
  <c r="AV109" i="4" s="1"/>
  <c r="H21" i="3"/>
</calcChain>
</file>

<file path=xl/comments1.xml><?xml version="1.0" encoding="utf-8"?>
<comments xmlns="http://schemas.openxmlformats.org/spreadsheetml/2006/main">
  <authors>
    <author>Dalton, Lane</author>
  </authors>
  <commentList>
    <comment ref="W87" authorId="0" shapeId="0">
      <text>
        <r>
          <rPr>
            <b/>
            <sz val="9"/>
            <color indexed="81"/>
            <rFont val="Tahoma"/>
            <family val="2"/>
          </rPr>
          <t>Dalton, Lane:</t>
        </r>
        <r>
          <rPr>
            <sz val="9"/>
            <color indexed="81"/>
            <rFont val="Tahoma"/>
            <family val="2"/>
          </rPr>
          <t xml:space="preserve">
3/11/2021: Went from 105 FU to 101 in January 2018.</t>
        </r>
      </text>
    </comment>
  </commentList>
</comments>
</file>

<file path=xl/sharedStrings.xml><?xml version="1.0" encoding="utf-8"?>
<sst xmlns="http://schemas.openxmlformats.org/spreadsheetml/2006/main" count="284" uniqueCount="135">
  <si>
    <t>PUGET SOUND ENERGY-ELECTRIC</t>
  </si>
  <si>
    <t>Remove Tacoma LNG Expense and Rate Base</t>
  </si>
  <si>
    <t>TY</t>
  </si>
  <si>
    <t>RESTATED</t>
  </si>
  <si>
    <t>LINE</t>
  </si>
  <si>
    <t>ACTUAL</t>
  </si>
  <si>
    <t>ADJUSTMENT</t>
  </si>
  <si>
    <t>NO.</t>
  </si>
  <si>
    <t>DESCRIPTION</t>
  </si>
  <si>
    <t>%'s</t>
  </si>
  <si>
    <t>(a)</t>
  </si>
  <si>
    <t>(b)</t>
  </si>
  <si>
    <t>(c)=(b)-(a)</t>
  </si>
  <si>
    <t>INCOME STATEMENT</t>
  </si>
  <si>
    <t>Admin &amp; General Expense</t>
  </si>
  <si>
    <t>Depreciation Expense</t>
  </si>
  <si>
    <t xml:space="preserve">Increase (Decrease) FIT @ </t>
  </si>
  <si>
    <t>INCREASE (DECREASE) NOI</t>
  </si>
  <si>
    <t>RATE BASE</t>
  </si>
  <si>
    <t>Plant in Service</t>
  </si>
  <si>
    <t>Accumulated Depreciation</t>
  </si>
  <si>
    <t xml:space="preserve">Accumulated Deferred FIT </t>
  </si>
  <si>
    <t>Total Rate Base</t>
  </si>
  <si>
    <t>12 MONTHS ENDED DECEMBER 31, 2020</t>
  </si>
  <si>
    <t>2020 COMMISSION BASIS REPORT</t>
  </si>
  <si>
    <t/>
  </si>
  <si>
    <t>Amount</t>
  </si>
  <si>
    <t>Fiscal year</t>
  </si>
  <si>
    <t>2020</t>
  </si>
  <si>
    <t>Order type</t>
  </si>
  <si>
    <t>CO Order</t>
  </si>
  <si>
    <t>Partner object</t>
  </si>
  <si>
    <t>$</t>
  </si>
  <si>
    <t>PSE</t>
  </si>
  <si>
    <t>PLNG</t>
  </si>
  <si>
    <t>Total</t>
  </si>
  <si>
    <t>LGE1</t>
  </si>
  <si>
    <t>170500000</t>
  </si>
  <si>
    <t>PLNG General - 43/57 O&amp;M External</t>
  </si>
  <si>
    <t>000092306185</t>
  </si>
  <si>
    <t>000149050001</t>
  </si>
  <si>
    <t>#</t>
  </si>
  <si>
    <t>Result</t>
  </si>
  <si>
    <t>170500001</t>
  </si>
  <si>
    <t>PLNG General S&amp;E - 43/57 O&amp;M Internal</t>
  </si>
  <si>
    <t>000018490080</t>
  </si>
  <si>
    <t>000018490300</t>
  </si>
  <si>
    <t>000023290020</t>
  </si>
  <si>
    <t>000023290040</t>
  </si>
  <si>
    <t>000084410101</t>
  </si>
  <si>
    <t>000149050002</t>
  </si>
  <si>
    <t>1000000000111011001</t>
  </si>
  <si>
    <t>1000000000111011002</t>
  </si>
  <si>
    <t>170500003</t>
  </si>
  <si>
    <t>PLNG Fuel Marketing - 0/100 O&amp;M External</t>
  </si>
  <si>
    <t>000149050004</t>
  </si>
  <si>
    <t>170500004</t>
  </si>
  <si>
    <t>PLNG Fuel Marketing - 0/100 O&amp;M Internal</t>
  </si>
  <si>
    <t>000149050005</t>
  </si>
  <si>
    <t>1000000000104011026</t>
  </si>
  <si>
    <t>1000000000143611015</t>
  </si>
  <si>
    <t>1000000000144611007</t>
  </si>
  <si>
    <t>1000000000144611014</t>
  </si>
  <si>
    <t>1000000000190011008</t>
  </si>
  <si>
    <t>1000000000442611014</t>
  </si>
  <si>
    <t>1000000000536111008</t>
  </si>
  <si>
    <t>1000000000536311015</t>
  </si>
  <si>
    <t>1000000000536311020</t>
  </si>
  <si>
    <t>170500040</t>
  </si>
  <si>
    <t>5023 - PLNG A&amp;G Sup - 43/57 O&amp;M Internal</t>
  </si>
  <si>
    <t>000092004050</t>
  </si>
  <si>
    <t>000149050014</t>
  </si>
  <si>
    <t>1000000000502311015</t>
  </si>
  <si>
    <t>170500060</t>
  </si>
  <si>
    <t>LNG Outreach Campaign - Common</t>
  </si>
  <si>
    <t>000042640017</t>
  </si>
  <si>
    <t>426.4 is below the line</t>
  </si>
  <si>
    <t>000042640619</t>
  </si>
  <si>
    <t>000149050100</t>
  </si>
  <si>
    <t>1000000000143211015</t>
  </si>
  <si>
    <t>1000000000144611022</t>
  </si>
  <si>
    <t>426.4 (Below the Line)</t>
  </si>
  <si>
    <t>920/923 A&amp;G</t>
  </si>
  <si>
    <t>844 Gas O&amp;M</t>
  </si>
  <si>
    <t>&lt;==Check</t>
  </si>
  <si>
    <t>(Exclude)</t>
  </si>
  <si>
    <t>12/31/2020 AMA</t>
  </si>
  <si>
    <t>Gross Plant</t>
  </si>
  <si>
    <t>Reserve</t>
  </si>
  <si>
    <t>LNG Plant Assets</t>
  </si>
  <si>
    <t>G374 - Land</t>
  </si>
  <si>
    <t>G378 - Reg Station Equip</t>
  </si>
  <si>
    <t>Depr Expense</t>
  </si>
  <si>
    <t>G376 - Mains</t>
  </si>
  <si>
    <t>12 Months Ended</t>
  </si>
  <si>
    <t>LNG: plant, depreciation, taxes - EOP</t>
  </si>
  <si>
    <t>Work Order</t>
  </si>
  <si>
    <t>Placed in SVCC</t>
  </si>
  <si>
    <t>FERC</t>
  </si>
  <si>
    <t>Plant Balance</t>
  </si>
  <si>
    <t>Accum Depr</t>
  </si>
  <si>
    <t xml:space="preserve">Added Plant </t>
  </si>
  <si>
    <t>Total Plant</t>
  </si>
  <si>
    <t>Depreciation Rate</t>
  </si>
  <si>
    <t>First Month Depr. Expense</t>
  </si>
  <si>
    <t>Total Depreciation Expense</t>
  </si>
  <si>
    <t xml:space="preserve"> Depr. Expense</t>
  </si>
  <si>
    <t>Depr. Expense</t>
  </si>
  <si>
    <t>2/1/208</t>
  </si>
  <si>
    <t>Total Land</t>
  </si>
  <si>
    <t>TOTAL PLANT</t>
  </si>
  <si>
    <t>TOTAL DEPRECIATION</t>
  </si>
  <si>
    <t>Totals By FERC</t>
  </si>
  <si>
    <t>Land</t>
  </si>
  <si>
    <t>Mains</t>
  </si>
  <si>
    <t>Reg Station Equip</t>
  </si>
  <si>
    <t>Services</t>
  </si>
  <si>
    <t>Check</t>
  </si>
  <si>
    <t>NA</t>
  </si>
  <si>
    <t>Ending 12/31/2020</t>
  </si>
  <si>
    <t>AMA</t>
  </si>
  <si>
    <t>12 Mo Ending</t>
  </si>
  <si>
    <t>check</t>
  </si>
  <si>
    <t>Total All LNG</t>
  </si>
  <si>
    <t>Expense to Remove</t>
  </si>
  <si>
    <t xml:space="preserve">Total By FERC Account: </t>
  </si>
  <si>
    <t>Gas O&amp;M Expense</t>
  </si>
  <si>
    <t>per Tax Department:</t>
  </si>
  <si>
    <t>2020 ADIT</t>
  </si>
  <si>
    <t>Beg Bal</t>
  </si>
  <si>
    <t>End Bal</t>
  </si>
  <si>
    <t>Total DR/(CR) Balance</t>
  </si>
  <si>
    <t>Tacoma LNG Plant Assets Accumulated Deferred Taxes</t>
  </si>
  <si>
    <t>Plant Assets G376 &amp; G378</t>
  </si>
  <si>
    <t>Adj 3.21G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</si>
</sst>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ADJ&quot;\ 0.00\ &quot;ER&quot;"/>
    <numFmt numFmtId="165" formatCode="_(&quot;$&quot;* #,##0_);_(&quot;$&quot;* \(#,##0\);_(&quot;$&quot;* &quot;-&quot;??_);_(@_)"/>
    <numFmt numFmtId="166" formatCode="_(* #,##0_);_(* \(#,##0\);_(* &quot;-&quot;??_);_(@_)"/>
    <numFmt numFmtId="167" formatCode="#,##0;\(#,##0\)"/>
    <numFmt numFmtId="168" formatCode="###,000"/>
    <numFmt numFmtId="169" formatCode="#,##0;\-#,##0;#,##0"/>
    <numFmt numFmtId="170" formatCode="0.00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rgb="FFFF0000"/>
      <name val="Times New Roman"/>
      <family val="1"/>
    </font>
    <font>
      <b/>
      <u/>
      <sz val="12"/>
      <color rgb="FFFF0000"/>
      <name val="Times New Roman"/>
      <family val="1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14"/>
      <color theme="1"/>
      <name val="Calibri"/>
      <family val="2"/>
      <scheme val="minor"/>
    </font>
    <font>
      <sz val="8"/>
      <color rgb="FFFF0000"/>
      <name val="Verdana"/>
      <family val="2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Times New Roman"/>
      <family val="1"/>
    </font>
    <font>
      <b/>
      <sz val="16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rgb="FFFF0000"/>
      <name val="Times New Roman"/>
      <family val="1"/>
    </font>
    <font>
      <sz val="8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/>
      <top/>
      <bottom style="thin">
        <color indexed="64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2" borderId="10" applyNumberFormat="0" applyAlignment="0" applyProtection="0">
      <alignment horizontal="left" vertical="center" indent="1"/>
    </xf>
    <xf numFmtId="168" fontId="7" fillId="3" borderId="10" applyNumberFormat="0" applyAlignment="0" applyProtection="0">
      <alignment horizontal="left" vertical="center" indent="1"/>
    </xf>
    <xf numFmtId="168" fontId="7" fillId="0" borderId="11" applyNumberFormat="0" applyProtection="0">
      <alignment horizontal="right" vertical="center"/>
    </xf>
    <xf numFmtId="0" fontId="6" fillId="2" borderId="13" applyNumberFormat="0" applyAlignment="0" applyProtection="0">
      <alignment horizontal="left" vertical="center" indent="1"/>
    </xf>
    <xf numFmtId="168" fontId="6" fillId="0" borderId="13" applyNumberFormat="0" applyProtection="0">
      <alignment horizontal="right" vertical="center"/>
    </xf>
  </cellStyleXfs>
  <cellXfs count="304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2" fillId="0" borderId="0" xfId="0" applyFont="1" applyBorder="1" applyAlignment="1">
      <alignment horizontal="right"/>
    </xf>
    <xf numFmtId="0" fontId="3" fillId="0" borderId="0" xfId="0" applyFont="1" applyFill="1"/>
    <xf numFmtId="0" fontId="3" fillId="0" borderId="0" xfId="0" applyFont="1"/>
    <xf numFmtId="0" fontId="2" fillId="0" borderId="0" xfId="0" applyNumberFormat="1" applyFont="1" applyFill="1" applyAlignment="1" applyProtection="1">
      <alignment horizontal="centerContinuous"/>
      <protection locked="0"/>
    </xf>
    <xf numFmtId="0" fontId="3" fillId="0" borderId="0" xfId="0" applyFont="1" applyFill="1" applyAlignment="1">
      <alignment horizontal="centerContinuous"/>
    </xf>
    <xf numFmtId="0" fontId="2" fillId="0" borderId="0" xfId="0" applyNumberFormat="1" applyFont="1" applyFill="1" applyBorder="1" applyAlignment="1" applyProtection="1">
      <alignment horizontal="centerContinuous"/>
      <protection locked="0"/>
    </xf>
    <xf numFmtId="0" fontId="3" fillId="0" borderId="0" xfId="0" applyFont="1" applyFill="1" applyBorder="1" applyAlignment="1">
      <alignment horizontal="centerContinuous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quotePrefix="1" applyNumberFormat="1" applyFont="1" applyFill="1" applyBorder="1" applyAlignment="1">
      <alignment horizontal="centerContinuous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Alignment="1">
      <alignment horizontal="center"/>
    </xf>
    <xf numFmtId="0" fontId="2" fillId="0" borderId="0" xfId="0" applyNumberFormat="1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1" xfId="0" quotePrefix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 vertical="center"/>
    </xf>
    <xf numFmtId="44" fontId="3" fillId="0" borderId="0" xfId="2" applyFont="1" applyFill="1"/>
    <xf numFmtId="42" fontId="3" fillId="0" borderId="0" xfId="0" applyNumberFormat="1" applyFont="1" applyFill="1"/>
    <xf numFmtId="165" fontId="3" fillId="0" borderId="0" xfId="0" applyNumberFormat="1" applyFont="1" applyFill="1"/>
    <xf numFmtId="166" fontId="3" fillId="0" borderId="0" xfId="1" applyNumberFormat="1" applyFont="1" applyFill="1"/>
    <xf numFmtId="43" fontId="3" fillId="0" borderId="0" xfId="1" applyFont="1" applyFill="1"/>
    <xf numFmtId="167" fontId="3" fillId="0" borderId="0" xfId="0" applyNumberFormat="1" applyFont="1" applyFill="1" applyBorder="1" applyAlignment="1" applyProtection="1">
      <alignment horizontal="left"/>
      <protection locked="0"/>
    </xf>
    <xf numFmtId="166" fontId="3" fillId="0" borderId="0" xfId="1" applyNumberFormat="1" applyFont="1" applyFill="1" applyBorder="1"/>
    <xf numFmtId="0" fontId="3" fillId="0" borderId="0" xfId="0" applyNumberFormat="1" applyFont="1" applyFill="1" applyAlignment="1">
      <alignment horizontal="left"/>
    </xf>
    <xf numFmtId="9" fontId="3" fillId="0" borderId="0" xfId="0" applyNumberFormat="1" applyFont="1" applyFill="1" applyAlignment="1"/>
    <xf numFmtId="166" fontId="3" fillId="0" borderId="0" xfId="0" applyNumberFormat="1" applyFont="1" applyFill="1" applyBorder="1"/>
    <xf numFmtId="43" fontId="3" fillId="0" borderId="2" xfId="1" applyFont="1" applyFill="1" applyBorder="1"/>
    <xf numFmtId="42" fontId="3" fillId="0" borderId="3" xfId="0" applyNumberFormat="1" applyFont="1" applyFill="1" applyBorder="1"/>
    <xf numFmtId="42" fontId="3" fillId="0" borderId="0" xfId="0" applyNumberFormat="1" applyFont="1" applyFill="1" applyBorder="1"/>
    <xf numFmtId="166" fontId="3" fillId="0" borderId="2" xfId="1" applyNumberFormat="1" applyFont="1" applyFill="1" applyBorder="1"/>
    <xf numFmtId="165" fontId="3" fillId="0" borderId="0" xfId="0" applyNumberFormat="1" applyFont="1"/>
    <xf numFmtId="44" fontId="3" fillId="0" borderId="0" xfId="0" applyNumberFormat="1" applyFont="1"/>
    <xf numFmtId="0" fontId="2" fillId="0" borderId="0" xfId="0" applyFont="1" applyFill="1"/>
    <xf numFmtId="0" fontId="4" fillId="0" borderId="0" xfId="0" applyFont="1" applyFill="1" applyAlignment="1">
      <alignment horizontal="right"/>
    </xf>
    <xf numFmtId="0" fontId="5" fillId="0" borderId="0" xfId="0" applyFont="1" applyFill="1" applyBorder="1"/>
    <xf numFmtId="0" fontId="6" fillId="2" borderId="10" xfId="4" quotePrefix="1" applyNumberFormat="1" applyBorder="1" applyAlignment="1"/>
    <xf numFmtId="0" fontId="7" fillId="3" borderId="10" xfId="5" quotePrefix="1" applyNumberFormat="1" applyBorder="1" applyAlignment="1"/>
    <xf numFmtId="0" fontId="8" fillId="0" borderId="0" xfId="0" applyFont="1"/>
    <xf numFmtId="0" fontId="0" fillId="0" borderId="0" xfId="0" applyFont="1" applyFill="1"/>
    <xf numFmtId="0" fontId="6" fillId="2" borderId="10" xfId="4" quotePrefix="1" applyNumberFormat="1" applyAlignment="1"/>
    <xf numFmtId="0" fontId="6" fillId="2" borderId="10" xfId="4" applyNumberFormat="1" applyBorder="1" applyAlignment="1"/>
    <xf numFmtId="0" fontId="7" fillId="3" borderId="10" xfId="5" quotePrefix="1" applyNumberFormat="1" applyBorder="1" applyAlignment="1">
      <alignment horizontal="right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3" borderId="10" xfId="5" quotePrefix="1" applyNumberFormat="1" applyAlignment="1"/>
    <xf numFmtId="0" fontId="7" fillId="4" borderId="10" xfId="5" quotePrefix="1" applyNumberFormat="1" applyFill="1" applyBorder="1" applyAlignment="1"/>
    <xf numFmtId="169" fontId="7" fillId="0" borderId="12" xfId="6" applyNumberFormat="1" applyBorder="1">
      <alignment horizontal="right" vertical="center"/>
    </xf>
    <xf numFmtId="166" fontId="8" fillId="0" borderId="0" xfId="1" applyNumberFormat="1" applyFont="1"/>
    <xf numFmtId="166" fontId="0" fillId="0" borderId="0" xfId="1" applyNumberFormat="1" applyFont="1"/>
    <xf numFmtId="166" fontId="0" fillId="0" borderId="0" xfId="1" applyNumberFormat="1" applyFont="1" applyFill="1"/>
    <xf numFmtId="0" fontId="7" fillId="3" borderId="10" xfId="5" applyNumberFormat="1" applyBorder="1" applyAlignment="1"/>
    <xf numFmtId="0" fontId="7" fillId="3" borderId="10" xfId="5" applyNumberFormat="1" applyAlignment="1"/>
    <xf numFmtId="166" fontId="8" fillId="0" borderId="0" xfId="1" applyNumberFormat="1" applyFont="1" applyBorder="1"/>
    <xf numFmtId="166" fontId="0" fillId="0" borderId="0" xfId="1" applyNumberFormat="1" applyFont="1" applyBorder="1"/>
    <xf numFmtId="166" fontId="0" fillId="0" borderId="0" xfId="1" applyNumberFormat="1" applyFont="1" applyFill="1" applyBorder="1"/>
    <xf numFmtId="166" fontId="8" fillId="0" borderId="1" xfId="1" applyNumberFormat="1" applyFont="1" applyBorder="1"/>
    <xf numFmtId="166" fontId="0" fillId="0" borderId="1" xfId="1" applyNumberFormat="1" applyFont="1" applyBorder="1"/>
    <xf numFmtId="166" fontId="0" fillId="0" borderId="1" xfId="1" applyNumberFormat="1" applyFont="1" applyFill="1" applyBorder="1"/>
    <xf numFmtId="0" fontId="6" fillId="2" borderId="14" xfId="7" quotePrefix="1" applyNumberFormat="1" applyBorder="1" applyAlignment="1"/>
    <xf numFmtId="169" fontId="6" fillId="0" borderId="14" xfId="8" applyNumberFormat="1" applyBorder="1">
      <alignment horizontal="right" vertical="center"/>
    </xf>
    <xf numFmtId="166" fontId="8" fillId="0" borderId="15" xfId="1" applyNumberFormat="1" applyFont="1" applyBorder="1"/>
    <xf numFmtId="0" fontId="9" fillId="3" borderId="10" xfId="5" quotePrefix="1" applyNumberFormat="1" applyFont="1" applyBorder="1" applyAlignment="1"/>
    <xf numFmtId="0" fontId="10" fillId="0" borderId="0" xfId="0" applyFont="1"/>
    <xf numFmtId="0" fontId="6" fillId="2" borderId="16" xfId="7" quotePrefix="1" applyNumberFormat="1" applyBorder="1" applyAlignment="1"/>
    <xf numFmtId="169" fontId="6" fillId="0" borderId="16" xfId="8" applyNumberFormat="1" applyBorder="1">
      <alignment horizontal="right" vertical="center"/>
    </xf>
    <xf numFmtId="0" fontId="11" fillId="0" borderId="0" xfId="0" applyFont="1"/>
    <xf numFmtId="0" fontId="0" fillId="0" borderId="1" xfId="0" applyBorder="1"/>
    <xf numFmtId="0" fontId="0" fillId="0" borderId="18" xfId="0" applyBorder="1"/>
    <xf numFmtId="166" fontId="0" fillId="0" borderId="18" xfId="1" applyNumberFormat="1" applyFont="1" applyBorder="1"/>
    <xf numFmtId="166" fontId="1" fillId="0" borderId="18" xfId="1" applyNumberFormat="1" applyFont="1" applyBorder="1"/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43" fontId="12" fillId="0" borderId="0" xfId="1" applyFont="1" applyAlignment="1">
      <alignment horizontal="right"/>
    </xf>
    <xf numFmtId="10" fontId="12" fillId="0" borderId="0" xfId="1" applyNumberFormat="1" applyFont="1"/>
    <xf numFmtId="43" fontId="12" fillId="0" borderId="0" xfId="1" applyFont="1" applyBorder="1"/>
    <xf numFmtId="43" fontId="12" fillId="0" borderId="0" xfId="1" applyFont="1"/>
    <xf numFmtId="43" fontId="13" fillId="0" borderId="0" xfId="1" applyFont="1" applyBorder="1"/>
    <xf numFmtId="43" fontId="13" fillId="0" borderId="0" xfId="1" applyFont="1"/>
    <xf numFmtId="0" fontId="13" fillId="0" borderId="0" xfId="0" applyFont="1"/>
    <xf numFmtId="14" fontId="4" fillId="0" borderId="0" xfId="0" applyNumberFormat="1" applyFont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13" fillId="0" borderId="0" xfId="0" applyFont="1" applyBorder="1"/>
    <xf numFmtId="43" fontId="12" fillId="0" borderId="1" xfId="1" applyFont="1" applyBorder="1" applyAlignment="1">
      <alignment horizontal="center"/>
    </xf>
    <xf numFmtId="43" fontId="12" fillId="0" borderId="0" xfId="1" applyFont="1" applyBorder="1" applyAlignment="1">
      <alignment horizontal="center"/>
    </xf>
    <xf numFmtId="17" fontId="13" fillId="0" borderId="0" xfId="0" applyNumberFormat="1" applyFont="1"/>
    <xf numFmtId="43" fontId="13" fillId="0" borderId="0" xfId="0" applyNumberFormat="1" applyFont="1"/>
    <xf numFmtId="0" fontId="12" fillId="0" borderId="0" xfId="0" applyFont="1" applyBorder="1"/>
    <xf numFmtId="43" fontId="12" fillId="0" borderId="17" xfId="1" applyFont="1" applyBorder="1"/>
    <xf numFmtId="43" fontId="12" fillId="5" borderId="0" xfId="1" applyFont="1" applyFill="1" applyAlignment="1">
      <alignment horizontal="centerContinuous"/>
    </xf>
    <xf numFmtId="0" fontId="0" fillId="0" borderId="8" xfId="0" applyBorder="1"/>
    <xf numFmtId="43" fontId="13" fillId="0" borderId="0" xfId="0" applyNumberFormat="1" applyFont="1" applyAlignment="1">
      <alignment horizontal="right"/>
    </xf>
    <xf numFmtId="17" fontId="12" fillId="0" borderId="17" xfId="0" applyNumberFormat="1" applyFont="1" applyBorder="1"/>
    <xf numFmtId="43" fontId="13" fillId="0" borderId="0" xfId="1" applyFont="1" applyAlignment="1">
      <alignment horizontal="center"/>
    </xf>
    <xf numFmtId="43" fontId="16" fillId="0" borderId="0" xfId="1" applyFont="1"/>
    <xf numFmtId="43" fontId="16" fillId="0" borderId="0" xfId="1" applyFont="1" applyBorder="1"/>
    <xf numFmtId="0" fontId="16" fillId="0" borderId="0" xfId="0" applyFont="1" applyBorder="1" applyAlignment="1">
      <alignment horizontal="right"/>
    </xf>
    <xf numFmtId="0" fontId="13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3" fillId="0" borderId="0" xfId="0" applyFont="1" applyFill="1"/>
    <xf numFmtId="0" fontId="12" fillId="0" borderId="4" xfId="0" applyFont="1" applyFill="1" applyBorder="1"/>
    <xf numFmtId="0" fontId="12" fillId="0" borderId="19" xfId="0" applyFont="1" applyFill="1" applyBorder="1"/>
    <xf numFmtId="0" fontId="12" fillId="0" borderId="20" xfId="0" applyFont="1" applyFill="1" applyBorder="1" applyAlignment="1">
      <alignment horizontal="center"/>
    </xf>
    <xf numFmtId="0" fontId="13" fillId="0" borderId="5" xfId="0" applyFont="1" applyFill="1" applyBorder="1"/>
    <xf numFmtId="170" fontId="17" fillId="0" borderId="0" xfId="0" applyNumberFormat="1" applyFont="1" applyFill="1" applyAlignment="1">
      <alignment horizontal="centerContinuous"/>
    </xf>
    <xf numFmtId="0" fontId="13" fillId="0" borderId="0" xfId="0" applyFont="1" applyFill="1" applyAlignment="1">
      <alignment horizontal="centerContinuous"/>
    </xf>
    <xf numFmtId="0" fontId="12" fillId="0" borderId="0" xfId="0" applyFont="1" applyFill="1" applyAlignment="1">
      <alignment horizontal="centerContinuous"/>
    </xf>
    <xf numFmtId="0" fontId="13" fillId="0" borderId="0" xfId="0" applyFont="1" applyFill="1" applyBorder="1" applyAlignment="1">
      <alignment horizontal="centerContinuous"/>
    </xf>
    <xf numFmtId="0" fontId="12" fillId="0" borderId="6" xfId="0" applyFont="1" applyFill="1" applyBorder="1" applyAlignment="1">
      <alignment horizontal="centerContinuous"/>
    </xf>
    <xf numFmtId="0" fontId="12" fillId="0" borderId="21" xfId="0" applyFont="1" applyFill="1" applyBorder="1" applyAlignment="1">
      <alignment horizontal="centerContinuous"/>
    </xf>
    <xf numFmtId="14" fontId="12" fillId="0" borderId="0" xfId="0" applyNumberFormat="1" applyFont="1" applyFill="1" applyBorder="1" applyAlignment="1">
      <alignment horizontal="center"/>
    </xf>
    <xf numFmtId="0" fontId="13" fillId="0" borderId="7" xfId="0" applyFont="1" applyFill="1" applyBorder="1"/>
    <xf numFmtId="0" fontId="12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/>
    </xf>
    <xf numFmtId="17" fontId="12" fillId="0" borderId="22" xfId="0" applyNumberFormat="1" applyFont="1" applyFill="1" applyBorder="1"/>
    <xf numFmtId="17" fontId="12" fillId="0" borderId="23" xfId="0" applyNumberFormat="1" applyFont="1" applyFill="1" applyBorder="1"/>
    <xf numFmtId="0" fontId="12" fillId="0" borderId="8" xfId="0" applyFont="1" applyFill="1" applyBorder="1" applyAlignment="1">
      <alignment horizontal="center"/>
    </xf>
    <xf numFmtId="0" fontId="12" fillId="0" borderId="24" xfId="0" applyFont="1" applyFill="1" applyBorder="1" applyAlignment="1">
      <alignment horizontal="center"/>
    </xf>
    <xf numFmtId="0" fontId="12" fillId="0" borderId="25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0" xfId="0" applyFont="1" applyFill="1" applyAlignment="1">
      <alignment horizontal="left"/>
    </xf>
    <xf numFmtId="14" fontId="13" fillId="0" borderId="0" xfId="0" applyNumberFormat="1" applyFont="1" applyFill="1" applyAlignment="1">
      <alignment horizontal="center"/>
    </xf>
    <xf numFmtId="0" fontId="12" fillId="0" borderId="0" xfId="0" applyNumberFormat="1" applyFont="1" applyFill="1" applyAlignment="1">
      <alignment horizontal="center"/>
    </xf>
    <xf numFmtId="43" fontId="13" fillId="0" borderId="6" xfId="0" applyNumberFormat="1" applyFont="1" applyFill="1" applyBorder="1" applyAlignment="1">
      <alignment horizontal="right"/>
    </xf>
    <xf numFmtId="43" fontId="13" fillId="0" borderId="0" xfId="0" applyNumberFormat="1" applyFont="1" applyFill="1" applyBorder="1" applyAlignment="1">
      <alignment horizontal="right"/>
    </xf>
    <xf numFmtId="43" fontId="13" fillId="0" borderId="0" xfId="0" applyNumberFormat="1" applyFont="1" applyFill="1" applyBorder="1"/>
    <xf numFmtId="0" fontId="13" fillId="0" borderId="6" xfId="0" applyFont="1" applyBorder="1"/>
    <xf numFmtId="0" fontId="13" fillId="0" borderId="21" xfId="0" applyFont="1" applyFill="1" applyBorder="1"/>
    <xf numFmtId="0" fontId="13" fillId="0" borderId="0" xfId="0" applyFont="1" applyFill="1" applyBorder="1"/>
    <xf numFmtId="0" fontId="13" fillId="0" borderId="7" xfId="0" applyFont="1" applyFill="1" applyBorder="1" applyAlignment="1">
      <alignment horizontal="center"/>
    </xf>
    <xf numFmtId="166" fontId="12" fillId="0" borderId="6" xfId="1" applyNumberFormat="1" applyFont="1" applyFill="1" applyBorder="1" applyAlignment="1">
      <alignment horizontal="left"/>
    </xf>
    <xf numFmtId="166" fontId="12" fillId="0" borderId="0" xfId="1" applyNumberFormat="1" applyFont="1" applyFill="1" applyBorder="1" applyAlignment="1">
      <alignment horizontal="left"/>
    </xf>
    <xf numFmtId="166" fontId="12" fillId="0" borderId="0" xfId="0" applyNumberFormat="1" applyFont="1" applyFill="1" applyBorder="1"/>
    <xf numFmtId="166" fontId="12" fillId="0" borderId="6" xfId="0" applyNumberFormat="1" applyFont="1" applyFill="1" applyBorder="1"/>
    <xf numFmtId="10" fontId="4" fillId="0" borderId="6" xfId="0" applyNumberFormat="1" applyFont="1" applyFill="1" applyBorder="1" applyAlignment="1">
      <alignment horizontal="center"/>
    </xf>
    <xf numFmtId="10" fontId="4" fillId="0" borderId="0" xfId="0" applyNumberFormat="1" applyFont="1" applyFill="1" applyBorder="1" applyAlignment="1">
      <alignment horizontal="center"/>
    </xf>
    <xf numFmtId="0" fontId="13" fillId="0" borderId="6" xfId="0" applyFont="1" applyFill="1" applyBorder="1"/>
    <xf numFmtId="43" fontId="13" fillId="0" borderId="6" xfId="0" applyNumberFormat="1" applyFont="1" applyFill="1" applyBorder="1" applyAlignment="1">
      <alignment horizontal="center"/>
    </xf>
    <xf numFmtId="43" fontId="13" fillId="0" borderId="0" xfId="0" applyNumberFormat="1" applyFont="1" applyFill="1" applyBorder="1" applyAlignment="1">
      <alignment horizontal="center"/>
    </xf>
    <xf numFmtId="14" fontId="12" fillId="0" borderId="0" xfId="0" applyNumberFormat="1" applyFont="1" applyFill="1" applyAlignment="1">
      <alignment horizontal="center"/>
    </xf>
    <xf numFmtId="44" fontId="12" fillId="0" borderId="6" xfId="0" applyNumberFormat="1" applyFont="1" applyFill="1" applyBorder="1" applyAlignment="1">
      <alignment horizontal="left"/>
    </xf>
    <xf numFmtId="44" fontId="12" fillId="0" borderId="0" xfId="0" applyNumberFormat="1" applyFont="1" applyFill="1" applyBorder="1" applyAlignment="1">
      <alignment horizontal="left"/>
    </xf>
    <xf numFmtId="0" fontId="13" fillId="0" borderId="21" xfId="0" applyFont="1" applyBorder="1"/>
    <xf numFmtId="0" fontId="12" fillId="0" borderId="17" xfId="0" applyFont="1" applyFill="1" applyBorder="1" applyAlignment="1">
      <alignment horizontal="left"/>
    </xf>
    <xf numFmtId="14" fontId="13" fillId="0" borderId="17" xfId="0" applyNumberFormat="1" applyFont="1" applyFill="1" applyBorder="1" applyAlignment="1">
      <alignment horizontal="center"/>
    </xf>
    <xf numFmtId="0" fontId="12" fillId="0" borderId="17" xfId="0" applyNumberFormat="1" applyFont="1" applyFill="1" applyBorder="1" applyAlignment="1">
      <alignment horizontal="center"/>
    </xf>
    <xf numFmtId="44" fontId="12" fillId="0" borderId="26" xfId="0" applyNumberFormat="1" applyFont="1" applyFill="1" applyBorder="1" applyAlignment="1">
      <alignment horizontal="center"/>
    </xf>
    <xf numFmtId="44" fontId="12" fillId="0" borderId="17" xfId="0" applyNumberFormat="1" applyFont="1" applyFill="1" applyBorder="1" applyAlignment="1">
      <alignment horizontal="center"/>
    </xf>
    <xf numFmtId="0" fontId="13" fillId="0" borderId="27" xfId="0" applyFont="1" applyBorder="1"/>
    <xf numFmtId="166" fontId="12" fillId="0" borderId="28" xfId="0" applyNumberFormat="1" applyFont="1" applyFill="1" applyBorder="1"/>
    <xf numFmtId="44" fontId="12" fillId="0" borderId="2" xfId="0" applyNumberFormat="1" applyFont="1" applyFill="1" applyBorder="1"/>
    <xf numFmtId="0" fontId="13" fillId="0" borderId="29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44" fontId="12" fillId="0" borderId="0" xfId="0" applyNumberFormat="1" applyFont="1" applyFill="1" applyBorder="1"/>
    <xf numFmtId="44" fontId="12" fillId="0" borderId="21" xfId="0" applyNumberFormat="1" applyFont="1" applyFill="1" applyBorder="1"/>
    <xf numFmtId="14" fontId="12" fillId="0" borderId="1" xfId="0" applyNumberFormat="1" applyFont="1" applyFill="1" applyBorder="1" applyAlignment="1">
      <alignment horizontal="center" wrapText="1"/>
    </xf>
    <xf numFmtId="0" fontId="12" fillId="0" borderId="1" xfId="0" applyNumberFormat="1" applyFont="1" applyFill="1" applyBorder="1" applyAlignment="1">
      <alignment horizontal="center"/>
    </xf>
    <xf numFmtId="17" fontId="12" fillId="0" borderId="30" xfId="0" applyNumberFormat="1" applyFont="1" applyFill="1" applyBorder="1"/>
    <xf numFmtId="17" fontId="12" fillId="0" borderId="1" xfId="0" applyNumberFormat="1" applyFont="1" applyFill="1" applyBorder="1"/>
    <xf numFmtId="1" fontId="12" fillId="0" borderId="0" xfId="0" applyNumberFormat="1" applyFont="1" applyFill="1" applyAlignment="1">
      <alignment horizontal="center"/>
    </xf>
    <xf numFmtId="41" fontId="13" fillId="0" borderId="0" xfId="0" applyNumberFormat="1" applyFont="1" applyFill="1" applyAlignment="1">
      <alignment horizontal="center"/>
    </xf>
    <xf numFmtId="43" fontId="13" fillId="0" borderId="6" xfId="0" applyNumberFormat="1" applyFont="1" applyFill="1" applyBorder="1"/>
    <xf numFmtId="43" fontId="12" fillId="0" borderId="6" xfId="0" applyNumberFormat="1" applyFont="1" applyFill="1" applyBorder="1"/>
    <xf numFmtId="43" fontId="12" fillId="0" borderId="0" xfId="0" applyNumberFormat="1" applyFont="1" applyFill="1" applyBorder="1"/>
    <xf numFmtId="0" fontId="12" fillId="0" borderId="21" xfId="0" applyFont="1" applyFill="1" applyBorder="1"/>
    <xf numFmtId="0" fontId="12" fillId="0" borderId="0" xfId="0" applyFont="1" applyFill="1" applyBorder="1"/>
    <xf numFmtId="10" fontId="4" fillId="0" borderId="6" xfId="0" applyNumberFormat="1" applyFont="1" applyFill="1" applyBorder="1"/>
    <xf numFmtId="10" fontId="4" fillId="0" borderId="0" xfId="0" applyNumberFormat="1" applyFont="1" applyFill="1" applyBorder="1"/>
    <xf numFmtId="44" fontId="12" fillId="0" borderId="6" xfId="0" applyNumberFormat="1" applyFont="1" applyFill="1" applyBorder="1"/>
    <xf numFmtId="44" fontId="12" fillId="0" borderId="21" xfId="0" applyNumberFormat="1" applyFont="1" applyFill="1" applyBorder="1" applyAlignment="1">
      <alignment horizontal="left"/>
    </xf>
    <xf numFmtId="0" fontId="13" fillId="0" borderId="2" xfId="0" applyFont="1" applyBorder="1"/>
    <xf numFmtId="0" fontId="13" fillId="0" borderId="1" xfId="0" applyFont="1" applyFill="1" applyBorder="1" applyAlignment="1">
      <alignment horizontal="left"/>
    </xf>
    <xf numFmtId="0" fontId="18" fillId="0" borderId="0" xfId="0" applyFont="1" applyFill="1" applyAlignment="1">
      <alignment horizontal="left" vertical="center"/>
    </xf>
    <xf numFmtId="44" fontId="12" fillId="0" borderId="6" xfId="0" applyNumberFormat="1" applyFont="1" applyFill="1" applyBorder="1" applyAlignment="1">
      <alignment horizontal="center"/>
    </xf>
    <xf numFmtId="44" fontId="12" fillId="0" borderId="0" xfId="0" applyNumberFormat="1" applyFont="1" applyFill="1" applyBorder="1" applyAlignment="1">
      <alignment horizontal="center"/>
    </xf>
    <xf numFmtId="44" fontId="13" fillId="0" borderId="6" xfId="0" applyNumberFormat="1" applyFont="1" applyFill="1" applyBorder="1"/>
    <xf numFmtId="44" fontId="13" fillId="0" borderId="0" xfId="0" applyNumberFormat="1" applyFont="1" applyFill="1" applyBorder="1"/>
    <xf numFmtId="43" fontId="13" fillId="6" borderId="0" xfId="0" applyNumberFormat="1" applyFont="1" applyFill="1" applyBorder="1" applyAlignment="1">
      <alignment horizontal="center"/>
    </xf>
    <xf numFmtId="43" fontId="13" fillId="6" borderId="0" xfId="0" applyNumberFormat="1" applyFont="1" applyFill="1" applyBorder="1"/>
    <xf numFmtId="43" fontId="13" fillId="0" borderId="0" xfId="1" applyFont="1" applyFill="1" applyBorder="1"/>
    <xf numFmtId="43" fontId="12" fillId="0" borderId="6" xfId="1" applyFont="1" applyFill="1" applyBorder="1"/>
    <xf numFmtId="43" fontId="12" fillId="0" borderId="0" xfId="1" applyFont="1" applyFill="1" applyBorder="1"/>
    <xf numFmtId="44" fontId="12" fillId="0" borderId="2" xfId="0" applyNumberFormat="1" applyFont="1" applyFill="1" applyBorder="1" applyAlignment="1">
      <alignment horizontal="left"/>
    </xf>
    <xf numFmtId="0" fontId="19" fillId="0" borderId="1" xfId="0" applyFont="1" applyFill="1" applyBorder="1" applyAlignment="1">
      <alignment horizontal="left" vertical="center"/>
    </xf>
    <xf numFmtId="0" fontId="12" fillId="0" borderId="6" xfId="0" applyFont="1" applyFill="1" applyBorder="1"/>
    <xf numFmtId="2" fontId="12" fillId="0" borderId="0" xfId="0" applyNumberFormat="1" applyFont="1" applyFill="1" applyBorder="1"/>
    <xf numFmtId="0" fontId="13" fillId="0" borderId="2" xfId="0" applyFont="1" applyFill="1" applyBorder="1"/>
    <xf numFmtId="43" fontId="13" fillId="0" borderId="6" xfId="1" applyFont="1" applyFill="1" applyBorder="1"/>
    <xf numFmtId="10" fontId="4" fillId="0" borderId="6" xfId="3" applyNumberFormat="1" applyFont="1" applyFill="1" applyBorder="1"/>
    <xf numFmtId="10" fontId="4" fillId="0" borderId="0" xfId="3" applyNumberFormat="1" applyFont="1" applyFill="1" applyBorder="1"/>
    <xf numFmtId="43" fontId="12" fillId="0" borderId="2" xfId="0" applyNumberFormat="1" applyFont="1" applyFill="1" applyBorder="1"/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4" fontId="13" fillId="0" borderId="21" xfId="0" applyNumberFormat="1" applyFont="1" applyFill="1" applyBorder="1"/>
    <xf numFmtId="0" fontId="12" fillId="0" borderId="30" xfId="0" applyFont="1" applyFill="1" applyBorder="1" applyAlignment="1">
      <alignment horizontal="center"/>
    </xf>
    <xf numFmtId="0" fontId="13" fillId="0" borderId="1" xfId="0" applyFont="1" applyFill="1" applyBorder="1"/>
    <xf numFmtId="0" fontId="13" fillId="0" borderId="30" xfId="0" applyFont="1" applyBorder="1"/>
    <xf numFmtId="44" fontId="12" fillId="0" borderId="31" xfId="0" applyNumberFormat="1" applyFont="1" applyFill="1" applyBorder="1" applyAlignment="1">
      <alignment horizontal="left"/>
    </xf>
    <xf numFmtId="166" fontId="12" fillId="0" borderId="1" xfId="0" applyNumberFormat="1" applyFont="1" applyFill="1" applyBorder="1"/>
    <xf numFmtId="0" fontId="13" fillId="0" borderId="32" xfId="0" applyFont="1" applyFill="1" applyBorder="1" applyAlignment="1">
      <alignment horizontal="center"/>
    </xf>
    <xf numFmtId="44" fontId="12" fillId="0" borderId="27" xfId="0" applyNumberFormat="1" applyFont="1" applyFill="1" applyBorder="1" applyAlignment="1">
      <alignment horizontal="center"/>
    </xf>
    <xf numFmtId="44" fontId="12" fillId="0" borderId="2" xfId="0" applyNumberFormat="1" applyFont="1" applyFill="1" applyBorder="1" applyAlignment="1">
      <alignment horizontal="center"/>
    </xf>
    <xf numFmtId="43" fontId="12" fillId="0" borderId="21" xfId="0" applyNumberFormat="1" applyFont="1" applyFill="1" applyBorder="1"/>
    <xf numFmtId="0" fontId="12" fillId="0" borderId="7" xfId="0" applyFont="1" applyFill="1" applyBorder="1" applyAlignment="1">
      <alignment horizontal="center"/>
    </xf>
    <xf numFmtId="0" fontId="13" fillId="0" borderId="17" xfId="0" applyFont="1" applyFill="1" applyBorder="1" applyAlignment="1">
      <alignment horizontal="center"/>
    </xf>
    <xf numFmtId="0" fontId="12" fillId="0" borderId="17" xfId="0" applyFont="1" applyFill="1" applyBorder="1" applyAlignment="1">
      <alignment horizontal="center"/>
    </xf>
    <xf numFmtId="44" fontId="13" fillId="0" borderId="17" xfId="0" applyNumberFormat="1" applyFont="1" applyFill="1" applyBorder="1"/>
    <xf numFmtId="166" fontId="12" fillId="0" borderId="26" xfId="1" applyNumberFormat="1" applyFont="1" applyFill="1" applyBorder="1"/>
    <xf numFmtId="0" fontId="13" fillId="0" borderId="33" xfId="0" applyFont="1" applyFill="1" applyBorder="1"/>
    <xf numFmtId="0" fontId="13" fillId="0" borderId="17" xfId="0" applyFont="1" applyFill="1" applyBorder="1"/>
    <xf numFmtId="0" fontId="13" fillId="0" borderId="34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44" fontId="13" fillId="0" borderId="2" xfId="0" applyNumberFormat="1" applyFont="1" applyFill="1" applyBorder="1"/>
    <xf numFmtId="44" fontId="13" fillId="0" borderId="35" xfId="0" applyNumberFormat="1" applyFont="1" applyFill="1" applyBorder="1"/>
    <xf numFmtId="44" fontId="13" fillId="0" borderId="36" xfId="0" applyNumberFormat="1" applyFont="1" applyFill="1" applyBorder="1"/>
    <xf numFmtId="166" fontId="12" fillId="0" borderId="2" xfId="0" applyNumberFormat="1" applyFont="1" applyFill="1" applyBorder="1"/>
    <xf numFmtId="0" fontId="13" fillId="0" borderId="35" xfId="0" applyFont="1" applyFill="1" applyBorder="1" applyAlignment="1">
      <alignment horizontal="center"/>
    </xf>
    <xf numFmtId="41" fontId="12" fillId="0" borderId="0" xfId="0" applyNumberFormat="1" applyFont="1" applyFill="1" applyAlignment="1">
      <alignment horizontal="center"/>
    </xf>
    <xf numFmtId="44" fontId="20" fillId="0" borderId="0" xfId="0" applyNumberFormat="1" applyFont="1" applyFill="1" applyBorder="1"/>
    <xf numFmtId="166" fontId="21" fillId="0" borderId="0" xfId="0" applyNumberFormat="1" applyFont="1" applyFill="1" applyBorder="1"/>
    <xf numFmtId="44" fontId="13" fillId="0" borderId="4" xfId="0" applyNumberFormat="1" applyFont="1" applyFill="1" applyBorder="1"/>
    <xf numFmtId="44" fontId="13" fillId="0" borderId="20" xfId="0" applyNumberFormat="1" applyFont="1" applyFill="1" applyBorder="1"/>
    <xf numFmtId="0" fontId="21" fillId="0" borderId="37" xfId="0" applyFont="1" applyFill="1" applyBorder="1"/>
    <xf numFmtId="0" fontId="21" fillId="0" borderId="19" xfId="0" applyFont="1" applyFill="1" applyBorder="1"/>
    <xf numFmtId="0" fontId="21" fillId="0" borderId="5" xfId="0" applyFont="1" applyFill="1" applyBorder="1" applyAlignment="1">
      <alignment horizontal="center"/>
    </xf>
    <xf numFmtId="44" fontId="13" fillId="0" borderId="0" xfId="0" applyNumberFormat="1" applyFont="1" applyFill="1"/>
    <xf numFmtId="0" fontId="21" fillId="0" borderId="38" xfId="0" applyFont="1" applyFill="1" applyBorder="1" applyAlignment="1">
      <alignment horizontal="centerContinuous"/>
    </xf>
    <xf numFmtId="0" fontId="21" fillId="0" borderId="21" xfId="0" applyFont="1" applyFill="1" applyBorder="1" applyAlignment="1">
      <alignment horizontal="centerContinuous"/>
    </xf>
    <xf numFmtId="14" fontId="21" fillId="0" borderId="7" xfId="0" applyNumberFormat="1" applyFont="1" applyFill="1" applyBorder="1" applyAlignment="1">
      <alignment horizontal="center"/>
    </xf>
    <xf numFmtId="44" fontId="13" fillId="0" borderId="30" xfId="0" applyNumberFormat="1" applyFont="1" applyFill="1" applyBorder="1"/>
    <xf numFmtId="44" fontId="13" fillId="0" borderId="1" xfId="0" applyNumberFormat="1" applyFont="1" applyFill="1" applyBorder="1"/>
    <xf numFmtId="0" fontId="21" fillId="0" borderId="39" xfId="0" applyFont="1" applyFill="1" applyBorder="1" applyAlignment="1">
      <alignment horizontal="center"/>
    </xf>
    <xf numFmtId="0" fontId="21" fillId="0" borderId="31" xfId="0" applyFont="1" applyFill="1" applyBorder="1" applyAlignment="1">
      <alignment horizontal="center"/>
    </xf>
    <xf numFmtId="0" fontId="21" fillId="0" borderId="32" xfId="0" applyFont="1" applyFill="1" applyBorder="1" applyAlignment="1">
      <alignment horizontal="center"/>
    </xf>
    <xf numFmtId="43" fontId="13" fillId="0" borderId="0" xfId="0" applyNumberFormat="1" applyFont="1" applyFill="1"/>
    <xf numFmtId="41" fontId="12" fillId="0" borderId="6" xfId="0" applyNumberFormat="1" applyFont="1" applyFill="1" applyBorder="1" applyAlignment="1">
      <alignment horizontal="center"/>
    </xf>
    <xf numFmtId="41" fontId="12" fillId="0" borderId="0" xfId="0" applyNumberFormat="1" applyFont="1" applyFill="1" applyBorder="1" applyAlignment="1">
      <alignment horizontal="center"/>
    </xf>
    <xf numFmtId="0" fontId="13" fillId="0" borderId="38" xfId="0" applyFont="1" applyFill="1" applyBorder="1"/>
    <xf numFmtId="0" fontId="21" fillId="0" borderId="6" xfId="0" applyFont="1" applyBorder="1" applyAlignment="1">
      <alignment horizontal="centerContinuous"/>
    </xf>
    <xf numFmtId="0" fontId="21" fillId="0" borderId="0" xfId="0" applyFont="1" applyBorder="1" applyAlignment="1">
      <alignment horizontal="centerContinuous"/>
    </xf>
    <xf numFmtId="0" fontId="13" fillId="0" borderId="38" xfId="0" applyFont="1" applyBorder="1"/>
    <xf numFmtId="0" fontId="21" fillId="0" borderId="6" xfId="0" applyFont="1" applyBorder="1"/>
    <xf numFmtId="0" fontId="21" fillId="0" borderId="0" xfId="0" applyFont="1" applyBorder="1"/>
    <xf numFmtId="166" fontId="21" fillId="0" borderId="38" xfId="0" applyNumberFormat="1" applyFont="1" applyFill="1" applyBorder="1"/>
    <xf numFmtId="166" fontId="21" fillId="0" borderId="21" xfId="0" applyNumberFormat="1" applyFont="1" applyFill="1" applyBorder="1"/>
    <xf numFmtId="166" fontId="21" fillId="0" borderId="7" xfId="0" applyNumberFormat="1" applyFont="1" applyFill="1" applyBorder="1"/>
    <xf numFmtId="0" fontId="21" fillId="0" borderId="30" xfId="0" applyFont="1" applyBorder="1"/>
    <xf numFmtId="0" fontId="21" fillId="0" borderId="1" xfId="0" applyFont="1" applyBorder="1"/>
    <xf numFmtId="166" fontId="21" fillId="0" borderId="39" xfId="0" applyNumberFormat="1" applyFont="1" applyFill="1" applyBorder="1"/>
    <xf numFmtId="166" fontId="21" fillId="0" borderId="31" xfId="0" applyNumberFormat="1" applyFont="1" applyFill="1" applyBorder="1"/>
    <xf numFmtId="166" fontId="21" fillId="0" borderId="32" xfId="0" applyNumberFormat="1" applyFont="1" applyFill="1" applyBorder="1"/>
    <xf numFmtId="0" fontId="13" fillId="0" borderId="26" xfId="0" applyFont="1" applyBorder="1"/>
    <xf numFmtId="0" fontId="21" fillId="0" borderId="17" xfId="0" applyFont="1" applyBorder="1"/>
    <xf numFmtId="166" fontId="21" fillId="0" borderId="40" xfId="0" applyNumberFormat="1" applyFont="1" applyBorder="1"/>
    <xf numFmtId="166" fontId="21" fillId="0" borderId="33" xfId="0" applyNumberFormat="1" applyFont="1" applyBorder="1"/>
    <xf numFmtId="166" fontId="21" fillId="0" borderId="34" xfId="0" applyNumberFormat="1" applyFont="1" applyBorder="1"/>
    <xf numFmtId="0" fontId="13" fillId="0" borderId="8" xfId="0" applyFont="1" applyBorder="1"/>
    <xf numFmtId="0" fontId="22" fillId="0" borderId="25" xfId="0" applyFont="1" applyBorder="1"/>
    <xf numFmtId="166" fontId="16" fillId="0" borderId="41" xfId="0" applyNumberFormat="1" applyFont="1" applyBorder="1"/>
    <xf numFmtId="166" fontId="16" fillId="0" borderId="24" xfId="0" applyNumberFormat="1" applyFont="1" applyBorder="1"/>
    <xf numFmtId="166" fontId="16" fillId="0" borderId="9" xfId="0" applyNumberFormat="1" applyFont="1" applyBorder="1"/>
    <xf numFmtId="43" fontId="16" fillId="0" borderId="0" xfId="0" applyNumberFormat="1" applyFont="1"/>
    <xf numFmtId="0" fontId="0" fillId="0" borderId="20" xfId="0" applyBorder="1"/>
    <xf numFmtId="166" fontId="0" fillId="0" borderId="20" xfId="1" applyNumberFormat="1" applyFont="1" applyBorder="1"/>
    <xf numFmtId="166" fontId="0" fillId="0" borderId="5" xfId="1" applyNumberFormat="1" applyFont="1" applyFill="1" applyBorder="1"/>
    <xf numFmtId="0" fontId="0" fillId="0" borderId="6" xfId="0" applyBorder="1"/>
    <xf numFmtId="0" fontId="0" fillId="0" borderId="0" xfId="0" applyBorder="1"/>
    <xf numFmtId="166" fontId="0" fillId="0" borderId="7" xfId="1" applyNumberFormat="1" applyFont="1" applyFill="1" applyBorder="1"/>
    <xf numFmtId="166" fontId="0" fillId="0" borderId="32" xfId="1" applyNumberFormat="1" applyFont="1" applyFill="1" applyBorder="1"/>
    <xf numFmtId="166" fontId="0" fillId="0" borderId="42" xfId="1" applyNumberFormat="1" applyFont="1" applyFill="1" applyBorder="1"/>
    <xf numFmtId="0" fontId="0" fillId="0" borderId="25" xfId="0" applyFill="1" applyBorder="1"/>
    <xf numFmtId="0" fontId="0" fillId="0" borderId="25" xfId="0" applyBorder="1"/>
    <xf numFmtId="166" fontId="0" fillId="0" borderId="43" xfId="1" applyNumberFormat="1" applyFont="1" applyBorder="1"/>
    <xf numFmtId="166" fontId="0" fillId="0" borderId="25" xfId="1" applyNumberFormat="1" applyFont="1" applyBorder="1"/>
    <xf numFmtId="166" fontId="11" fillId="0" borderId="9" xfId="1" applyNumberFormat="1" applyFont="1" applyFill="1" applyBorder="1"/>
    <xf numFmtId="0" fontId="0" fillId="0" borderId="4" xfId="0" applyBorder="1" applyAlignment="1">
      <alignment horizontal="right"/>
    </xf>
    <xf numFmtId="0" fontId="12" fillId="0" borderId="0" xfId="0" applyFont="1"/>
    <xf numFmtId="14" fontId="4" fillId="0" borderId="0" xfId="0" applyNumberFormat="1" applyFont="1" applyAlignment="1">
      <alignment horizontal="left"/>
    </xf>
    <xf numFmtId="0" fontId="13" fillId="0" borderId="44" xfId="0" applyFont="1" applyBorder="1" applyAlignment="1">
      <alignment horizontal="centerContinuous"/>
    </xf>
    <xf numFmtId="0" fontId="13" fillId="0" borderId="45" xfId="0" applyFont="1" applyBorder="1" applyAlignment="1">
      <alignment horizontal="centerContinuous"/>
    </xf>
    <xf numFmtId="0" fontId="13" fillId="0" borderId="18" xfId="0" applyFont="1" applyBorder="1" applyAlignment="1">
      <alignment horizontal="center"/>
    </xf>
    <xf numFmtId="166" fontId="13" fillId="0" borderId="0" xfId="1" applyNumberFormat="1" applyFont="1"/>
    <xf numFmtId="0" fontId="13" fillId="0" borderId="0" xfId="0" applyFont="1" applyAlignment="1">
      <alignment horizontal="right"/>
    </xf>
    <xf numFmtId="166" fontId="13" fillId="0" borderId="18" xfId="1" applyNumberFormat="1" applyFont="1" applyBorder="1"/>
    <xf numFmtId="43" fontId="23" fillId="0" borderId="0" xfId="0" applyNumberFormat="1" applyFont="1"/>
    <xf numFmtId="0" fontId="23" fillId="0" borderId="0" xfId="0" applyFont="1"/>
    <xf numFmtId="0" fontId="13" fillId="0" borderId="0" xfId="0" applyFont="1" applyAlignment="1">
      <alignment horizontal="center"/>
    </xf>
    <xf numFmtId="17" fontId="13" fillId="0" borderId="0" xfId="0" applyNumberFormat="1" applyFont="1" applyAlignment="1">
      <alignment horizontal="center"/>
    </xf>
    <xf numFmtId="17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23" fillId="0" borderId="0" xfId="0" applyFont="1" applyAlignment="1">
      <alignment horizontal="right"/>
    </xf>
    <xf numFmtId="166" fontId="23" fillId="0" borderId="0" xfId="0" applyNumberFormat="1" applyFont="1"/>
    <xf numFmtId="0" fontId="13" fillId="0" borderId="0" xfId="0" applyFont="1" applyFill="1" applyBorder="1" applyAlignment="1">
      <alignment horizontal="center"/>
    </xf>
  </cellXfs>
  <cellStyles count="9">
    <cellStyle name="Comma" xfId="1" builtinId="3"/>
    <cellStyle name="Currency" xfId="2" builtinId="4"/>
    <cellStyle name="Normal" xfId="0" builtinId="0"/>
    <cellStyle name="Percent" xfId="3" builtinId="5"/>
    <cellStyle name="SAPDataCell" xfId="6"/>
    <cellStyle name="SAPDataTotalCell" xfId="8"/>
    <cellStyle name="SAPDimensionCell" xfId="4"/>
    <cellStyle name="SAPMemberCell" xfId="5"/>
    <cellStyle name="SAPMemberTotalCell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20955</xdr:colOff>
      <xdr:row>49</xdr:row>
      <xdr:rowOff>19050</xdr:rowOff>
    </xdr:from>
    <xdr:to>
      <xdr:col>12</xdr:col>
      <xdr:colOff>647295</xdr:colOff>
      <xdr:row>60</xdr:row>
      <xdr:rowOff>60627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12755" y="11220450"/>
          <a:ext cx="3323820" cy="25561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6</xdr:col>
      <xdr:colOff>225920</xdr:colOff>
      <xdr:row>37</xdr:row>
      <xdr:rowOff>138773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572000"/>
          <a:ext cx="6200000" cy="2333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zoomScaleNormal="100" workbookViewId="0">
      <selection activeCell="A2" sqref="A2"/>
    </sheetView>
  </sheetViews>
  <sheetFormatPr defaultColWidth="9.109375" defaultRowHeight="13.8" x14ac:dyDescent="0.25"/>
  <cols>
    <col min="1" max="1" width="9.109375" style="5"/>
    <col min="2" max="2" width="49.109375" style="5" customWidth="1"/>
    <col min="3" max="3" width="14.33203125" style="5" bestFit="1" customWidth="1"/>
    <col min="4" max="4" width="12.88671875" style="5" customWidth="1"/>
    <col min="5" max="5" width="20.6640625" style="5" customWidth="1"/>
    <col min="6" max="6" width="13.109375" style="5" bestFit="1" customWidth="1"/>
    <col min="7" max="16384" width="9.109375" style="5"/>
  </cols>
  <sheetData>
    <row r="1" spans="1:6" s="2" customFormat="1" ht="16.5" customHeight="1" x14ac:dyDescent="0.25">
      <c r="A1" s="1"/>
      <c r="B1" s="1"/>
      <c r="C1" s="1"/>
      <c r="D1" s="1"/>
      <c r="F1" s="3"/>
    </row>
    <row r="2" spans="1:6" s="2" customFormat="1" ht="16.5" customHeight="1" x14ac:dyDescent="0.3">
      <c r="A2" s="1"/>
      <c r="B2" s="41"/>
      <c r="C2" s="1"/>
      <c r="D2" s="1"/>
      <c r="F2" s="39" t="s">
        <v>134</v>
      </c>
    </row>
    <row r="3" spans="1:6" ht="16.5" customHeight="1" x14ac:dyDescent="0.25">
      <c r="A3" s="4"/>
      <c r="B3" s="4"/>
      <c r="C3" s="4"/>
      <c r="D3" s="4"/>
      <c r="E3" s="40"/>
      <c r="F3" s="39"/>
    </row>
    <row r="4" spans="1:6" ht="16.5" customHeight="1" x14ac:dyDescent="0.25">
      <c r="A4" s="4"/>
      <c r="B4" s="4"/>
      <c r="C4" s="4"/>
      <c r="D4" s="4"/>
      <c r="E4" s="4"/>
      <c r="F4" s="4"/>
    </row>
    <row r="5" spans="1:6" ht="16.5" customHeight="1" x14ac:dyDescent="0.25">
      <c r="A5" s="4"/>
      <c r="B5" s="6" t="s">
        <v>0</v>
      </c>
      <c r="C5" s="6"/>
      <c r="D5" s="7"/>
      <c r="E5" s="7"/>
      <c r="F5" s="7"/>
    </row>
    <row r="6" spans="1:6" x14ac:dyDescent="0.25">
      <c r="A6" s="7"/>
      <c r="B6" s="6" t="s">
        <v>1</v>
      </c>
      <c r="C6" s="6"/>
      <c r="D6" s="6"/>
      <c r="E6" s="6"/>
      <c r="F6" s="6"/>
    </row>
    <row r="7" spans="1:6" x14ac:dyDescent="0.25">
      <c r="A7" s="4"/>
      <c r="B7" s="6" t="s">
        <v>23</v>
      </c>
      <c r="C7" s="6"/>
      <c r="D7" s="7"/>
      <c r="E7" s="7"/>
      <c r="F7" s="7"/>
    </row>
    <row r="8" spans="1:6" x14ac:dyDescent="0.25">
      <c r="A8" s="4"/>
      <c r="B8" s="6" t="s">
        <v>24</v>
      </c>
      <c r="C8" s="6"/>
      <c r="D8" s="7"/>
      <c r="E8" s="7"/>
      <c r="F8" s="7"/>
    </row>
    <row r="9" spans="1:6" s="2" customFormat="1" x14ac:dyDescent="0.25">
      <c r="A9" s="1"/>
      <c r="B9" s="8"/>
      <c r="C9" s="8"/>
      <c r="D9" s="9"/>
      <c r="E9" s="9"/>
      <c r="F9" s="10"/>
    </row>
    <row r="10" spans="1:6" x14ac:dyDescent="0.25">
      <c r="C10" s="11"/>
      <c r="D10" s="12" t="s">
        <v>2</v>
      </c>
      <c r="E10" s="13"/>
      <c r="F10" s="14" t="s">
        <v>3</v>
      </c>
    </row>
    <row r="11" spans="1:6" x14ac:dyDescent="0.25">
      <c r="A11" s="15" t="s">
        <v>4</v>
      </c>
      <c r="B11" s="15"/>
      <c r="C11" s="16"/>
      <c r="D11" s="14" t="s">
        <v>5</v>
      </c>
      <c r="E11" s="14" t="s">
        <v>3</v>
      </c>
      <c r="F11" s="14" t="s">
        <v>6</v>
      </c>
    </row>
    <row r="12" spans="1:6" x14ac:dyDescent="0.25">
      <c r="A12" s="17" t="s">
        <v>7</v>
      </c>
      <c r="B12" s="18" t="s">
        <v>8</v>
      </c>
      <c r="C12" s="19" t="s">
        <v>9</v>
      </c>
      <c r="D12" s="20" t="s">
        <v>10</v>
      </c>
      <c r="E12" s="21" t="s">
        <v>11</v>
      </c>
      <c r="F12" s="20" t="s">
        <v>12</v>
      </c>
    </row>
    <row r="13" spans="1:6" x14ac:dyDescent="0.25">
      <c r="A13" s="4"/>
      <c r="B13" s="4"/>
      <c r="C13" s="4"/>
      <c r="D13" s="4"/>
      <c r="E13" s="4"/>
      <c r="F13" s="4"/>
    </row>
    <row r="14" spans="1:6" x14ac:dyDescent="0.25">
      <c r="A14" s="22">
        <v>1</v>
      </c>
      <c r="B14" s="4" t="s">
        <v>13</v>
      </c>
      <c r="C14" s="4"/>
      <c r="D14" s="4"/>
      <c r="E14" s="23"/>
      <c r="F14" s="4"/>
    </row>
    <row r="15" spans="1:6" x14ac:dyDescent="0.25">
      <c r="A15" s="22">
        <f>A14+1</f>
        <v>2</v>
      </c>
      <c r="B15" s="4" t="s">
        <v>126</v>
      </c>
      <c r="C15" s="4"/>
      <c r="D15" s="24">
        <f>'LNG O&amp;M'!F64</f>
        <v>545.98</v>
      </c>
      <c r="E15" s="23">
        <v>0</v>
      </c>
      <c r="F15" s="25">
        <f>E15-D15</f>
        <v>-545.98</v>
      </c>
    </row>
    <row r="16" spans="1:6" x14ac:dyDescent="0.25">
      <c r="A16" s="22">
        <f t="shared" ref="A16:A25" si="0">A15+1</f>
        <v>3</v>
      </c>
      <c r="B16" s="4" t="s">
        <v>14</v>
      </c>
      <c r="C16" s="4"/>
      <c r="D16" s="26">
        <f>'LNG O&amp;M'!F63</f>
        <v>18544.370000000003</v>
      </c>
      <c r="E16" s="27">
        <v>0</v>
      </c>
      <c r="F16" s="25">
        <f t="shared" ref="F16:F18" si="1">E16-D16</f>
        <v>-18544.370000000003</v>
      </c>
    </row>
    <row r="17" spans="1:6" x14ac:dyDescent="0.25">
      <c r="A17" s="22">
        <f t="shared" si="0"/>
        <v>4</v>
      </c>
      <c r="B17" s="4" t="s">
        <v>15</v>
      </c>
      <c r="C17" s="28"/>
      <c r="D17" s="29">
        <f>'Plant Assets'!Q19</f>
        <v>831691.83336941712</v>
      </c>
      <c r="E17" s="27">
        <v>0</v>
      </c>
      <c r="F17" s="25">
        <f t="shared" si="1"/>
        <v>-831691.83336941712</v>
      </c>
    </row>
    <row r="18" spans="1:6" ht="14.4" thickBot="1" x14ac:dyDescent="0.3">
      <c r="A18" s="22">
        <f t="shared" si="0"/>
        <v>5</v>
      </c>
      <c r="B18" s="30" t="s">
        <v>16</v>
      </c>
      <c r="C18" s="31">
        <v>0.21</v>
      </c>
      <c r="D18" s="32">
        <f>-SUM(D15:D17)*C18</f>
        <v>-178664.25850757759</v>
      </c>
      <c r="E18" s="33">
        <v>0</v>
      </c>
      <c r="F18" s="25">
        <f t="shared" si="1"/>
        <v>178664.25850757759</v>
      </c>
    </row>
    <row r="19" spans="1:6" ht="14.4" thickTop="1" x14ac:dyDescent="0.25">
      <c r="A19" s="22">
        <f t="shared" si="0"/>
        <v>6</v>
      </c>
      <c r="B19" s="30" t="s">
        <v>17</v>
      </c>
      <c r="C19" s="30"/>
      <c r="D19" s="34">
        <f>SUM(D15:D18)</f>
        <v>672117.92486183951</v>
      </c>
      <c r="E19" s="23">
        <f>SUM(E15:E18)</f>
        <v>0</v>
      </c>
      <c r="F19" s="34">
        <f>SUM(F15:F18)</f>
        <v>-672117.92486183951</v>
      </c>
    </row>
    <row r="20" spans="1:6" x14ac:dyDescent="0.25">
      <c r="A20" s="22">
        <f t="shared" si="0"/>
        <v>7</v>
      </c>
      <c r="B20" s="30"/>
      <c r="C20" s="30"/>
      <c r="D20" s="35"/>
      <c r="E20" s="35"/>
      <c r="F20" s="35"/>
    </row>
    <row r="21" spans="1:6" x14ac:dyDescent="0.25">
      <c r="A21" s="22">
        <f t="shared" si="0"/>
        <v>8</v>
      </c>
      <c r="B21" s="4" t="s">
        <v>18</v>
      </c>
      <c r="C21" s="4"/>
      <c r="D21" s="4"/>
      <c r="E21" s="4"/>
      <c r="F21" s="4"/>
    </row>
    <row r="22" spans="1:6" x14ac:dyDescent="0.25">
      <c r="A22" s="22">
        <f t="shared" si="0"/>
        <v>9</v>
      </c>
      <c r="B22" s="4" t="s">
        <v>19</v>
      </c>
      <c r="C22" s="4"/>
      <c r="D22" s="25">
        <f>'Plant Assets'!O19</f>
        <v>34130739.618749999</v>
      </c>
      <c r="E22" s="23">
        <v>0</v>
      </c>
      <c r="F22" s="25">
        <f>E22-D22</f>
        <v>-34130739.618749999</v>
      </c>
    </row>
    <row r="23" spans="1:6" x14ac:dyDescent="0.25">
      <c r="A23" s="22">
        <f t="shared" si="0"/>
        <v>10</v>
      </c>
      <c r="B23" s="4" t="s">
        <v>20</v>
      </c>
      <c r="C23" s="4"/>
      <c r="D23" s="26">
        <f>-'Plant Assets'!P19</f>
        <v>-2736033.3935930612</v>
      </c>
      <c r="E23" s="27">
        <v>0</v>
      </c>
      <c r="F23" s="26">
        <f>E23-D23</f>
        <v>2736033.3935930612</v>
      </c>
    </row>
    <row r="24" spans="1:6" ht="14.4" thickBot="1" x14ac:dyDescent="0.3">
      <c r="A24" s="22">
        <f t="shared" si="0"/>
        <v>11</v>
      </c>
      <c r="B24" s="4" t="s">
        <v>21</v>
      </c>
      <c r="C24" s="4"/>
      <c r="D24" s="36">
        <f>ADIT!O17</f>
        <v>-7211132.0000000009</v>
      </c>
      <c r="E24" s="33">
        <v>0</v>
      </c>
      <c r="F24" s="36">
        <f>E24-D24</f>
        <v>7211132.0000000009</v>
      </c>
    </row>
    <row r="25" spans="1:6" ht="14.4" thickTop="1" x14ac:dyDescent="0.25">
      <c r="A25" s="22">
        <f t="shared" si="0"/>
        <v>12</v>
      </c>
      <c r="B25" s="5" t="s">
        <v>22</v>
      </c>
      <c r="D25" s="37">
        <f>SUM(D22:D24)</f>
        <v>24183574.225156937</v>
      </c>
      <c r="E25" s="38">
        <f>SUM(E22:E24)</f>
        <v>0</v>
      </c>
      <c r="F25" s="37">
        <f>SUM(F22:F24)</f>
        <v>-24183574.225156937</v>
      </c>
    </row>
    <row r="26" spans="1:6" ht="15" customHeight="1" x14ac:dyDescent="0.25"/>
    <row r="27" spans="1:6" ht="14.4" x14ac:dyDescent="0.3">
      <c r="A27"/>
      <c r="B27"/>
      <c r="C27"/>
    </row>
    <row r="28" spans="1:6" ht="14.4" x14ac:dyDescent="0.3">
      <c r="A28"/>
      <c r="B28"/>
      <c r="C28"/>
    </row>
    <row r="29" spans="1:6" ht="14.4" x14ac:dyDescent="0.3">
      <c r="A29"/>
      <c r="B29"/>
      <c r="C29"/>
    </row>
    <row r="30" spans="1:6" ht="14.4" x14ac:dyDescent="0.3">
      <c r="A30"/>
      <c r="B30"/>
      <c r="C30"/>
    </row>
    <row r="31" spans="1:6" ht="14.4" x14ac:dyDescent="0.3">
      <c r="A31"/>
      <c r="B31"/>
      <c r="C31"/>
    </row>
    <row r="32" spans="1:6" ht="14.4" x14ac:dyDescent="0.3">
      <c r="A32"/>
      <c r="B32"/>
      <c r="C32"/>
    </row>
    <row r="33" spans="1:3" ht="14.4" x14ac:dyDescent="0.3">
      <c r="A33"/>
      <c r="B33"/>
      <c r="C33"/>
    </row>
    <row r="34" spans="1:3" ht="14.4" x14ac:dyDescent="0.3">
      <c r="A34"/>
      <c r="B34"/>
      <c r="C34"/>
    </row>
    <row r="35" spans="1:3" ht="14.4" x14ac:dyDescent="0.3">
      <c r="A35"/>
      <c r="B35"/>
      <c r="C35"/>
    </row>
    <row r="36" spans="1:3" ht="14.4" x14ac:dyDescent="0.3">
      <c r="A36"/>
      <c r="B36"/>
      <c r="C36"/>
    </row>
    <row r="37" spans="1:3" ht="14.4" x14ac:dyDescent="0.3">
      <c r="A37"/>
      <c r="B37"/>
      <c r="C37"/>
    </row>
    <row r="38" spans="1:3" ht="14.4" x14ac:dyDescent="0.3">
      <c r="A38"/>
      <c r="B38"/>
      <c r="C38"/>
    </row>
    <row r="39" spans="1:3" ht="14.4" x14ac:dyDescent="0.3">
      <c r="A39"/>
      <c r="B39"/>
      <c r="C39"/>
    </row>
    <row r="40" spans="1:3" ht="14.4" x14ac:dyDescent="0.3">
      <c r="A40"/>
      <c r="B40"/>
      <c r="C40"/>
    </row>
    <row r="41" spans="1:3" ht="14.4" x14ac:dyDescent="0.3">
      <c r="A41"/>
      <c r="B41"/>
      <c r="C41"/>
    </row>
  </sheetData>
  <pageMargins left="0.7" right="0.7" top="0.75" bottom="0.28999999999999998" header="0.3" footer="0.17"/>
  <pageSetup scale="98" orientation="landscape" r:id="rId1"/>
  <headerFooter>
    <oddHeader>&amp;RExh. JL-XX
Dockets UE-190529 / UG-190530
Page &amp;P of &amp;N</oddHead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6"/>
  <sheetViews>
    <sheetView workbookViewId="0">
      <pane ySplit="5" topLeftCell="A53" activePane="bottomLeft" state="frozen"/>
      <selection pane="bottomLeft" activeCell="F66" sqref="F66"/>
    </sheetView>
  </sheetViews>
  <sheetFormatPr defaultRowHeight="18" x14ac:dyDescent="0.35"/>
  <cols>
    <col min="1" max="1" width="11" customWidth="1"/>
    <col min="2" max="2" width="10" customWidth="1"/>
    <col min="3" max="3" width="37.6640625" customWidth="1"/>
    <col min="4" max="4" width="20.33203125" customWidth="1"/>
    <col min="5" max="5" width="8.33203125" customWidth="1"/>
    <col min="6" max="6" width="14.109375" style="44" customWidth="1"/>
    <col min="7" max="7" width="16" bestFit="1" customWidth="1"/>
    <col min="8" max="8" width="16" style="45" bestFit="1" customWidth="1"/>
    <col min="9" max="9" width="21" bestFit="1" customWidth="1"/>
    <col min="10" max="16" width="13.109375" bestFit="1" customWidth="1"/>
    <col min="17" max="30" width="20.33203125" bestFit="1" customWidth="1"/>
    <col min="31" max="31" width="8.44140625" bestFit="1" customWidth="1"/>
    <col min="32" max="32" width="6.6640625" bestFit="1" customWidth="1"/>
    <col min="33" max="33" width="14.109375" bestFit="1" customWidth="1"/>
  </cols>
  <sheetData>
    <row r="3" spans="1:8" x14ac:dyDescent="0.35">
      <c r="A3" s="42" t="s">
        <v>25</v>
      </c>
      <c r="B3" s="42" t="s">
        <v>25</v>
      </c>
      <c r="C3" s="42" t="s">
        <v>25</v>
      </c>
      <c r="D3" s="42" t="s">
        <v>25</v>
      </c>
      <c r="E3" s="43" t="s">
        <v>26</v>
      </c>
    </row>
    <row r="4" spans="1:8" x14ac:dyDescent="0.35">
      <c r="A4" s="42" t="s">
        <v>25</v>
      </c>
      <c r="B4" s="46" t="s">
        <v>25</v>
      </c>
      <c r="C4" s="46" t="s">
        <v>25</v>
      </c>
      <c r="D4" s="42" t="s">
        <v>27</v>
      </c>
      <c r="E4" s="43" t="s">
        <v>28</v>
      </c>
    </row>
    <row r="5" spans="1:8" x14ac:dyDescent="0.35">
      <c r="A5" s="42" t="s">
        <v>29</v>
      </c>
      <c r="B5" s="42" t="s">
        <v>30</v>
      </c>
      <c r="C5" s="47"/>
      <c r="D5" s="42" t="s">
        <v>31</v>
      </c>
      <c r="E5" s="48" t="s">
        <v>32</v>
      </c>
      <c r="F5" s="49" t="s">
        <v>33</v>
      </c>
      <c r="G5" s="50" t="s">
        <v>34</v>
      </c>
      <c r="H5" s="45" t="s">
        <v>35</v>
      </c>
    </row>
    <row r="6" spans="1:8" x14ac:dyDescent="0.35">
      <c r="A6" s="43" t="s">
        <v>36</v>
      </c>
      <c r="B6" s="51" t="s">
        <v>37</v>
      </c>
      <c r="C6" s="51" t="s">
        <v>38</v>
      </c>
      <c r="D6" s="52" t="s">
        <v>39</v>
      </c>
      <c r="E6" s="53">
        <v>-18504.580000000002</v>
      </c>
      <c r="F6" s="54">
        <f>-$E6</f>
        <v>18504.580000000002</v>
      </c>
      <c r="G6" s="55"/>
      <c r="H6" s="56">
        <f>SUM(F6:G6)</f>
        <v>18504.580000000002</v>
      </c>
    </row>
    <row r="7" spans="1:8" x14ac:dyDescent="0.35">
      <c r="A7" s="57"/>
      <c r="B7" s="58"/>
      <c r="C7" s="58"/>
      <c r="D7" s="43" t="s">
        <v>40</v>
      </c>
      <c r="E7" s="53">
        <v>-24529.32</v>
      </c>
      <c r="F7" s="59"/>
      <c r="G7" s="60">
        <f>-$E7</f>
        <v>24529.32</v>
      </c>
      <c r="H7" s="61">
        <f>SUM(F7:G7)</f>
        <v>24529.32</v>
      </c>
    </row>
    <row r="8" spans="1:8" x14ac:dyDescent="0.35">
      <c r="A8" s="57"/>
      <c r="B8" s="58"/>
      <c r="C8" s="58"/>
      <c r="D8" s="43" t="s">
        <v>41</v>
      </c>
      <c r="E8" s="53">
        <v>43033.9</v>
      </c>
      <c r="F8" s="62"/>
      <c r="G8" s="63"/>
      <c r="H8" s="64"/>
    </row>
    <row r="9" spans="1:8" x14ac:dyDescent="0.35">
      <c r="A9" s="57"/>
      <c r="B9" s="58"/>
      <c r="C9" s="58"/>
      <c r="D9" s="65" t="s">
        <v>42</v>
      </c>
      <c r="E9" s="66">
        <v>0</v>
      </c>
      <c r="F9" s="54"/>
      <c r="G9" s="54"/>
      <c r="H9" s="56">
        <f>SUM(H6:H8)</f>
        <v>43033.9</v>
      </c>
    </row>
    <row r="10" spans="1:8" x14ac:dyDescent="0.35">
      <c r="A10" s="57"/>
      <c r="B10" s="51" t="s">
        <v>43</v>
      </c>
      <c r="C10" s="51" t="s">
        <v>44</v>
      </c>
      <c r="D10" s="43" t="s">
        <v>45</v>
      </c>
      <c r="E10" s="53">
        <v>40.25</v>
      </c>
      <c r="F10" s="54"/>
      <c r="G10" s="55"/>
      <c r="H10" s="56"/>
    </row>
    <row r="11" spans="1:8" x14ac:dyDescent="0.35">
      <c r="A11" s="57"/>
      <c r="B11" s="58"/>
      <c r="C11" s="58"/>
      <c r="D11" s="43" t="s">
        <v>46</v>
      </c>
      <c r="E11" s="53">
        <v>169.38</v>
      </c>
      <c r="F11" s="54"/>
      <c r="G11" s="55"/>
      <c r="H11" s="56"/>
    </row>
    <row r="12" spans="1:8" x14ac:dyDescent="0.35">
      <c r="A12" s="57"/>
      <c r="B12" s="58"/>
      <c r="C12" s="58"/>
      <c r="D12" s="43" t="s">
        <v>47</v>
      </c>
      <c r="E12" s="53">
        <v>84.97</v>
      </c>
      <c r="F12" s="54"/>
      <c r="G12" s="55"/>
      <c r="H12" s="56"/>
    </row>
    <row r="13" spans="1:8" x14ac:dyDescent="0.35">
      <c r="A13" s="57"/>
      <c r="B13" s="58"/>
      <c r="C13" s="58"/>
      <c r="D13" s="43" t="s">
        <v>48</v>
      </c>
      <c r="E13" s="53">
        <v>27.94</v>
      </c>
      <c r="F13" s="54"/>
      <c r="G13" s="55"/>
      <c r="H13" s="56"/>
    </row>
    <row r="14" spans="1:8" x14ac:dyDescent="0.35">
      <c r="A14" s="57"/>
      <c r="B14" s="58"/>
      <c r="C14" s="58"/>
      <c r="D14" s="52" t="s">
        <v>49</v>
      </c>
      <c r="E14" s="53">
        <v>-545.98</v>
      </c>
      <c r="F14" s="54">
        <f>-$E14</f>
        <v>545.98</v>
      </c>
      <c r="G14" s="55"/>
      <c r="H14" s="56">
        <f t="shared" ref="H14:H15" si="0">SUM(F14:G14)</f>
        <v>545.98</v>
      </c>
    </row>
    <row r="15" spans="1:8" x14ac:dyDescent="0.35">
      <c r="A15" s="57"/>
      <c r="B15" s="58"/>
      <c r="C15" s="58"/>
      <c r="D15" s="43" t="s">
        <v>50</v>
      </c>
      <c r="E15" s="53">
        <v>-723.74</v>
      </c>
      <c r="F15" s="54"/>
      <c r="G15" s="55">
        <f>-$E15</f>
        <v>723.74</v>
      </c>
      <c r="H15" s="56">
        <f t="shared" si="0"/>
        <v>723.74</v>
      </c>
    </row>
    <row r="16" spans="1:8" x14ac:dyDescent="0.35">
      <c r="A16" s="57"/>
      <c r="B16" s="58"/>
      <c r="C16" s="58"/>
      <c r="D16" s="43" t="s">
        <v>51</v>
      </c>
      <c r="E16" s="53">
        <v>70.39</v>
      </c>
      <c r="F16" s="54"/>
      <c r="G16" s="55"/>
      <c r="H16" s="56"/>
    </row>
    <row r="17" spans="1:8" x14ac:dyDescent="0.35">
      <c r="A17" s="57"/>
      <c r="B17" s="58"/>
      <c r="C17" s="58"/>
      <c r="D17" s="43" t="s">
        <v>52</v>
      </c>
      <c r="E17" s="53">
        <v>488.57</v>
      </c>
      <c r="F17" s="54"/>
      <c r="G17" s="55"/>
      <c r="H17" s="56"/>
    </row>
    <row r="18" spans="1:8" x14ac:dyDescent="0.35">
      <c r="A18" s="57"/>
      <c r="B18" s="58"/>
      <c r="C18" s="58"/>
      <c r="D18" s="43" t="s">
        <v>41</v>
      </c>
      <c r="E18" s="53">
        <v>388.22</v>
      </c>
      <c r="F18" s="67"/>
      <c r="G18" s="63"/>
      <c r="H18" s="64"/>
    </row>
    <row r="19" spans="1:8" x14ac:dyDescent="0.35">
      <c r="A19" s="57"/>
      <c r="B19" s="58"/>
      <c r="C19" s="58"/>
      <c r="D19" s="65" t="s">
        <v>42</v>
      </c>
      <c r="E19" s="66">
        <v>0</v>
      </c>
      <c r="F19" s="54"/>
      <c r="G19" s="55"/>
      <c r="H19" s="56">
        <f>SUM(H10:H18)</f>
        <v>1269.72</v>
      </c>
    </row>
    <row r="20" spans="1:8" x14ac:dyDescent="0.35">
      <c r="A20" s="57"/>
      <c r="B20" s="51" t="s">
        <v>53</v>
      </c>
      <c r="C20" s="51" t="s">
        <v>54</v>
      </c>
      <c r="D20" s="43" t="s">
        <v>55</v>
      </c>
      <c r="E20" s="53">
        <v>-161798.15</v>
      </c>
      <c r="F20" s="54"/>
      <c r="G20" s="55">
        <f>-$E20</f>
        <v>161798.15</v>
      </c>
      <c r="H20" s="56">
        <f t="shared" ref="H20" si="1">SUM(F20:G20)</f>
        <v>161798.15</v>
      </c>
    </row>
    <row r="21" spans="1:8" x14ac:dyDescent="0.35">
      <c r="A21" s="57"/>
      <c r="B21" s="58"/>
      <c r="C21" s="58"/>
      <c r="D21" s="43" t="s">
        <v>41</v>
      </c>
      <c r="E21" s="53">
        <v>161798.15</v>
      </c>
      <c r="F21" s="67"/>
      <c r="G21" s="63"/>
      <c r="H21" s="64"/>
    </row>
    <row r="22" spans="1:8" x14ac:dyDescent="0.35">
      <c r="A22" s="57"/>
      <c r="B22" s="58"/>
      <c r="C22" s="58"/>
      <c r="D22" s="65" t="s">
        <v>42</v>
      </c>
      <c r="E22" s="66">
        <v>0</v>
      </c>
      <c r="F22" s="54"/>
      <c r="G22" s="55"/>
      <c r="H22" s="56">
        <f>SUM(H20:H21)</f>
        <v>161798.15</v>
      </c>
    </row>
    <row r="23" spans="1:8" x14ac:dyDescent="0.35">
      <c r="A23" s="57"/>
      <c r="B23" s="51" t="s">
        <v>56</v>
      </c>
      <c r="C23" s="51" t="s">
        <v>57</v>
      </c>
      <c r="D23" s="43" t="s">
        <v>45</v>
      </c>
      <c r="E23" s="53">
        <v>13868.73</v>
      </c>
      <c r="F23" s="54"/>
      <c r="G23" s="55"/>
      <c r="H23" s="56"/>
    </row>
    <row r="24" spans="1:8" x14ac:dyDescent="0.35">
      <c r="A24" s="57"/>
      <c r="B24" s="58"/>
      <c r="C24" s="58"/>
      <c r="D24" s="43" t="s">
        <v>46</v>
      </c>
      <c r="E24" s="53">
        <v>51445.35</v>
      </c>
      <c r="F24" s="54"/>
      <c r="G24" s="55"/>
      <c r="H24" s="56"/>
    </row>
    <row r="25" spans="1:8" x14ac:dyDescent="0.35">
      <c r="A25" s="57"/>
      <c r="B25" s="58"/>
      <c r="C25" s="58"/>
      <c r="D25" s="43" t="s">
        <v>47</v>
      </c>
      <c r="E25" s="53">
        <v>25807.56</v>
      </c>
      <c r="F25" s="54"/>
      <c r="G25" s="55"/>
      <c r="H25" s="56"/>
    </row>
    <row r="26" spans="1:8" x14ac:dyDescent="0.35">
      <c r="A26" s="57"/>
      <c r="B26" s="58"/>
      <c r="C26" s="58"/>
      <c r="D26" s="43" t="s">
        <v>48</v>
      </c>
      <c r="E26" s="53">
        <v>13668.23</v>
      </c>
      <c r="F26" s="54"/>
      <c r="G26" s="55"/>
      <c r="H26" s="56"/>
    </row>
    <row r="27" spans="1:8" x14ac:dyDescent="0.35">
      <c r="A27" s="57"/>
      <c r="B27" s="58"/>
      <c r="C27" s="58"/>
      <c r="D27" s="43" t="s">
        <v>58</v>
      </c>
      <c r="E27" s="53">
        <v>-309491.37</v>
      </c>
      <c r="F27" s="54"/>
      <c r="G27" s="55">
        <f>-$E27</f>
        <v>309491.37</v>
      </c>
      <c r="H27" s="56">
        <f t="shared" ref="H27" si="2">SUM(F27:G27)</f>
        <v>309491.37</v>
      </c>
    </row>
    <row r="28" spans="1:8" x14ac:dyDescent="0.35">
      <c r="A28" s="57"/>
      <c r="B28" s="58"/>
      <c r="C28" s="58"/>
      <c r="D28" s="43" t="s">
        <v>59</v>
      </c>
      <c r="E28" s="53">
        <v>536.88</v>
      </c>
      <c r="F28" s="54"/>
      <c r="G28" s="55"/>
      <c r="H28" s="56"/>
    </row>
    <row r="29" spans="1:8" x14ac:dyDescent="0.35">
      <c r="A29" s="57"/>
      <c r="B29" s="58"/>
      <c r="C29" s="58"/>
      <c r="D29" s="43" t="s">
        <v>60</v>
      </c>
      <c r="E29" s="53">
        <v>61266.1</v>
      </c>
      <c r="F29" s="54"/>
      <c r="G29" s="55"/>
      <c r="H29" s="56"/>
    </row>
    <row r="30" spans="1:8" x14ac:dyDescent="0.35">
      <c r="A30" s="57"/>
      <c r="B30" s="58"/>
      <c r="C30" s="58"/>
      <c r="D30" s="43" t="s">
        <v>61</v>
      </c>
      <c r="E30" s="53">
        <v>2109.5100000000002</v>
      </c>
      <c r="F30" s="54"/>
      <c r="G30" s="55"/>
      <c r="H30" s="56"/>
    </row>
    <row r="31" spans="1:8" x14ac:dyDescent="0.35">
      <c r="A31" s="57"/>
      <c r="B31" s="58"/>
      <c r="C31" s="58"/>
      <c r="D31" s="43" t="s">
        <v>62</v>
      </c>
      <c r="E31" s="53">
        <v>2021.63</v>
      </c>
      <c r="F31" s="54"/>
      <c r="G31" s="55"/>
      <c r="H31" s="56"/>
    </row>
    <row r="32" spans="1:8" x14ac:dyDescent="0.35">
      <c r="A32" s="57"/>
      <c r="B32" s="58"/>
      <c r="C32" s="58"/>
      <c r="D32" s="43" t="s">
        <v>63</v>
      </c>
      <c r="E32" s="53">
        <v>9014.44</v>
      </c>
      <c r="F32" s="54"/>
      <c r="G32" s="55"/>
      <c r="H32" s="56"/>
    </row>
    <row r="33" spans="1:8" x14ac:dyDescent="0.35">
      <c r="A33" s="57"/>
      <c r="B33" s="58"/>
      <c r="C33" s="58"/>
      <c r="D33" s="43" t="s">
        <v>64</v>
      </c>
      <c r="E33" s="53">
        <v>1700.01</v>
      </c>
      <c r="F33" s="54"/>
      <c r="G33" s="55"/>
      <c r="H33" s="56"/>
    </row>
    <row r="34" spans="1:8" x14ac:dyDescent="0.35">
      <c r="A34" s="57"/>
      <c r="B34" s="58"/>
      <c r="C34" s="58"/>
      <c r="D34" s="43" t="s">
        <v>65</v>
      </c>
      <c r="E34" s="53">
        <v>45122.559999999998</v>
      </c>
      <c r="F34" s="54"/>
      <c r="G34" s="55"/>
      <c r="H34" s="56"/>
    </row>
    <row r="35" spans="1:8" x14ac:dyDescent="0.35">
      <c r="A35" s="57"/>
      <c r="B35" s="58"/>
      <c r="C35" s="58"/>
      <c r="D35" s="43" t="s">
        <v>66</v>
      </c>
      <c r="E35" s="53">
        <v>42955.51</v>
      </c>
      <c r="F35" s="54"/>
      <c r="G35" s="55"/>
      <c r="H35" s="56"/>
    </row>
    <row r="36" spans="1:8" x14ac:dyDescent="0.35">
      <c r="A36" s="57"/>
      <c r="B36" s="58"/>
      <c r="C36" s="58"/>
      <c r="D36" s="43" t="s">
        <v>67</v>
      </c>
      <c r="E36" s="53">
        <v>5060</v>
      </c>
      <c r="F36" s="54"/>
      <c r="G36" s="55"/>
      <c r="H36" s="56"/>
    </row>
    <row r="37" spans="1:8" x14ac:dyDescent="0.35">
      <c r="A37" s="57"/>
      <c r="B37" s="58"/>
      <c r="C37" s="58"/>
      <c r="D37" s="43" t="s">
        <v>41</v>
      </c>
      <c r="E37" s="53">
        <v>34914.86</v>
      </c>
      <c r="F37" s="67"/>
      <c r="G37" s="63"/>
      <c r="H37" s="64"/>
    </row>
    <row r="38" spans="1:8" x14ac:dyDescent="0.35">
      <c r="A38" s="57"/>
      <c r="B38" s="58"/>
      <c r="C38" s="58"/>
      <c r="D38" s="65" t="s">
        <v>42</v>
      </c>
      <c r="E38" s="66">
        <v>0</v>
      </c>
      <c r="F38" s="54"/>
      <c r="G38" s="55"/>
      <c r="H38" s="56">
        <f>SUM(H23:H37)</f>
        <v>309491.37</v>
      </c>
    </row>
    <row r="39" spans="1:8" x14ac:dyDescent="0.35">
      <c r="A39" s="57"/>
      <c r="B39" s="51" t="s">
        <v>68</v>
      </c>
      <c r="C39" s="51" t="s">
        <v>69</v>
      </c>
      <c r="D39" s="43" t="s">
        <v>45</v>
      </c>
      <c r="E39" s="53">
        <v>-77.53</v>
      </c>
      <c r="F39" s="54"/>
      <c r="G39" s="55"/>
      <c r="H39" s="56"/>
    </row>
    <row r="40" spans="1:8" x14ac:dyDescent="0.35">
      <c r="A40" s="57"/>
      <c r="B40" s="58"/>
      <c r="C40" s="58"/>
      <c r="D40" s="43" t="s">
        <v>46</v>
      </c>
      <c r="E40" s="53">
        <v>-255.34</v>
      </c>
      <c r="F40" s="54"/>
      <c r="G40" s="55"/>
      <c r="H40" s="56"/>
    </row>
    <row r="41" spans="1:8" x14ac:dyDescent="0.35">
      <c r="A41" s="57"/>
      <c r="B41" s="58"/>
      <c r="C41" s="58"/>
      <c r="D41" s="43" t="s">
        <v>47</v>
      </c>
      <c r="E41" s="53">
        <v>-128.09</v>
      </c>
      <c r="F41" s="54"/>
      <c r="G41" s="55"/>
      <c r="H41" s="56"/>
    </row>
    <row r="42" spans="1:8" x14ac:dyDescent="0.35">
      <c r="A42" s="57"/>
      <c r="B42" s="58"/>
      <c r="C42" s="58"/>
      <c r="D42" s="43" t="s">
        <v>48</v>
      </c>
      <c r="E42" s="53">
        <v>-95.22</v>
      </c>
      <c r="F42" s="54"/>
      <c r="G42" s="55"/>
      <c r="H42" s="56"/>
    </row>
    <row r="43" spans="1:8" x14ac:dyDescent="0.35">
      <c r="A43" s="57"/>
      <c r="B43" s="58"/>
      <c r="C43" s="58"/>
      <c r="D43" s="52" t="s">
        <v>70</v>
      </c>
      <c r="E43" s="53">
        <v>-39.79</v>
      </c>
      <c r="F43" s="54">
        <f>-$E43</f>
        <v>39.79</v>
      </c>
      <c r="G43" s="55"/>
      <c r="H43" s="56">
        <f t="shared" ref="H43:H44" si="3">SUM(F43:G43)</f>
        <v>39.79</v>
      </c>
    </row>
    <row r="44" spans="1:8" x14ac:dyDescent="0.35">
      <c r="A44" s="57"/>
      <c r="B44" s="58"/>
      <c r="C44" s="58"/>
      <c r="D44" s="43" t="s">
        <v>71</v>
      </c>
      <c r="E44" s="53">
        <v>-52.73</v>
      </c>
      <c r="F44" s="54"/>
      <c r="G44" s="55">
        <f>-$E44</f>
        <v>52.73</v>
      </c>
      <c r="H44" s="56">
        <f t="shared" si="3"/>
        <v>52.73</v>
      </c>
    </row>
    <row r="45" spans="1:8" x14ac:dyDescent="0.35">
      <c r="A45" s="57"/>
      <c r="B45" s="58"/>
      <c r="C45" s="58"/>
      <c r="D45" s="43" t="s">
        <v>72</v>
      </c>
      <c r="E45" s="53">
        <v>-842.72</v>
      </c>
      <c r="F45" s="54"/>
      <c r="G45" s="55"/>
      <c r="H45" s="56"/>
    </row>
    <row r="46" spans="1:8" x14ac:dyDescent="0.35">
      <c r="A46" s="57"/>
      <c r="B46" s="58"/>
      <c r="C46" s="58"/>
      <c r="D46" s="43" t="s">
        <v>41</v>
      </c>
      <c r="E46" s="53">
        <v>1491.42</v>
      </c>
      <c r="F46" s="67"/>
      <c r="G46" s="63"/>
      <c r="H46" s="64"/>
    </row>
    <row r="47" spans="1:8" x14ac:dyDescent="0.35">
      <c r="A47" s="57"/>
      <c r="B47" s="58"/>
      <c r="C47" s="58"/>
      <c r="D47" s="65" t="s">
        <v>42</v>
      </c>
      <c r="E47" s="66">
        <v>0</v>
      </c>
      <c r="F47" s="54"/>
      <c r="G47" s="55"/>
      <c r="H47" s="56">
        <f>SUM(H39:H46)</f>
        <v>92.52</v>
      </c>
    </row>
    <row r="48" spans="1:8" x14ac:dyDescent="0.35">
      <c r="A48" s="57"/>
      <c r="B48" s="51" t="s">
        <v>73</v>
      </c>
      <c r="C48" s="51" t="s">
        <v>74</v>
      </c>
      <c r="D48" s="43" t="s">
        <v>45</v>
      </c>
      <c r="E48" s="53">
        <v>209.87</v>
      </c>
      <c r="F48" s="54"/>
      <c r="G48" s="55"/>
      <c r="H48" s="56"/>
    </row>
    <row r="49" spans="1:9" x14ac:dyDescent="0.35">
      <c r="A49" s="57"/>
      <c r="B49" s="58"/>
      <c r="C49" s="58"/>
      <c r="D49" s="43" t="s">
        <v>46</v>
      </c>
      <c r="E49" s="53">
        <v>760.6</v>
      </c>
      <c r="F49" s="54"/>
      <c r="G49" s="55"/>
      <c r="H49" s="56"/>
    </row>
    <row r="50" spans="1:9" x14ac:dyDescent="0.35">
      <c r="A50" s="57"/>
      <c r="B50" s="58"/>
      <c r="C50" s="58"/>
      <c r="D50" s="43" t="s">
        <v>47</v>
      </c>
      <c r="E50" s="53">
        <v>381.56</v>
      </c>
      <c r="F50" s="54"/>
      <c r="G50" s="55"/>
      <c r="H50" s="56"/>
    </row>
    <row r="51" spans="1:9" x14ac:dyDescent="0.35">
      <c r="A51" s="57"/>
      <c r="B51" s="58"/>
      <c r="C51" s="58"/>
      <c r="D51" s="43" t="s">
        <v>48</v>
      </c>
      <c r="E51" s="53">
        <v>217.25</v>
      </c>
      <c r="F51" s="54"/>
      <c r="G51" s="55"/>
      <c r="H51" s="56"/>
    </row>
    <row r="52" spans="1:9" x14ac:dyDescent="0.35">
      <c r="A52" s="57"/>
      <c r="B52" s="58"/>
      <c r="C52" s="58"/>
      <c r="D52" s="68" t="s">
        <v>75</v>
      </c>
      <c r="E52" s="53">
        <v>-39479.1</v>
      </c>
      <c r="F52" s="54">
        <f t="shared" ref="F52:F53" si="4">-$E52</f>
        <v>39479.1</v>
      </c>
      <c r="G52" s="55"/>
      <c r="H52" s="56">
        <f t="shared" ref="H52:H54" si="5">SUM(F52:G52)</f>
        <v>39479.1</v>
      </c>
      <c r="I52" s="69" t="s">
        <v>76</v>
      </c>
    </row>
    <row r="53" spans="1:9" x14ac:dyDescent="0.35">
      <c r="A53" s="57"/>
      <c r="B53" s="58"/>
      <c r="C53" s="58"/>
      <c r="D53" s="68" t="s">
        <v>77</v>
      </c>
      <c r="E53" s="53">
        <v>-3770.12</v>
      </c>
      <c r="F53" s="54">
        <f t="shared" si="4"/>
        <v>3770.12</v>
      </c>
      <c r="G53" s="55"/>
      <c r="H53" s="56">
        <f t="shared" si="5"/>
        <v>3770.12</v>
      </c>
      <c r="I53" s="69" t="s">
        <v>76</v>
      </c>
    </row>
    <row r="54" spans="1:9" x14ac:dyDescent="0.35">
      <c r="A54" s="57"/>
      <c r="B54" s="58"/>
      <c r="C54" s="58"/>
      <c r="D54" s="43" t="s">
        <v>78</v>
      </c>
      <c r="E54" s="53">
        <v>-57330.3</v>
      </c>
      <c r="F54" s="54"/>
      <c r="G54" s="55">
        <f>-$E54</f>
        <v>57330.3</v>
      </c>
      <c r="H54" s="56">
        <f t="shared" si="5"/>
        <v>57330.3</v>
      </c>
    </row>
    <row r="55" spans="1:9" x14ac:dyDescent="0.35">
      <c r="A55" s="57"/>
      <c r="B55" s="58"/>
      <c r="C55" s="58"/>
      <c r="D55" s="43" t="s">
        <v>79</v>
      </c>
      <c r="E55" s="53">
        <v>539.1</v>
      </c>
      <c r="F55" s="54"/>
      <c r="G55" s="55"/>
      <c r="H55" s="56"/>
    </row>
    <row r="56" spans="1:9" x14ac:dyDescent="0.35">
      <c r="A56" s="57"/>
      <c r="B56" s="58"/>
      <c r="C56" s="58"/>
      <c r="D56" s="43" t="s">
        <v>61</v>
      </c>
      <c r="E56" s="53">
        <v>1027.71</v>
      </c>
      <c r="F56" s="54"/>
      <c r="G56" s="55"/>
      <c r="H56" s="56"/>
    </row>
    <row r="57" spans="1:9" x14ac:dyDescent="0.35">
      <c r="A57" s="57"/>
      <c r="B57" s="58"/>
      <c r="C57" s="58"/>
      <c r="D57" s="43" t="s">
        <v>62</v>
      </c>
      <c r="E57" s="53">
        <v>916.47</v>
      </c>
      <c r="F57" s="54"/>
      <c r="G57" s="55"/>
      <c r="H57" s="56"/>
    </row>
    <row r="58" spans="1:9" x14ac:dyDescent="0.35">
      <c r="A58" s="57"/>
      <c r="B58" s="58"/>
      <c r="C58" s="58"/>
      <c r="D58" s="43" t="s">
        <v>80</v>
      </c>
      <c r="E58" s="53">
        <v>26.96</v>
      </c>
      <c r="F58" s="54"/>
      <c r="G58" s="55"/>
      <c r="H58" s="56"/>
    </row>
    <row r="59" spans="1:9" x14ac:dyDescent="0.35">
      <c r="A59" s="57"/>
      <c r="B59" s="58"/>
      <c r="C59" s="58"/>
      <c r="D59" s="43" t="s">
        <v>41</v>
      </c>
      <c r="E59" s="53">
        <v>96500</v>
      </c>
      <c r="F59" s="67"/>
      <c r="G59" s="63"/>
      <c r="H59" s="64"/>
    </row>
    <row r="60" spans="1:9" x14ac:dyDescent="0.35">
      <c r="A60" s="57"/>
      <c r="B60" s="57"/>
      <c r="C60" s="57"/>
      <c r="D60" s="70" t="s">
        <v>42</v>
      </c>
      <c r="E60" s="71">
        <v>0</v>
      </c>
      <c r="F60" s="54"/>
      <c r="G60" s="55"/>
      <c r="H60" s="56">
        <f>SUM(H48:H59)</f>
        <v>100579.52</v>
      </c>
    </row>
    <row r="61" spans="1:9" ht="18.600000000000001" thickBot="1" x14ac:dyDescent="0.4">
      <c r="F61" s="54"/>
      <c r="G61" s="55"/>
      <c r="H61" s="56"/>
    </row>
    <row r="62" spans="1:9" ht="14.4" x14ac:dyDescent="0.3">
      <c r="C62" s="286" t="s">
        <v>125</v>
      </c>
      <c r="D62" s="273" t="s">
        <v>81</v>
      </c>
      <c r="E62" s="273" t="s">
        <v>85</v>
      </c>
      <c r="F62" s="274">
        <f>F53+F52</f>
        <v>43249.22</v>
      </c>
      <c r="G62" s="274"/>
      <c r="H62" s="275"/>
    </row>
    <row r="63" spans="1:9" ht="14.4" x14ac:dyDescent="0.3">
      <c r="C63" s="276"/>
      <c r="D63" s="277" t="s">
        <v>82</v>
      </c>
      <c r="E63" s="277"/>
      <c r="F63" s="60">
        <f>F43+F6</f>
        <v>18544.370000000003</v>
      </c>
      <c r="G63" s="60"/>
      <c r="H63" s="278"/>
    </row>
    <row r="64" spans="1:9" ht="14.4" x14ac:dyDescent="0.3">
      <c r="C64" s="276"/>
      <c r="D64" s="73" t="s">
        <v>83</v>
      </c>
      <c r="E64" s="73"/>
      <c r="F64" s="63">
        <f>F14</f>
        <v>545.98</v>
      </c>
      <c r="G64" s="63"/>
      <c r="H64" s="279"/>
    </row>
    <row r="65" spans="3:9" ht="14.4" x14ac:dyDescent="0.3">
      <c r="C65" s="276"/>
      <c r="D65" s="74" t="s">
        <v>35</v>
      </c>
      <c r="E65" s="74"/>
      <c r="F65" s="75">
        <f>SUM(F62:F64)</f>
        <v>62339.570000000007</v>
      </c>
      <c r="G65" s="76">
        <f>SUM(G6:G59)</f>
        <v>553925.61</v>
      </c>
      <c r="H65" s="280">
        <f>SUM(H60,H47,H38,H22,H19,H9)</f>
        <v>616265.18000000005</v>
      </c>
    </row>
    <row r="66" spans="3:9" ht="15" thickBot="1" x14ac:dyDescent="0.35">
      <c r="C66" s="96"/>
      <c r="D66" s="281" t="s">
        <v>124</v>
      </c>
      <c r="E66" s="282"/>
      <c r="F66" s="283">
        <f>F65-F62</f>
        <v>19090.350000000006</v>
      </c>
      <c r="G66" s="284"/>
      <c r="H66" s="285">
        <f>H65-G65-F65</f>
        <v>5.8207660913467407E-11</v>
      </c>
      <c r="I66" s="72" t="s">
        <v>84</v>
      </c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zoomScale="80" zoomScaleNormal="80" workbookViewId="0">
      <pane ySplit="3" topLeftCell="A4" activePane="bottomLeft" state="frozen"/>
      <selection pane="bottomLeft" activeCell="A2" sqref="A2"/>
    </sheetView>
  </sheetViews>
  <sheetFormatPr defaultColWidth="8.88671875" defaultRowHeight="13.8" x14ac:dyDescent="0.25"/>
  <cols>
    <col min="1" max="1" width="36.44140625" style="85" bestFit="1" customWidth="1"/>
    <col min="2" max="2" width="6" style="88" customWidth="1"/>
    <col min="3" max="3" width="19.6640625" style="84" bestFit="1" customWidth="1"/>
    <col min="4" max="4" width="15.6640625" style="84" bestFit="1" customWidth="1"/>
    <col min="5" max="5" width="15.6640625" style="84" customWidth="1"/>
    <col min="6" max="6" width="5.44140625" style="83" customWidth="1"/>
    <col min="7" max="7" width="15.6640625" style="84" bestFit="1" customWidth="1"/>
    <col min="8" max="8" width="14.5546875" style="84" bestFit="1" customWidth="1"/>
    <col min="9" max="9" width="14.5546875" style="84" customWidth="1"/>
    <col min="10" max="10" width="5.44140625" style="83" customWidth="1"/>
    <col min="11" max="12" width="15.6640625" style="85" bestFit="1" customWidth="1"/>
    <col min="13" max="13" width="14.21875" style="85" bestFit="1" customWidth="1"/>
    <col min="14" max="14" width="5.44140625" style="85" customWidth="1"/>
    <col min="15" max="16" width="15.6640625" style="85" bestFit="1" customWidth="1"/>
    <col min="17" max="17" width="14.21875" style="85" bestFit="1" customWidth="1"/>
    <col min="18" max="16384" width="8.88671875" style="85"/>
  </cols>
  <sheetData>
    <row r="1" spans="1:17" x14ac:dyDescent="0.25">
      <c r="A1" s="77" t="s">
        <v>89</v>
      </c>
      <c r="B1" s="78"/>
      <c r="C1" s="79"/>
      <c r="D1" s="80"/>
      <c r="E1" s="80"/>
      <c r="F1" s="81"/>
      <c r="G1" s="82"/>
      <c r="H1" s="80"/>
      <c r="I1" s="80"/>
    </row>
    <row r="2" spans="1:17" x14ac:dyDescent="0.25">
      <c r="A2" s="86">
        <v>44196</v>
      </c>
      <c r="B2" s="87"/>
      <c r="C2" s="95" t="s">
        <v>90</v>
      </c>
      <c r="D2" s="95"/>
      <c r="E2" s="95"/>
      <c r="G2" s="95" t="s">
        <v>93</v>
      </c>
      <c r="H2" s="95"/>
      <c r="I2" s="95"/>
      <c r="K2" s="95" t="s">
        <v>91</v>
      </c>
      <c r="L2" s="95"/>
      <c r="M2" s="95"/>
      <c r="O2" s="95" t="s">
        <v>123</v>
      </c>
      <c r="P2" s="95"/>
      <c r="Q2" s="95"/>
    </row>
    <row r="3" spans="1:17" x14ac:dyDescent="0.25">
      <c r="C3" s="89" t="s">
        <v>87</v>
      </c>
      <c r="D3" s="89" t="s">
        <v>88</v>
      </c>
      <c r="E3" s="90" t="s">
        <v>92</v>
      </c>
      <c r="F3" s="90"/>
      <c r="G3" s="89" t="s">
        <v>87</v>
      </c>
      <c r="H3" s="89" t="s">
        <v>88</v>
      </c>
      <c r="I3" s="90" t="s">
        <v>92</v>
      </c>
      <c r="J3" s="90"/>
      <c r="K3" s="89" t="s">
        <v>87</v>
      </c>
      <c r="L3" s="89" t="s">
        <v>88</v>
      </c>
      <c r="M3" s="90" t="s">
        <v>92</v>
      </c>
      <c r="O3" s="89" t="s">
        <v>87</v>
      </c>
      <c r="P3" s="89" t="s">
        <v>88</v>
      </c>
      <c r="Q3" s="90" t="s">
        <v>92</v>
      </c>
    </row>
    <row r="4" spans="1:17" x14ac:dyDescent="0.25">
      <c r="B4" s="85"/>
      <c r="C4" s="85"/>
      <c r="D4" s="85"/>
      <c r="E4" s="85"/>
      <c r="F4" s="85"/>
      <c r="G4" s="85"/>
      <c r="H4" s="85"/>
      <c r="I4" s="85"/>
      <c r="J4" s="85"/>
    </row>
    <row r="5" spans="1:17" x14ac:dyDescent="0.25">
      <c r="A5" s="91">
        <v>43800</v>
      </c>
      <c r="B5" s="85"/>
      <c r="C5" s="92">
        <f>'LNG Detail '!AH$89</f>
        <v>296374.7</v>
      </c>
      <c r="D5" s="92">
        <v>0</v>
      </c>
      <c r="E5" s="97" t="s">
        <v>118</v>
      </c>
      <c r="F5" s="92"/>
      <c r="G5" s="92">
        <f>'LNG Detail '!$AH$6+'LNG Detail '!$AH$16+'LNG Detail '!$AH$23+'LNG Detail '!$AH$27+'LNG Detail '!$AH$80</f>
        <v>32230477.629999999</v>
      </c>
      <c r="H5" s="92">
        <f>'LNG Detail '!$AH$11+'LNG Detail '!$AH$21+'LNG Detail '!$AH$31+'LNG Detail '!$AH$85</f>
        <v>1870039.7202687073</v>
      </c>
      <c r="I5" s="97" t="s">
        <v>118</v>
      </c>
      <c r="J5" s="92"/>
      <c r="K5" s="92">
        <f>'LNG Detail '!$AH$44+'LNG Detail '!$AH$53+'LNG Detail '!$AH$62+'LNG Detail '!$AH$71</f>
        <v>4372512.5699999994</v>
      </c>
      <c r="L5" s="92">
        <f>'LNG Detail '!$AH$49+'LNG Detail '!$AH$58+'LNG Detail '!$AH$67+'LNG Detail '!$AH$76</f>
        <v>437106.51539070817</v>
      </c>
      <c r="M5" s="97" t="s">
        <v>118</v>
      </c>
      <c r="O5" s="92">
        <f>C5+G5+K5</f>
        <v>36899364.899999999</v>
      </c>
      <c r="P5" s="92">
        <f>D5+H5+L5</f>
        <v>2307146.2356594154</v>
      </c>
      <c r="Q5" s="97" t="s">
        <v>118</v>
      </c>
    </row>
    <row r="6" spans="1:17" x14ac:dyDescent="0.25">
      <c r="A6" s="91">
        <v>43831</v>
      </c>
      <c r="B6" s="85"/>
      <c r="C6" s="92">
        <f>'LNG Detail '!AI$89</f>
        <v>296374.7</v>
      </c>
      <c r="D6" s="92">
        <v>0</v>
      </c>
      <c r="E6" s="92">
        <v>0</v>
      </c>
      <c r="F6" s="92"/>
      <c r="G6" s="92">
        <f>'LNG Detail '!$AI$6+'LNG Detail '!$AI$16+'LNG Detail '!$AI$23+'LNG Detail '!$AI$27+'LNG Detail '!$AI$80</f>
        <v>32230477.629999999</v>
      </c>
      <c r="H6" s="92">
        <f>'LNG Detail '!$AI$11+'LNG Detail '!$AI$21+'LNG Detail '!$AI$31+'LNG Detail '!$AI$85</f>
        <v>1929397.4795137907</v>
      </c>
      <c r="I6" s="92">
        <f>H6-H5</f>
        <v>59357.759245083435</v>
      </c>
      <c r="J6" s="92"/>
      <c r="K6" s="92">
        <f>'LNG Detail '!$AI$44+'LNG Detail '!$AI$53+'LNG Detail '!$AI$62+'LNG Detail '!$AI$71</f>
        <v>4372512.5699999994</v>
      </c>
      <c r="L6" s="92">
        <f>'LNG Detail '!$AI$49+'LNG Detail '!$AI$58+'LNG Detail '!$AI$67+'LNG Detail '!$AI$76</f>
        <v>452155.24615245819</v>
      </c>
      <c r="M6" s="92">
        <f>L6-L5</f>
        <v>15048.730761750019</v>
      </c>
      <c r="O6" s="92">
        <f t="shared" ref="O6:P17" si="0">C6+G6+K6</f>
        <v>36899364.899999999</v>
      </c>
      <c r="P6" s="92">
        <f t="shared" si="0"/>
        <v>2381552.7256662487</v>
      </c>
      <c r="Q6" s="92">
        <f>P6-P5</f>
        <v>74406.490006833337</v>
      </c>
    </row>
    <row r="7" spans="1:17" x14ac:dyDescent="0.25">
      <c r="A7" s="91">
        <v>43862</v>
      </c>
      <c r="B7" s="85"/>
      <c r="C7" s="92">
        <f>'LNG Detail '!AJ$89</f>
        <v>296374.7</v>
      </c>
      <c r="D7" s="92">
        <v>0</v>
      </c>
      <c r="E7" s="92">
        <v>0</v>
      </c>
      <c r="F7" s="92"/>
      <c r="G7" s="92">
        <f>'LNG Detail '!$AJ$6+'LNG Detail '!$AJ$16+'LNG Detail '!$AJ$23+'LNG Detail '!$AJ$27+'LNG Detail '!$AJ$80</f>
        <v>32230477.629999999</v>
      </c>
      <c r="H7" s="92">
        <f>'LNG Detail '!$AJ$11+'LNG Detail '!$AJ$21+'LNG Detail '!$AJ$31+'LNG Detail '!$AJ$85</f>
        <v>1988755.2387588739</v>
      </c>
      <c r="I7" s="92">
        <f t="shared" ref="I7:I17" si="1">H7-H6</f>
        <v>59357.759245083202</v>
      </c>
      <c r="J7" s="92"/>
      <c r="K7" s="92">
        <f>'LNG Detail '!$AJ$44+'LNG Detail '!$AJ$53+'LNG Detail '!$AJ$62+'LNG Detail '!$AJ$71</f>
        <v>4372512.5699999994</v>
      </c>
      <c r="L7" s="92">
        <f>'LNG Detail '!$AJ$49+'LNG Detail '!$AJ$58+'LNG Detail '!$AJ$67+'LNG Detail '!$AJ$76</f>
        <v>467203.97691420821</v>
      </c>
      <c r="M7" s="92">
        <f t="shared" ref="M7:M17" si="2">L7-L6</f>
        <v>15048.730761750019</v>
      </c>
      <c r="O7" s="92">
        <f t="shared" si="0"/>
        <v>36899364.899999999</v>
      </c>
      <c r="P7" s="92">
        <f t="shared" si="0"/>
        <v>2455959.215673082</v>
      </c>
      <c r="Q7" s="92">
        <f t="shared" ref="Q7:Q17" si="3">P7-P6</f>
        <v>74406.490006833337</v>
      </c>
    </row>
    <row r="8" spans="1:17" x14ac:dyDescent="0.25">
      <c r="A8" s="91">
        <v>43891</v>
      </c>
      <c r="B8" s="85"/>
      <c r="C8" s="92">
        <f>'LNG Detail '!AK$89</f>
        <v>296374.7</v>
      </c>
      <c r="D8" s="92">
        <v>0</v>
      </c>
      <c r="E8" s="92">
        <v>0</v>
      </c>
      <c r="F8" s="92"/>
      <c r="G8" s="92">
        <f>'LNG Detail '!$AK$6+'LNG Detail '!$AK$16+'LNG Detail '!$AK$23+'LNG Detail '!$AK$27+'LNG Detail '!$AK$80</f>
        <v>32230477.629999999</v>
      </c>
      <c r="H8" s="92">
        <f>'LNG Detail '!$AK$11+'LNG Detail '!$AK$21+'LNG Detail '!$AK$31+'LNG Detail '!$AK$85</f>
        <v>2048112.9980039571</v>
      </c>
      <c r="I8" s="92">
        <f t="shared" si="1"/>
        <v>59357.759245083202</v>
      </c>
      <c r="J8" s="92"/>
      <c r="K8" s="92">
        <f>'LNG Detail '!$AK$44+'LNG Detail '!$AK$53+'LNG Detail '!$AK$62+'LNG Detail '!$AK$71</f>
        <v>4372512.5699999994</v>
      </c>
      <c r="L8" s="92">
        <f>'LNG Detail '!$AK$49+'LNG Detail '!$AK$58+'LNG Detail '!$AK$67+'LNG Detail '!$AK$76</f>
        <v>482252.70767595817</v>
      </c>
      <c r="M8" s="92">
        <f t="shared" si="2"/>
        <v>15048.730761749961</v>
      </c>
      <c r="O8" s="92">
        <f t="shared" si="0"/>
        <v>36899364.899999999</v>
      </c>
      <c r="P8" s="92">
        <f t="shared" si="0"/>
        <v>2530365.7056799154</v>
      </c>
      <c r="Q8" s="92">
        <f t="shared" si="3"/>
        <v>74406.490006833337</v>
      </c>
    </row>
    <row r="9" spans="1:17" x14ac:dyDescent="0.25">
      <c r="A9" s="91">
        <v>43922</v>
      </c>
      <c r="B9" s="85"/>
      <c r="C9" s="92">
        <f>'LNG Detail '!AL$89</f>
        <v>296374.7</v>
      </c>
      <c r="D9" s="92">
        <v>0</v>
      </c>
      <c r="E9" s="92">
        <v>0</v>
      </c>
      <c r="F9" s="92"/>
      <c r="G9" s="92">
        <f>'LNG Detail '!$AL$6+'LNG Detail '!$AL$16+'LNG Detail '!$AL$23+'LNG Detail '!$AL$27+'LNG Detail '!$AL$80</f>
        <v>32230477.629999999</v>
      </c>
      <c r="H9" s="92">
        <f>'LNG Detail '!$AL$11+'LNG Detail '!$AL$21+'LNG Detail '!$AL$31+'LNG Detail '!$AL$85</f>
        <v>2107470.7572490405</v>
      </c>
      <c r="I9" s="92">
        <f t="shared" si="1"/>
        <v>59357.759245083435</v>
      </c>
      <c r="J9" s="92"/>
      <c r="K9" s="92">
        <f>'LNG Detail '!$AL$44+'LNG Detail '!$AL$53+'LNG Detail '!$AL$62+'LNG Detail '!$AL$71</f>
        <v>4372512.5699999994</v>
      </c>
      <c r="L9" s="92">
        <f>'LNG Detail '!$AL$49+'LNG Detail '!$AL$58+'LNG Detail '!$AL$67+'LNG Detail '!$AL$76</f>
        <v>497301.43843770825</v>
      </c>
      <c r="M9" s="92">
        <f t="shared" si="2"/>
        <v>15048.730761750077</v>
      </c>
      <c r="O9" s="92">
        <f t="shared" si="0"/>
        <v>36899364.899999999</v>
      </c>
      <c r="P9" s="92">
        <f t="shared" si="0"/>
        <v>2604772.1956867487</v>
      </c>
      <c r="Q9" s="92">
        <f t="shared" si="3"/>
        <v>74406.490006833337</v>
      </c>
    </row>
    <row r="10" spans="1:17" x14ac:dyDescent="0.25">
      <c r="A10" s="91">
        <v>43952</v>
      </c>
      <c r="B10" s="85"/>
      <c r="C10" s="92">
        <f>'LNG Detail '!AM$89</f>
        <v>296374.7</v>
      </c>
      <c r="D10" s="92">
        <v>0</v>
      </c>
      <c r="E10" s="92">
        <v>0</v>
      </c>
      <c r="F10" s="92"/>
      <c r="G10" s="92">
        <f>'LNG Detail '!$AM$6+'LNG Detail '!$AM$16+'LNG Detail '!$AM$23+'LNG Detail '!$AM$27+'LNG Detail '!$AM$80</f>
        <v>32230477.629999999</v>
      </c>
      <c r="H10" s="92">
        <f>'LNG Detail '!$AM$11+'LNG Detail '!$AM$21+'LNG Detail '!$AM$31+'LNG Detail '!$AM$85</f>
        <v>2166828.5164941242</v>
      </c>
      <c r="I10" s="92">
        <f t="shared" si="1"/>
        <v>59357.759245083667</v>
      </c>
      <c r="J10" s="92"/>
      <c r="K10" s="92">
        <f>'LNG Detail '!$AM$44+'LNG Detail '!$AM$53+'LNG Detail '!$AM$62+'LNG Detail '!$AM$71</f>
        <v>4372528.7299999995</v>
      </c>
      <c r="L10" s="92">
        <f>'LNG Detail '!$AM$49+'LNG Detail '!$AM$58+'LNG Detail '!$AM$67+'LNG Detail '!$AM$76</f>
        <v>512350.1970081249</v>
      </c>
      <c r="M10" s="92">
        <f t="shared" si="2"/>
        <v>15048.758570416656</v>
      </c>
      <c r="O10" s="92">
        <f t="shared" si="0"/>
        <v>36899381.059999995</v>
      </c>
      <c r="P10" s="92">
        <f t="shared" si="0"/>
        <v>2679178.7135022492</v>
      </c>
      <c r="Q10" s="92">
        <f t="shared" si="3"/>
        <v>74406.517815500498</v>
      </c>
    </row>
    <row r="11" spans="1:17" x14ac:dyDescent="0.25">
      <c r="A11" s="91">
        <v>43983</v>
      </c>
      <c r="B11" s="85"/>
      <c r="C11" s="92">
        <f>'LNG Detail '!AN$89</f>
        <v>296374.7</v>
      </c>
      <c r="D11" s="92">
        <v>0</v>
      </c>
      <c r="E11" s="92">
        <v>0</v>
      </c>
      <c r="F11" s="92"/>
      <c r="G11" s="92">
        <f>'LNG Detail '!$AN$6+'LNG Detail '!$AN$16+'LNG Detail '!$AN$23+'LNG Detail '!$AN$27+'LNG Detail '!$AN$80</f>
        <v>32230477.629999999</v>
      </c>
      <c r="H11" s="92">
        <f>'LNG Detail '!$AN$11+'LNG Detail '!$AN$21+'LNG Detail '!$AN$31+'LNG Detail '!$AN$85</f>
        <v>2226186.2757392074</v>
      </c>
      <c r="I11" s="92">
        <f t="shared" si="1"/>
        <v>59357.759245083202</v>
      </c>
      <c r="J11" s="92"/>
      <c r="K11" s="92">
        <f>'LNG Detail '!$AN$44+'LNG Detail '!$AN$53+'LNG Detail '!$AN$62+'LNG Detail '!$AN$71</f>
        <v>4372528.7299999995</v>
      </c>
      <c r="L11" s="92">
        <f>'LNG Detail '!$AN$49+'LNG Detail '!$AN$58+'LNG Detail '!$AN$67+'LNG Detail '!$AN$76</f>
        <v>527398.98338720831</v>
      </c>
      <c r="M11" s="92">
        <f t="shared" si="2"/>
        <v>15048.786379083409</v>
      </c>
      <c r="O11" s="92">
        <f t="shared" si="0"/>
        <v>36899381.059999995</v>
      </c>
      <c r="P11" s="92">
        <f t="shared" si="0"/>
        <v>2753585.2591264155</v>
      </c>
      <c r="Q11" s="92">
        <f t="shared" si="3"/>
        <v>74406.545624166261</v>
      </c>
    </row>
    <row r="12" spans="1:17" x14ac:dyDescent="0.25">
      <c r="A12" s="91">
        <v>44013</v>
      </c>
      <c r="B12" s="85"/>
      <c r="C12" s="92">
        <f>'LNG Detail '!AO$89</f>
        <v>296374.7</v>
      </c>
      <c r="D12" s="92">
        <v>0</v>
      </c>
      <c r="E12" s="92">
        <v>0</v>
      </c>
      <c r="F12" s="92"/>
      <c r="G12" s="92">
        <f>'LNG Detail '!$AO$6+'LNG Detail '!$AO$16+'LNG Detail '!$AO$23+'LNG Detail '!$AO$27+'LNG Detail '!$AO$80</f>
        <v>32230941.890000001</v>
      </c>
      <c r="H12" s="92">
        <f>'LNG Detail '!$AO$11+'LNG Detail '!$AO$21+'LNG Detail '!$AO$31+'LNG Detail '!$AO$85</f>
        <v>2285544.4624903738</v>
      </c>
      <c r="I12" s="92">
        <f t="shared" si="1"/>
        <v>59358.186751166359</v>
      </c>
      <c r="J12" s="92"/>
      <c r="K12" s="92">
        <f>'LNG Detail '!$AO$44+'LNG Detail '!$AO$53+'LNG Detail '!$AO$62+'LNG Detail '!$AO$71</f>
        <v>4372528.7299999995</v>
      </c>
      <c r="L12" s="92">
        <f>'LNG Detail '!$AO$49+'LNG Detail '!$AO$58+'LNG Detail '!$AO$67+'LNG Detail '!$AO$76</f>
        <v>542447.7697662916</v>
      </c>
      <c r="M12" s="92">
        <f t="shared" si="2"/>
        <v>15048.786379083293</v>
      </c>
      <c r="O12" s="92">
        <f t="shared" si="0"/>
        <v>36899845.32</v>
      </c>
      <c r="P12" s="92">
        <f t="shared" si="0"/>
        <v>2827992.2322566654</v>
      </c>
      <c r="Q12" s="92">
        <f t="shared" si="3"/>
        <v>74406.973130249884</v>
      </c>
    </row>
    <row r="13" spans="1:17" x14ac:dyDescent="0.25">
      <c r="A13" s="91">
        <v>44044</v>
      </c>
      <c r="B13" s="85"/>
      <c r="C13" s="92">
        <f>'LNG Detail '!AP$89</f>
        <v>296374.7</v>
      </c>
      <c r="D13" s="92">
        <v>0</v>
      </c>
      <c r="E13" s="92">
        <v>0</v>
      </c>
      <c r="F13" s="92"/>
      <c r="G13" s="92">
        <f>'LNG Detail '!$AP$6+'LNG Detail '!$AP$16+'LNG Detail '!$AP$23+'LNG Detail '!$AP$27+'LNG Detail '!$AP$80</f>
        <v>15562188.940000001</v>
      </c>
      <c r="H13" s="92">
        <f>'LNG Detail '!$AP$11+'LNG Detail '!$AP$21+'LNG Detail '!$AP$31+'LNG Detail '!$AP$85</f>
        <v>2331558.0786834992</v>
      </c>
      <c r="I13" s="92">
        <f t="shared" si="1"/>
        <v>46013.61619312549</v>
      </c>
      <c r="J13" s="92"/>
      <c r="K13" s="92">
        <f>'LNG Detail '!$AP$44+'LNG Detail '!$AP$53+'LNG Detail '!$AP$62+'LNG Detail '!$AP$71</f>
        <v>4372528.7299999995</v>
      </c>
      <c r="L13" s="92">
        <f>'LNG Detail '!$AP$49+'LNG Detail '!$AP$58+'LNG Detail '!$AP$67+'LNG Detail '!$AP$76</f>
        <v>557496.55614537501</v>
      </c>
      <c r="M13" s="92">
        <f t="shared" si="2"/>
        <v>15048.786379083409</v>
      </c>
      <c r="O13" s="92">
        <f t="shared" si="0"/>
        <v>20231092.370000001</v>
      </c>
      <c r="P13" s="92">
        <f t="shared" si="0"/>
        <v>2889054.6348288744</v>
      </c>
      <c r="Q13" s="92">
        <f t="shared" si="3"/>
        <v>61062.402572209015</v>
      </c>
    </row>
    <row r="14" spans="1:17" x14ac:dyDescent="0.25">
      <c r="A14" s="91">
        <v>44075</v>
      </c>
      <c r="B14" s="85"/>
      <c r="C14" s="92">
        <f>'LNG Detail '!AQ$89</f>
        <v>296374.7</v>
      </c>
      <c r="D14" s="92">
        <v>0</v>
      </c>
      <c r="E14" s="92">
        <v>0</v>
      </c>
      <c r="F14" s="92"/>
      <c r="G14" s="92">
        <f>'LNG Detail '!$AQ$6+'LNG Detail '!$AQ$16+'LNG Detail '!$AQ$23+'LNG Detail '!$AQ$27+'LNG Detail '!$AQ$80</f>
        <v>15557018.080000002</v>
      </c>
      <c r="H14" s="92">
        <f>'LNG Detail '!$AQ$11+'LNG Detail '!$AQ$21+'LNG Detail '!$AQ$31+'LNG Detail '!$AQ$85</f>
        <v>2360213.6447575823</v>
      </c>
      <c r="I14" s="92">
        <f t="shared" si="1"/>
        <v>28655.566074083094</v>
      </c>
      <c r="J14" s="92"/>
      <c r="K14" s="92">
        <f>'LNG Detail '!$AQ$44+'LNG Detail '!$AQ$53+'LNG Detail '!$AQ$62+'LNG Detail '!$AQ$71</f>
        <v>4372528.7299999995</v>
      </c>
      <c r="L14" s="92">
        <f>'LNG Detail '!$AQ$49+'LNG Detail '!$AQ$58+'LNG Detail '!$AQ$67+'LNG Detail '!$AQ$76</f>
        <v>572545.3425244583</v>
      </c>
      <c r="M14" s="92">
        <f t="shared" si="2"/>
        <v>15048.786379083293</v>
      </c>
      <c r="O14" s="92">
        <f t="shared" si="0"/>
        <v>20225921.510000002</v>
      </c>
      <c r="P14" s="92">
        <f t="shared" si="0"/>
        <v>2932758.9872820405</v>
      </c>
      <c r="Q14" s="92">
        <f t="shared" si="3"/>
        <v>43704.352453166153</v>
      </c>
    </row>
    <row r="15" spans="1:17" x14ac:dyDescent="0.25">
      <c r="A15" s="91">
        <v>44105</v>
      </c>
      <c r="B15" s="85"/>
      <c r="C15" s="92">
        <f>'LNG Detail '!AR$89</f>
        <v>296374.7</v>
      </c>
      <c r="D15" s="92">
        <v>0</v>
      </c>
      <c r="E15" s="92">
        <v>0</v>
      </c>
      <c r="F15" s="92"/>
      <c r="G15" s="92">
        <f>'LNG Detail '!$AR$6+'LNG Detail '!$AR$16+'LNG Detail '!$AR$23+'LNG Detail '!$AR$27+'LNG Detail '!$AR$80</f>
        <v>32275978.610000003</v>
      </c>
      <c r="H15" s="92">
        <f>'LNG Detail '!$AR$11+'LNG Detail '!$AR$21+'LNG Detail '!$AR$31+'LNG Detail '!$AR$85</f>
        <v>2402249.6993318321</v>
      </c>
      <c r="I15" s="92">
        <f t="shared" si="1"/>
        <v>42036.054574249778</v>
      </c>
      <c r="J15" s="92"/>
      <c r="K15" s="92">
        <f>'LNG Detail '!$AR$44+'LNG Detail '!$AR$53+'LNG Detail '!$AR$62+'LNG Detail '!$AR$71</f>
        <v>4374118.47</v>
      </c>
      <c r="L15" s="92">
        <f>'LNG Detail '!$AR$49+'LNG Detail '!$AR$58+'LNG Detail '!$AR$67+'LNG Detail '!$AR$76</f>
        <v>587596.86458112486</v>
      </c>
      <c r="M15" s="92">
        <f t="shared" si="2"/>
        <v>15051.522056666552</v>
      </c>
      <c r="O15" s="92">
        <f t="shared" si="0"/>
        <v>36946471.780000001</v>
      </c>
      <c r="P15" s="92">
        <f t="shared" si="0"/>
        <v>2989846.563912957</v>
      </c>
      <c r="Q15" s="92">
        <f t="shared" si="3"/>
        <v>57087.576630916446</v>
      </c>
    </row>
    <row r="16" spans="1:17" x14ac:dyDescent="0.25">
      <c r="A16" s="91">
        <v>44136</v>
      </c>
      <c r="B16" s="85"/>
      <c r="C16" s="92">
        <f>'LNG Detail '!AS$89</f>
        <v>296374.7</v>
      </c>
      <c r="D16" s="92">
        <v>0</v>
      </c>
      <c r="E16" s="92">
        <v>0</v>
      </c>
      <c r="F16" s="92"/>
      <c r="G16" s="92">
        <f>'LNG Detail '!$AS$6+'LNG Detail '!$AS$16+'LNG Detail '!$AS$23+'LNG Detail '!$AS$27+'LNG Detail '!$AS$80</f>
        <v>32275933.680000003</v>
      </c>
      <c r="H16" s="92">
        <f>'LNG Detail '!$AS$11+'LNG Detail '!$AS$21+'LNG Detail '!$AS$31+'LNG Detail '!$AS$85</f>
        <v>2461691.2148420406</v>
      </c>
      <c r="I16" s="92">
        <f t="shared" si="1"/>
        <v>59441.515510208439</v>
      </c>
      <c r="J16" s="92"/>
      <c r="K16" s="92">
        <f>'LNG Detail '!$AS$44+'LNG Detail '!$AS$53+'LNG Detail '!$AS$62+'LNG Detail '!$AS$71</f>
        <v>4374118.47</v>
      </c>
      <c r="L16" s="92">
        <f>'LNG Detail '!$AS$49+'LNG Detail '!$AS$58+'LNG Detail '!$AS$67+'LNG Detail '!$AS$76</f>
        <v>602651.1223153749</v>
      </c>
      <c r="M16" s="92">
        <f t="shared" si="2"/>
        <v>15054.257734250044</v>
      </c>
      <c r="O16" s="92">
        <f t="shared" si="0"/>
        <v>36946426.850000001</v>
      </c>
      <c r="P16" s="92">
        <f t="shared" si="0"/>
        <v>3064342.3371574152</v>
      </c>
      <c r="Q16" s="92">
        <f t="shared" si="3"/>
        <v>74495.773244458251</v>
      </c>
    </row>
    <row r="17" spans="1:17" x14ac:dyDescent="0.25">
      <c r="A17" s="91">
        <v>44166</v>
      </c>
      <c r="B17" s="85"/>
      <c r="C17" s="92">
        <f>'LNG Detail '!AT$89</f>
        <v>296374.7</v>
      </c>
      <c r="D17" s="92">
        <v>0</v>
      </c>
      <c r="E17" s="92">
        <v>0</v>
      </c>
      <c r="F17" s="92"/>
      <c r="G17" s="92">
        <f>'LNG Detail '!$AT$6+'LNG Detail '!$AT$16+'LNG Detail '!$AT$23+'LNG Detail '!$AT$27+'LNG Detail '!$AT$80</f>
        <v>32275933.68</v>
      </c>
      <c r="H17" s="92">
        <f>'LNG Detail '!$AT$11+'LNG Detail '!$AT$21+'LNG Detail '!$AT$31+'LNG Detail '!$AT$85</f>
        <v>2521132.6889792075</v>
      </c>
      <c r="I17" s="92">
        <f t="shared" si="1"/>
        <v>59441.474137166981</v>
      </c>
      <c r="J17" s="92"/>
      <c r="K17" s="92">
        <f>'LNG Detail '!$AT$44+'LNG Detail '!$AT$53+'LNG Detail '!$AT$62+'LNG Detail '!$AT$71</f>
        <v>4374118.47</v>
      </c>
      <c r="L17" s="92">
        <f>'LNG Detail '!$AT$49+'LNG Detail '!$AT$58+'LNG Detail '!$AT$67+'LNG Detail '!$AT$76</f>
        <v>617705.38004962506</v>
      </c>
      <c r="M17" s="92">
        <f t="shared" si="2"/>
        <v>15054.257734250161</v>
      </c>
      <c r="O17" s="92">
        <f t="shared" si="0"/>
        <v>36946426.850000001</v>
      </c>
      <c r="P17" s="92">
        <f t="shared" si="0"/>
        <v>3138838.0690288325</v>
      </c>
      <c r="Q17" s="92">
        <f t="shared" si="3"/>
        <v>74495.731871417258</v>
      </c>
    </row>
    <row r="18" spans="1:17" x14ac:dyDescent="0.25">
      <c r="B18" s="85"/>
      <c r="C18" s="85"/>
      <c r="D18" s="85"/>
      <c r="E18" s="85"/>
      <c r="F18" s="85"/>
      <c r="G18" s="85"/>
      <c r="H18" s="85"/>
      <c r="I18" s="85"/>
      <c r="J18" s="85"/>
    </row>
    <row r="19" spans="1:17" ht="14.4" thickBot="1" x14ac:dyDescent="0.3">
      <c r="A19" s="98" t="s">
        <v>119</v>
      </c>
      <c r="B19" s="93"/>
      <c r="C19" s="94">
        <f>((C5+C17)+(2*(SUM(C6:C16))))/24</f>
        <v>296374.70000000007</v>
      </c>
      <c r="D19" s="94">
        <f>((D5+D17)+(2*(SUM(D6:D16))))/24</f>
        <v>0</v>
      </c>
      <c r="E19" s="94">
        <f>SUM(E6:E17)</f>
        <v>0</v>
      </c>
      <c r="F19" s="81"/>
      <c r="G19" s="94">
        <f>((G5+G17)+(2*(SUM(G6:G16))))/24</f>
        <v>29461511.052916665</v>
      </c>
      <c r="H19" s="94">
        <f>((H5+H17)+(2*(SUM(H6:H16))))/24</f>
        <v>2208632.8808740233</v>
      </c>
      <c r="I19" s="94">
        <f>SUM(I6:I17)</f>
        <v>651092.96871050028</v>
      </c>
      <c r="J19" s="81"/>
      <c r="K19" s="94">
        <f>((K5+K17)+(2*(SUM(K6:K16))))/24</f>
        <v>4372853.8658333318</v>
      </c>
      <c r="L19" s="94">
        <f>((L5+L17)+(2*(SUM(L6:L16))))/24</f>
        <v>527400.51271903806</v>
      </c>
      <c r="M19" s="94">
        <f>SUM(M6:M17)</f>
        <v>180598.86465891689</v>
      </c>
      <c r="O19" s="94">
        <f>((O5+O17)+(2*(SUM(O6:O16))))/24</f>
        <v>34130739.618749999</v>
      </c>
      <c r="P19" s="94">
        <f>((P5+P17)+(2*(SUM(P6:P16))))/24</f>
        <v>2736033.3935930612</v>
      </c>
      <c r="Q19" s="94">
        <f>SUM(Q6:Q17)</f>
        <v>831691.83336941712</v>
      </c>
    </row>
    <row r="20" spans="1:17" ht="14.4" thickTop="1" x14ac:dyDescent="0.25">
      <c r="C20" s="99" t="s">
        <v>120</v>
      </c>
      <c r="D20" s="99" t="s">
        <v>120</v>
      </c>
      <c r="E20" s="99" t="s">
        <v>121</v>
      </c>
      <c r="G20" s="99" t="s">
        <v>120</v>
      </c>
      <c r="H20" s="99" t="s">
        <v>120</v>
      </c>
      <c r="I20" s="99" t="s">
        <v>121</v>
      </c>
      <c r="K20" s="99" t="s">
        <v>120</v>
      </c>
      <c r="L20" s="99" t="s">
        <v>120</v>
      </c>
      <c r="M20" s="99" t="s">
        <v>121</v>
      </c>
      <c r="O20" s="99" t="s">
        <v>120</v>
      </c>
      <c r="P20" s="99" t="s">
        <v>120</v>
      </c>
      <c r="Q20" s="99" t="s">
        <v>121</v>
      </c>
    </row>
    <row r="21" spans="1:17" x14ac:dyDescent="0.25">
      <c r="B21" s="102" t="s">
        <v>122</v>
      </c>
      <c r="C21" s="100">
        <f>C19-'LNG Detail '!AU104</f>
        <v>0</v>
      </c>
      <c r="D21" s="100">
        <f>D19-'LNG Detail '!AV104</f>
        <v>0</v>
      </c>
      <c r="E21" s="100">
        <f>E19-'LNG Detail '!AW104</f>
        <v>0</v>
      </c>
      <c r="F21" s="101"/>
      <c r="G21" s="100">
        <f>G19-'LNG Detail '!AU105</f>
        <v>0</v>
      </c>
      <c r="H21" s="100">
        <f>H19-'LNG Detail '!AV105</f>
        <v>0</v>
      </c>
      <c r="I21" s="100">
        <f>I19-'LNG Detail '!AW105</f>
        <v>0</v>
      </c>
      <c r="J21" s="101"/>
      <c r="K21" s="272">
        <f>K19-'LNG Detail '!AU106</f>
        <v>0</v>
      </c>
      <c r="L21" s="272">
        <f>L19-'LNG Detail '!AV106</f>
        <v>0</v>
      </c>
      <c r="M21" s="272">
        <f>ROUND(M19-'LNG Detail '!AW106,0)</f>
        <v>0</v>
      </c>
      <c r="O21" s="272">
        <f>ROUND(O19-'LNG Detail '!AU108,0)</f>
        <v>0</v>
      </c>
      <c r="P21" s="272">
        <f>ROUND(P19-'LNG Detail '!AV108,0)</f>
        <v>0</v>
      </c>
      <c r="Q21" s="272">
        <f>ROUND(Q19-'LNG Detail '!AW108,0)</f>
        <v>0</v>
      </c>
    </row>
    <row r="22" spans="1:17" ht="14.4" x14ac:dyDescent="0.3">
      <c r="A22"/>
      <c r="B22"/>
      <c r="C22"/>
      <c r="D22"/>
      <c r="E22"/>
      <c r="F22"/>
      <c r="G22"/>
      <c r="H22"/>
      <c r="I22"/>
      <c r="J22"/>
    </row>
    <row r="23" spans="1:17" ht="14.4" x14ac:dyDescent="0.3">
      <c r="A23"/>
      <c r="B23"/>
      <c r="C23"/>
      <c r="D23"/>
      <c r="E23"/>
      <c r="F23"/>
      <c r="G23"/>
      <c r="H23"/>
      <c r="I23"/>
      <c r="J23"/>
    </row>
    <row r="24" spans="1:17" ht="14.4" x14ac:dyDescent="0.3">
      <c r="A24"/>
      <c r="B24"/>
      <c r="C24"/>
      <c r="D24"/>
      <c r="E24"/>
      <c r="F24"/>
      <c r="G24"/>
      <c r="H24"/>
      <c r="I24"/>
      <c r="J24"/>
    </row>
  </sheetData>
  <pageMargins left="0.7" right="0.7" top="0.75" bottom="0.75" header="0.3" footer="0.3"/>
  <pageSetup scale="89" orientation="landscape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X112"/>
  <sheetViews>
    <sheetView zoomScaleNormal="100" workbookViewId="0">
      <pane xSplit="3" ySplit="3" topLeftCell="AQ93" activePane="bottomRight" state="frozen"/>
      <selection activeCell="B21" sqref="B21"/>
      <selection pane="topRight" activeCell="B21" sqref="B21"/>
      <selection pane="bottomLeft" activeCell="B21" sqref="B21"/>
      <selection pane="bottomRight" activeCell="C109" sqref="C109"/>
    </sheetView>
  </sheetViews>
  <sheetFormatPr defaultColWidth="8.88671875" defaultRowHeight="13.8" x14ac:dyDescent="0.25"/>
  <cols>
    <col min="1" max="1" width="18.5546875" style="103" customWidth="1"/>
    <col min="2" max="2" width="15.109375" style="104" customWidth="1"/>
    <col min="3" max="3" width="11.109375" style="105" customWidth="1"/>
    <col min="4" max="22" width="18.44140625" style="106" bestFit="1" customWidth="1"/>
    <col min="23" max="43" width="18.44140625" style="106" customWidth="1"/>
    <col min="44" max="44" width="19.44140625" style="106" bestFit="1" customWidth="1"/>
    <col min="45" max="45" width="18.44140625" style="106" customWidth="1"/>
    <col min="46" max="46" width="23.109375" style="106" customWidth="1"/>
    <col min="47" max="48" width="18.44140625" style="106" customWidth="1"/>
    <col min="49" max="49" width="23" style="106" bestFit="1" customWidth="1"/>
    <col min="50" max="50" width="8.88671875" style="106"/>
    <col min="51" max="16384" width="8.88671875" style="85"/>
  </cols>
  <sheetData>
    <row r="1" spans="1:50" x14ac:dyDescent="0.25">
      <c r="AU1" s="107"/>
      <c r="AV1" s="108"/>
      <c r="AW1" s="109" t="s">
        <v>94</v>
      </c>
      <c r="AX1" s="110"/>
    </row>
    <row r="2" spans="1:50" ht="21" thickBot="1" x14ac:dyDescent="0.4">
      <c r="A2" s="111" t="s">
        <v>95</v>
      </c>
      <c r="B2" s="112"/>
      <c r="C2" s="113"/>
      <c r="D2" s="113"/>
      <c r="E2" s="113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4"/>
      <c r="Q2" s="114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303"/>
      <c r="AT2" s="303"/>
      <c r="AU2" s="115" t="s">
        <v>86</v>
      </c>
      <c r="AV2" s="116"/>
      <c r="AW2" s="117">
        <v>44196</v>
      </c>
      <c r="AX2" s="118"/>
    </row>
    <row r="3" spans="1:50" ht="14.4" thickBot="1" x14ac:dyDescent="0.3">
      <c r="A3" s="119" t="s">
        <v>96</v>
      </c>
      <c r="B3" s="120" t="s">
        <v>97</v>
      </c>
      <c r="C3" s="121" t="s">
        <v>98</v>
      </c>
      <c r="D3" s="122">
        <v>42887</v>
      </c>
      <c r="E3" s="123">
        <v>42917</v>
      </c>
      <c r="F3" s="123">
        <v>42948</v>
      </c>
      <c r="G3" s="123">
        <v>42979</v>
      </c>
      <c r="H3" s="123">
        <v>43009</v>
      </c>
      <c r="I3" s="123">
        <v>43040</v>
      </c>
      <c r="J3" s="123">
        <v>43070</v>
      </c>
      <c r="K3" s="123">
        <v>43101</v>
      </c>
      <c r="L3" s="123">
        <v>43132</v>
      </c>
      <c r="M3" s="123">
        <v>43160</v>
      </c>
      <c r="N3" s="123">
        <v>43191</v>
      </c>
      <c r="O3" s="123">
        <v>43221</v>
      </c>
      <c r="P3" s="123">
        <v>43252</v>
      </c>
      <c r="Q3" s="123">
        <v>43282</v>
      </c>
      <c r="R3" s="123">
        <v>43313</v>
      </c>
      <c r="S3" s="123">
        <v>43344</v>
      </c>
      <c r="T3" s="123">
        <v>43374</v>
      </c>
      <c r="U3" s="123">
        <v>43405</v>
      </c>
      <c r="V3" s="123">
        <v>43435</v>
      </c>
      <c r="W3" s="123">
        <v>43466</v>
      </c>
      <c r="X3" s="123">
        <v>43497</v>
      </c>
      <c r="Y3" s="123">
        <v>43525</v>
      </c>
      <c r="Z3" s="123">
        <v>43556</v>
      </c>
      <c r="AA3" s="123">
        <v>43586</v>
      </c>
      <c r="AB3" s="123">
        <v>43617</v>
      </c>
      <c r="AC3" s="123">
        <v>43647</v>
      </c>
      <c r="AD3" s="123">
        <v>43678</v>
      </c>
      <c r="AE3" s="123">
        <v>43709</v>
      </c>
      <c r="AF3" s="123">
        <v>43739</v>
      </c>
      <c r="AG3" s="123">
        <v>43770</v>
      </c>
      <c r="AH3" s="123">
        <v>43800</v>
      </c>
      <c r="AI3" s="123">
        <v>43831</v>
      </c>
      <c r="AJ3" s="123">
        <v>43862</v>
      </c>
      <c r="AK3" s="123">
        <v>43891</v>
      </c>
      <c r="AL3" s="123">
        <v>43922</v>
      </c>
      <c r="AM3" s="123">
        <v>43952</v>
      </c>
      <c r="AN3" s="123">
        <v>43983</v>
      </c>
      <c r="AO3" s="123">
        <v>44013</v>
      </c>
      <c r="AP3" s="123">
        <v>44044</v>
      </c>
      <c r="AQ3" s="123">
        <v>44075</v>
      </c>
      <c r="AR3" s="123">
        <v>44105</v>
      </c>
      <c r="AS3" s="123">
        <v>44136</v>
      </c>
      <c r="AT3" s="123">
        <v>44166</v>
      </c>
      <c r="AU3" s="124" t="s">
        <v>99</v>
      </c>
      <c r="AV3" s="125" t="s">
        <v>100</v>
      </c>
      <c r="AW3" s="126" t="s">
        <v>92</v>
      </c>
      <c r="AX3" s="127" t="s">
        <v>98</v>
      </c>
    </row>
    <row r="4" spans="1:50" x14ac:dyDescent="0.25">
      <c r="A4" s="128">
        <v>109087542</v>
      </c>
      <c r="B4" s="129">
        <v>43034</v>
      </c>
      <c r="C4" s="130">
        <v>3764</v>
      </c>
      <c r="D4" s="131">
        <v>0</v>
      </c>
      <c r="E4" s="132">
        <v>22953080.679999996</v>
      </c>
      <c r="F4" s="132">
        <f>+E4</f>
        <v>22953080.679999996</v>
      </c>
      <c r="G4" s="132">
        <f t="shared" ref="G4:V4" si="0">+F4</f>
        <v>22953080.679999996</v>
      </c>
      <c r="H4" s="132">
        <f t="shared" si="0"/>
        <v>22953080.679999996</v>
      </c>
      <c r="I4" s="132">
        <f t="shared" si="0"/>
        <v>22953080.679999996</v>
      </c>
      <c r="J4" s="132">
        <f t="shared" si="0"/>
        <v>22953080.679999996</v>
      </c>
      <c r="K4" s="132">
        <v>27356949.889999997</v>
      </c>
      <c r="L4" s="132">
        <f t="shared" si="0"/>
        <v>27356949.889999997</v>
      </c>
      <c r="M4" s="132">
        <f t="shared" si="0"/>
        <v>27356949.889999997</v>
      </c>
      <c r="N4" s="132">
        <f t="shared" si="0"/>
        <v>27356949.889999997</v>
      </c>
      <c r="O4" s="132">
        <f t="shared" si="0"/>
        <v>27356949.889999997</v>
      </c>
      <c r="P4" s="132">
        <f t="shared" si="0"/>
        <v>27356949.889999997</v>
      </c>
      <c r="Q4" s="132">
        <f t="shared" si="0"/>
        <v>27356949.889999997</v>
      </c>
      <c r="R4" s="132">
        <f>+Q4</f>
        <v>27356949.889999997</v>
      </c>
      <c r="S4" s="132">
        <f t="shared" si="0"/>
        <v>27356949.889999997</v>
      </c>
      <c r="T4" s="132">
        <f t="shared" si="0"/>
        <v>27356949.889999997</v>
      </c>
      <c r="U4" s="132">
        <f t="shared" si="0"/>
        <v>27356949.889999997</v>
      </c>
      <c r="V4" s="133">
        <f t="shared" si="0"/>
        <v>27356949.889999997</v>
      </c>
      <c r="W4" s="133">
        <f>V6</f>
        <v>27356949.889999997</v>
      </c>
      <c r="X4" s="133">
        <f>W6</f>
        <v>27357208.989999998</v>
      </c>
      <c r="Y4" s="133">
        <f t="shared" ref="Y4:AG4" si="1">X6</f>
        <v>27357770.039999999</v>
      </c>
      <c r="Z4" s="133">
        <f t="shared" si="1"/>
        <v>27357770.039999999</v>
      </c>
      <c r="AA4" s="133">
        <f t="shared" si="1"/>
        <v>27357770.039999999</v>
      </c>
      <c r="AB4" s="133">
        <f t="shared" si="1"/>
        <v>27357770.039999999</v>
      </c>
      <c r="AC4" s="133">
        <f t="shared" si="1"/>
        <v>27357770.039999999</v>
      </c>
      <c r="AD4" s="133">
        <f t="shared" si="1"/>
        <v>27357770.039999999</v>
      </c>
      <c r="AE4" s="133">
        <f t="shared" si="1"/>
        <v>27357770.039999999</v>
      </c>
      <c r="AF4" s="133">
        <f t="shared" si="1"/>
        <v>27357770.039999999</v>
      </c>
      <c r="AG4" s="133">
        <f t="shared" si="1"/>
        <v>27357770.039999999</v>
      </c>
      <c r="AH4" s="133">
        <f>AG6</f>
        <v>27357770.039999999</v>
      </c>
      <c r="AI4" s="133">
        <f t="shared" ref="AI4:AN4" si="2">AH4</f>
        <v>27357770.039999999</v>
      </c>
      <c r="AJ4" s="133">
        <f t="shared" si="2"/>
        <v>27357770.039999999</v>
      </c>
      <c r="AK4" s="133">
        <f t="shared" si="2"/>
        <v>27357770.039999999</v>
      </c>
      <c r="AL4" s="133">
        <f t="shared" si="2"/>
        <v>27357770.039999999</v>
      </c>
      <c r="AM4" s="133">
        <f t="shared" si="2"/>
        <v>27357770.039999999</v>
      </c>
      <c r="AN4" s="133">
        <f t="shared" si="2"/>
        <v>27357770.039999999</v>
      </c>
      <c r="AO4" s="133">
        <f>AN4</f>
        <v>27357770.039999999</v>
      </c>
      <c r="AP4" s="133">
        <f>AO6</f>
        <v>27358234.300000001</v>
      </c>
      <c r="AQ4" s="133">
        <f>AP6</f>
        <v>12865928.710000001</v>
      </c>
      <c r="AR4" s="133">
        <f>AQ6</f>
        <v>12860757.850000001</v>
      </c>
      <c r="AS4" s="133">
        <f>AR6</f>
        <v>27396775.950000003</v>
      </c>
      <c r="AT4" s="133">
        <v>27396731.02</v>
      </c>
      <c r="AU4" s="134"/>
      <c r="AV4" s="135"/>
      <c r="AW4" s="136"/>
      <c r="AX4" s="137"/>
    </row>
    <row r="5" spans="1:50" x14ac:dyDescent="0.25">
      <c r="A5" s="103" t="s">
        <v>101</v>
      </c>
      <c r="B5" s="129"/>
      <c r="C5" s="130"/>
      <c r="D5" s="131">
        <v>0</v>
      </c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3"/>
      <c r="W5" s="133">
        <v>259.10000000000002</v>
      </c>
      <c r="X5" s="133">
        <v>561.04999999999995</v>
      </c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>
        <v>464.26</v>
      </c>
      <c r="AP5" s="133">
        <v>-14492305.59</v>
      </c>
      <c r="AQ5" s="133">
        <v>-5170.8599999999997</v>
      </c>
      <c r="AR5" s="133">
        <v>14536018.1</v>
      </c>
      <c r="AS5" s="133">
        <v>-44.93</v>
      </c>
      <c r="AT5" s="133"/>
      <c r="AU5" s="134"/>
      <c r="AV5" s="135"/>
      <c r="AW5" s="136"/>
      <c r="AX5" s="137"/>
    </row>
    <row r="6" spans="1:50" x14ac:dyDescent="0.25">
      <c r="A6" s="128" t="s">
        <v>102</v>
      </c>
      <c r="B6" s="129"/>
      <c r="C6" s="130"/>
      <c r="D6" s="138">
        <v>0</v>
      </c>
      <c r="E6" s="139">
        <f t="shared" ref="E6:G6" si="3">SUM(E4:E5)</f>
        <v>22953080.679999996</v>
      </c>
      <c r="F6" s="140">
        <f t="shared" si="3"/>
        <v>22953080.679999996</v>
      </c>
      <c r="G6" s="140">
        <f t="shared" si="3"/>
        <v>22953080.679999996</v>
      </c>
      <c r="H6" s="140">
        <f>SUM(H4:H5)</f>
        <v>22953080.679999996</v>
      </c>
      <c r="I6" s="140">
        <f t="shared" ref="I6:AG6" si="4">SUM(I4:I5)</f>
        <v>22953080.679999996</v>
      </c>
      <c r="J6" s="140">
        <f t="shared" si="4"/>
        <v>22953080.679999996</v>
      </c>
      <c r="K6" s="140">
        <f t="shared" si="4"/>
        <v>27356949.889999997</v>
      </c>
      <c r="L6" s="140">
        <f t="shared" si="4"/>
        <v>27356949.889999997</v>
      </c>
      <c r="M6" s="140">
        <f t="shared" si="4"/>
        <v>27356949.889999997</v>
      </c>
      <c r="N6" s="140">
        <f t="shared" si="4"/>
        <v>27356949.889999997</v>
      </c>
      <c r="O6" s="140">
        <f t="shared" si="4"/>
        <v>27356949.889999997</v>
      </c>
      <c r="P6" s="140">
        <f t="shared" si="4"/>
        <v>27356949.889999997</v>
      </c>
      <c r="Q6" s="140">
        <f t="shared" si="4"/>
        <v>27356949.889999997</v>
      </c>
      <c r="R6" s="140">
        <f t="shared" si="4"/>
        <v>27356949.889999997</v>
      </c>
      <c r="S6" s="140">
        <f t="shared" si="4"/>
        <v>27356949.889999997</v>
      </c>
      <c r="T6" s="140">
        <f t="shared" si="4"/>
        <v>27356949.889999997</v>
      </c>
      <c r="U6" s="140">
        <f t="shared" si="4"/>
        <v>27356949.889999997</v>
      </c>
      <c r="V6" s="140">
        <f t="shared" si="4"/>
        <v>27356949.889999997</v>
      </c>
      <c r="W6" s="140">
        <f t="shared" si="4"/>
        <v>27357208.989999998</v>
      </c>
      <c r="X6" s="140">
        <f t="shared" si="4"/>
        <v>27357770.039999999</v>
      </c>
      <c r="Y6" s="140">
        <f t="shared" si="4"/>
        <v>27357770.039999999</v>
      </c>
      <c r="Z6" s="140">
        <f t="shared" si="4"/>
        <v>27357770.039999999</v>
      </c>
      <c r="AA6" s="140">
        <f t="shared" si="4"/>
        <v>27357770.039999999</v>
      </c>
      <c r="AB6" s="140">
        <f t="shared" si="4"/>
        <v>27357770.039999999</v>
      </c>
      <c r="AC6" s="140">
        <f t="shared" si="4"/>
        <v>27357770.039999999</v>
      </c>
      <c r="AD6" s="140">
        <f t="shared" si="4"/>
        <v>27357770.039999999</v>
      </c>
      <c r="AE6" s="140">
        <f t="shared" si="4"/>
        <v>27357770.039999999</v>
      </c>
      <c r="AF6" s="140">
        <f t="shared" si="4"/>
        <v>27357770.039999999</v>
      </c>
      <c r="AG6" s="140">
        <f t="shared" si="4"/>
        <v>27357770.039999999</v>
      </c>
      <c r="AH6" s="140">
        <f>SUM(AH4:AH5)</f>
        <v>27357770.039999999</v>
      </c>
      <c r="AI6" s="140">
        <f t="shared" ref="AI6:AS6" si="5">SUM(AI4:AI5)</f>
        <v>27357770.039999999</v>
      </c>
      <c r="AJ6" s="140">
        <f t="shared" si="5"/>
        <v>27357770.039999999</v>
      </c>
      <c r="AK6" s="140">
        <f t="shared" si="5"/>
        <v>27357770.039999999</v>
      </c>
      <c r="AL6" s="140">
        <f t="shared" si="5"/>
        <v>27357770.039999999</v>
      </c>
      <c r="AM6" s="140">
        <f t="shared" si="5"/>
        <v>27357770.039999999</v>
      </c>
      <c r="AN6" s="140">
        <f t="shared" si="5"/>
        <v>27357770.039999999</v>
      </c>
      <c r="AO6" s="140">
        <f t="shared" si="5"/>
        <v>27358234.300000001</v>
      </c>
      <c r="AP6" s="140">
        <f t="shared" si="5"/>
        <v>12865928.710000001</v>
      </c>
      <c r="AQ6" s="140">
        <f t="shared" si="5"/>
        <v>12860757.850000001</v>
      </c>
      <c r="AR6" s="140">
        <f t="shared" si="5"/>
        <v>27396775.950000003</v>
      </c>
      <c r="AS6" s="140">
        <f t="shared" si="5"/>
        <v>27396731.020000003</v>
      </c>
      <c r="AT6" s="140">
        <f>SUM(AT4:AT5)</f>
        <v>27396731.02</v>
      </c>
      <c r="AU6" s="141">
        <f>((AH6+AT6)+(2*(SUM(AI6:AS6))))/24</f>
        <v>24950191.550000001</v>
      </c>
      <c r="AV6" s="135"/>
      <c r="AW6" s="136"/>
      <c r="AX6" s="137">
        <v>376</v>
      </c>
    </row>
    <row r="7" spans="1:50" x14ac:dyDescent="0.25">
      <c r="A7" s="103" t="s">
        <v>103</v>
      </c>
      <c r="B7" s="129"/>
      <c r="C7" s="130"/>
      <c r="D7" s="142">
        <v>0</v>
      </c>
      <c r="E7" s="143">
        <v>3.27E-2</v>
      </c>
      <c r="F7" s="143">
        <v>3.27E-2</v>
      </c>
      <c r="G7" s="143">
        <v>3.27E-2</v>
      </c>
      <c r="H7" s="143">
        <v>3.27E-2</v>
      </c>
      <c r="I7" s="143">
        <v>3.27E-2</v>
      </c>
      <c r="J7" s="143">
        <v>2.8199999999999999E-2</v>
      </c>
      <c r="K7" s="143">
        <v>2.2100000000000002E-2</v>
      </c>
      <c r="L7" s="143">
        <v>2.2100000000000002E-2</v>
      </c>
      <c r="M7" s="143">
        <v>2.2100000000000002E-2</v>
      </c>
      <c r="N7" s="143">
        <v>2.2100000000000002E-2</v>
      </c>
      <c r="O7" s="143">
        <v>2.2100000000000002E-2</v>
      </c>
      <c r="P7" s="143">
        <v>2.2100000000000002E-2</v>
      </c>
      <c r="Q7" s="143">
        <v>2.2100000000000002E-2</v>
      </c>
      <c r="R7" s="143">
        <v>2.2100000000000002E-2</v>
      </c>
      <c r="S7" s="143">
        <v>2.2100000000000002E-2</v>
      </c>
      <c r="T7" s="143">
        <v>2.2100000000000002E-2</v>
      </c>
      <c r="U7" s="143">
        <v>2.2100000000000002E-2</v>
      </c>
      <c r="V7" s="143">
        <v>2.2100000000000002E-2</v>
      </c>
      <c r="W7" s="143">
        <v>2.2100000000000002E-2</v>
      </c>
      <c r="X7" s="143">
        <v>2.2100000000000002E-2</v>
      </c>
      <c r="Y7" s="143">
        <v>2.2100000000000002E-2</v>
      </c>
      <c r="Z7" s="143">
        <v>2.2100000000000002E-2</v>
      </c>
      <c r="AA7" s="143">
        <v>2.2100000000000002E-2</v>
      </c>
      <c r="AB7" s="143">
        <v>2.2100000000000002E-2</v>
      </c>
      <c r="AC7" s="143">
        <v>2.2100000000000002E-2</v>
      </c>
      <c r="AD7" s="143">
        <v>2.2100000000000002E-2</v>
      </c>
      <c r="AE7" s="143">
        <v>2.2100000000000002E-2</v>
      </c>
      <c r="AF7" s="143">
        <v>2.2100000000000002E-2</v>
      </c>
      <c r="AG7" s="143">
        <v>2.2100000000000002E-2</v>
      </c>
      <c r="AH7" s="143">
        <v>2.2100000000000002E-2</v>
      </c>
      <c r="AI7" s="143">
        <v>2.2100000000000002E-2</v>
      </c>
      <c r="AJ7" s="143">
        <v>2.2100000000000002E-2</v>
      </c>
      <c r="AK7" s="143">
        <v>2.2100000000000002E-2</v>
      </c>
      <c r="AL7" s="143">
        <v>2.2100000000000002E-2</v>
      </c>
      <c r="AM7" s="143">
        <v>2.2100000000000002E-2</v>
      </c>
      <c r="AN7" s="143">
        <v>2.2100000000000002E-2</v>
      </c>
      <c r="AO7" s="143">
        <v>2.2100000000000002E-2</v>
      </c>
      <c r="AP7" s="143">
        <v>2.2100000000000002E-2</v>
      </c>
      <c r="AQ7" s="143">
        <v>2.2100000000000002E-2</v>
      </c>
      <c r="AR7" s="143">
        <v>2.2100000000000002E-2</v>
      </c>
      <c r="AS7" s="143">
        <v>2.2100000000000002E-2</v>
      </c>
      <c r="AT7" s="143">
        <v>2.2100000000000002E-2</v>
      </c>
      <c r="AU7" s="144"/>
      <c r="AV7" s="135"/>
      <c r="AW7" s="136"/>
      <c r="AX7" s="137"/>
    </row>
    <row r="8" spans="1:50" x14ac:dyDescent="0.25">
      <c r="A8" s="103" t="s">
        <v>104</v>
      </c>
      <c r="B8" s="129"/>
      <c r="C8" s="130"/>
      <c r="D8" s="145">
        <v>0</v>
      </c>
      <c r="E8" s="146">
        <f t="shared" ref="E8:H8" si="6">E5*E7/12/2</f>
        <v>0</v>
      </c>
      <c r="F8" s="146">
        <f t="shared" si="6"/>
        <v>0</v>
      </c>
      <c r="G8" s="146">
        <f t="shared" si="6"/>
        <v>0</v>
      </c>
      <c r="H8" s="133">
        <f t="shared" si="6"/>
        <v>0</v>
      </c>
      <c r="I8" s="133">
        <f>I5*I7/12/2</f>
        <v>0</v>
      </c>
      <c r="J8" s="133">
        <f>J5*J7/12/2</f>
        <v>0</v>
      </c>
      <c r="K8" s="133">
        <f t="shared" ref="K8:AT8" si="7">K5*K7/12/2</f>
        <v>0</v>
      </c>
      <c r="L8" s="133">
        <f t="shared" si="7"/>
        <v>0</v>
      </c>
      <c r="M8" s="133">
        <f t="shared" si="7"/>
        <v>0</v>
      </c>
      <c r="N8" s="133">
        <f t="shared" si="7"/>
        <v>0</v>
      </c>
      <c r="O8" s="133">
        <f t="shared" si="7"/>
        <v>0</v>
      </c>
      <c r="P8" s="133">
        <f t="shared" si="7"/>
        <v>0</v>
      </c>
      <c r="Q8" s="133">
        <f t="shared" si="7"/>
        <v>0</v>
      </c>
      <c r="R8" s="133">
        <f t="shared" si="7"/>
        <v>0</v>
      </c>
      <c r="S8" s="133">
        <f t="shared" si="7"/>
        <v>0</v>
      </c>
      <c r="T8" s="133">
        <f t="shared" si="7"/>
        <v>0</v>
      </c>
      <c r="U8" s="133">
        <f t="shared" si="7"/>
        <v>0</v>
      </c>
      <c r="V8" s="133">
        <f t="shared" si="7"/>
        <v>0</v>
      </c>
      <c r="W8" s="133">
        <f t="shared" si="7"/>
        <v>0.23858791666666671</v>
      </c>
      <c r="X8" s="133">
        <f t="shared" si="7"/>
        <v>0.51663354166666664</v>
      </c>
      <c r="Y8" s="133">
        <f t="shared" si="7"/>
        <v>0</v>
      </c>
      <c r="Z8" s="133">
        <f t="shared" si="7"/>
        <v>0</v>
      </c>
      <c r="AA8" s="133">
        <f t="shared" si="7"/>
        <v>0</v>
      </c>
      <c r="AB8" s="133">
        <f t="shared" si="7"/>
        <v>0</v>
      </c>
      <c r="AC8" s="133">
        <f t="shared" si="7"/>
        <v>0</v>
      </c>
      <c r="AD8" s="133">
        <f t="shared" si="7"/>
        <v>0</v>
      </c>
      <c r="AE8" s="133">
        <f t="shared" si="7"/>
        <v>0</v>
      </c>
      <c r="AF8" s="133">
        <f t="shared" si="7"/>
        <v>0</v>
      </c>
      <c r="AG8" s="133">
        <f t="shared" si="7"/>
        <v>0</v>
      </c>
      <c r="AH8" s="133">
        <f t="shared" si="7"/>
        <v>0</v>
      </c>
      <c r="AI8" s="133">
        <f t="shared" si="7"/>
        <v>0</v>
      </c>
      <c r="AJ8" s="133">
        <f t="shared" si="7"/>
        <v>0</v>
      </c>
      <c r="AK8" s="133">
        <f t="shared" si="7"/>
        <v>0</v>
      </c>
      <c r="AL8" s="133">
        <f t="shared" si="7"/>
        <v>0</v>
      </c>
      <c r="AM8" s="133">
        <f t="shared" si="7"/>
        <v>0</v>
      </c>
      <c r="AN8" s="133">
        <f t="shared" si="7"/>
        <v>0</v>
      </c>
      <c r="AO8" s="133">
        <f t="shared" si="7"/>
        <v>0.42750608333333334</v>
      </c>
      <c r="AP8" s="133">
        <f t="shared" si="7"/>
        <v>-13344.998064125</v>
      </c>
      <c r="AQ8" s="133">
        <f t="shared" si="7"/>
        <v>-4.7615002500000001</v>
      </c>
      <c r="AR8" s="133">
        <f t="shared" si="7"/>
        <v>13385.250000416667</v>
      </c>
      <c r="AS8" s="133">
        <f t="shared" si="7"/>
        <v>-4.1373041666666673E-2</v>
      </c>
      <c r="AT8" s="133">
        <f t="shared" si="7"/>
        <v>0</v>
      </c>
      <c r="AU8" s="144"/>
      <c r="AV8" s="135"/>
      <c r="AW8" s="136"/>
      <c r="AX8" s="137"/>
    </row>
    <row r="9" spans="1:50" x14ac:dyDescent="0.25">
      <c r="A9" s="103" t="s">
        <v>15</v>
      </c>
      <c r="B9" s="129"/>
      <c r="C9" s="130"/>
      <c r="D9" s="145">
        <v>0</v>
      </c>
      <c r="E9" s="146">
        <f t="shared" ref="E9:AG9" si="8">E4*E7/12</f>
        <v>62547.144852999983</v>
      </c>
      <c r="F9" s="146">
        <f t="shared" si="8"/>
        <v>62547.144852999983</v>
      </c>
      <c r="G9" s="146">
        <f t="shared" si="8"/>
        <v>62547.144852999983</v>
      </c>
      <c r="H9" s="133">
        <f t="shared" si="8"/>
        <v>62547.144852999983</v>
      </c>
      <c r="I9" s="133">
        <f t="shared" si="8"/>
        <v>62547.144852999983</v>
      </c>
      <c r="J9" s="133">
        <f t="shared" si="8"/>
        <v>53939.739597999986</v>
      </c>
      <c r="K9" s="133">
        <f t="shared" si="8"/>
        <v>50382.382714083331</v>
      </c>
      <c r="L9" s="133">
        <f t="shared" si="8"/>
        <v>50382.382714083331</v>
      </c>
      <c r="M9" s="133">
        <f>M4*M7/12</f>
        <v>50382.382714083331</v>
      </c>
      <c r="N9" s="133">
        <f t="shared" si="8"/>
        <v>50382.382714083331</v>
      </c>
      <c r="O9" s="133">
        <f t="shared" si="8"/>
        <v>50382.382714083331</v>
      </c>
      <c r="P9" s="133">
        <f t="shared" si="8"/>
        <v>50382.382714083331</v>
      </c>
      <c r="Q9" s="133">
        <f t="shared" si="8"/>
        <v>50382.382714083331</v>
      </c>
      <c r="R9" s="133">
        <f t="shared" si="8"/>
        <v>50382.382714083331</v>
      </c>
      <c r="S9" s="133">
        <f>S4*S7/12</f>
        <v>50382.382714083331</v>
      </c>
      <c r="T9" s="133">
        <f t="shared" si="8"/>
        <v>50382.382714083331</v>
      </c>
      <c r="U9" s="133">
        <f t="shared" si="8"/>
        <v>50382.382714083331</v>
      </c>
      <c r="V9" s="133">
        <f t="shared" si="8"/>
        <v>50382.382714083331</v>
      </c>
      <c r="W9" s="133">
        <f t="shared" si="8"/>
        <v>50382.382714083331</v>
      </c>
      <c r="X9" s="133">
        <f t="shared" si="8"/>
        <v>50382.859889916668</v>
      </c>
      <c r="Y9" s="133">
        <f t="shared" si="8"/>
        <v>50383.893157000006</v>
      </c>
      <c r="Z9" s="133">
        <f t="shared" si="8"/>
        <v>50383.893157000006</v>
      </c>
      <c r="AA9" s="133">
        <f t="shared" si="8"/>
        <v>50383.893157000006</v>
      </c>
      <c r="AB9" s="133">
        <f t="shared" si="8"/>
        <v>50383.893157000006</v>
      </c>
      <c r="AC9" s="133">
        <f t="shared" si="8"/>
        <v>50383.893157000006</v>
      </c>
      <c r="AD9" s="133">
        <f t="shared" si="8"/>
        <v>50383.893157000006</v>
      </c>
      <c r="AE9" s="133">
        <f t="shared" si="8"/>
        <v>50383.893157000006</v>
      </c>
      <c r="AF9" s="133">
        <f t="shared" si="8"/>
        <v>50383.893157000006</v>
      </c>
      <c r="AG9" s="133">
        <f t="shared" si="8"/>
        <v>50383.893157000006</v>
      </c>
      <c r="AH9" s="133">
        <f>AH4*AH7/12</f>
        <v>50383.893157000006</v>
      </c>
      <c r="AI9" s="133">
        <f t="shared" ref="AI9:AT9" si="9">AI4*AI7/12</f>
        <v>50383.893157000006</v>
      </c>
      <c r="AJ9" s="133">
        <f t="shared" si="9"/>
        <v>50383.893157000006</v>
      </c>
      <c r="AK9" s="133">
        <f t="shared" si="9"/>
        <v>50383.893157000006</v>
      </c>
      <c r="AL9" s="133">
        <f t="shared" si="9"/>
        <v>50383.893157000006</v>
      </c>
      <c r="AM9" s="133">
        <f t="shared" si="9"/>
        <v>50383.893157000006</v>
      </c>
      <c r="AN9" s="133">
        <f t="shared" si="9"/>
        <v>50383.893157000006</v>
      </c>
      <c r="AO9" s="133">
        <f t="shared" si="9"/>
        <v>50383.893157000006</v>
      </c>
      <c r="AP9" s="133">
        <f t="shared" si="9"/>
        <v>50384.748169166676</v>
      </c>
      <c r="AQ9" s="133">
        <f t="shared" si="9"/>
        <v>23694.752040916672</v>
      </c>
      <c r="AR9" s="133">
        <f t="shared" si="9"/>
        <v>23685.229040416671</v>
      </c>
      <c r="AS9" s="133">
        <f t="shared" si="9"/>
        <v>50455.729041250008</v>
      </c>
      <c r="AT9" s="133">
        <f t="shared" si="9"/>
        <v>50455.646295166669</v>
      </c>
      <c r="AU9" s="144"/>
      <c r="AV9" s="135"/>
      <c r="AW9" s="136"/>
      <c r="AX9" s="137"/>
    </row>
    <row r="10" spans="1:50" x14ac:dyDescent="0.25">
      <c r="A10" s="128" t="s">
        <v>105</v>
      </c>
      <c r="B10" s="147"/>
      <c r="C10" s="130"/>
      <c r="D10" s="148">
        <v>0</v>
      </c>
      <c r="E10" s="149">
        <f t="shared" ref="E10:G10" si="10">SUM(E8:E9)</f>
        <v>62547.144852999983</v>
      </c>
      <c r="F10" s="149">
        <f t="shared" si="10"/>
        <v>62547.144852999983</v>
      </c>
      <c r="G10" s="149">
        <f t="shared" si="10"/>
        <v>62547.144852999983</v>
      </c>
      <c r="H10" s="149">
        <f>SUM(H8:H9)</f>
        <v>62547.144852999983</v>
      </c>
      <c r="I10" s="149">
        <f>SUM(I8:I9)</f>
        <v>62547.144852999983</v>
      </c>
      <c r="J10" s="149">
        <f t="shared" ref="J10:M10" si="11">SUM(J8:J9)</f>
        <v>53939.739597999986</v>
      </c>
      <c r="K10" s="149">
        <f t="shared" si="11"/>
        <v>50382.382714083331</v>
      </c>
      <c r="L10" s="149">
        <f t="shared" si="11"/>
        <v>50382.382714083331</v>
      </c>
      <c r="M10" s="149">
        <f t="shared" si="11"/>
        <v>50382.382714083331</v>
      </c>
      <c r="N10" s="149">
        <f>SUM(N8:N9)</f>
        <v>50382.382714083331</v>
      </c>
      <c r="O10" s="149">
        <f>SUM(O8:O9)</f>
        <v>50382.382714083331</v>
      </c>
      <c r="P10" s="149">
        <f>SUM(P8:P9)</f>
        <v>50382.382714083331</v>
      </c>
      <c r="Q10" s="149">
        <f t="shared" ref="Q10:AT10" si="12">SUM(Q8:Q9)</f>
        <v>50382.382714083331</v>
      </c>
      <c r="R10" s="149">
        <f t="shared" si="12"/>
        <v>50382.382714083331</v>
      </c>
      <c r="S10" s="149">
        <f t="shared" si="12"/>
        <v>50382.382714083331</v>
      </c>
      <c r="T10" s="149">
        <f t="shared" si="12"/>
        <v>50382.382714083331</v>
      </c>
      <c r="U10" s="149">
        <f t="shared" si="12"/>
        <v>50382.382714083331</v>
      </c>
      <c r="V10" s="149">
        <f t="shared" si="12"/>
        <v>50382.382714083331</v>
      </c>
      <c r="W10" s="149">
        <f t="shared" si="12"/>
        <v>50382.621302</v>
      </c>
      <c r="X10" s="149">
        <f t="shared" si="12"/>
        <v>50383.376523458333</v>
      </c>
      <c r="Y10" s="149">
        <f t="shared" si="12"/>
        <v>50383.893157000006</v>
      </c>
      <c r="Z10" s="149">
        <f t="shared" si="12"/>
        <v>50383.893157000006</v>
      </c>
      <c r="AA10" s="149">
        <f t="shared" si="12"/>
        <v>50383.893157000006</v>
      </c>
      <c r="AB10" s="149">
        <f t="shared" si="12"/>
        <v>50383.893157000006</v>
      </c>
      <c r="AC10" s="149">
        <f t="shared" si="12"/>
        <v>50383.893157000006</v>
      </c>
      <c r="AD10" s="149">
        <f t="shared" si="12"/>
        <v>50383.893157000006</v>
      </c>
      <c r="AE10" s="149">
        <f t="shared" si="12"/>
        <v>50383.893157000006</v>
      </c>
      <c r="AF10" s="149">
        <f t="shared" si="12"/>
        <v>50383.893157000006</v>
      </c>
      <c r="AG10" s="149">
        <f t="shared" si="12"/>
        <v>50383.893157000006</v>
      </c>
      <c r="AH10" s="149">
        <f t="shared" si="12"/>
        <v>50383.893157000006</v>
      </c>
      <c r="AI10" s="149">
        <f t="shared" si="12"/>
        <v>50383.893157000006</v>
      </c>
      <c r="AJ10" s="149">
        <f t="shared" si="12"/>
        <v>50383.893157000006</v>
      </c>
      <c r="AK10" s="149">
        <f t="shared" si="12"/>
        <v>50383.893157000006</v>
      </c>
      <c r="AL10" s="149">
        <f t="shared" si="12"/>
        <v>50383.893157000006</v>
      </c>
      <c r="AM10" s="149">
        <f t="shared" si="12"/>
        <v>50383.893157000006</v>
      </c>
      <c r="AN10" s="149">
        <f t="shared" si="12"/>
        <v>50383.893157000006</v>
      </c>
      <c r="AO10" s="149">
        <f t="shared" si="12"/>
        <v>50384.320663083337</v>
      </c>
      <c r="AP10" s="149">
        <f t="shared" si="12"/>
        <v>37039.750105041676</v>
      </c>
      <c r="AQ10" s="149">
        <f t="shared" si="12"/>
        <v>23689.990540666673</v>
      </c>
      <c r="AR10" s="149">
        <f t="shared" si="12"/>
        <v>37070.479040833336</v>
      </c>
      <c r="AS10" s="149">
        <f t="shared" si="12"/>
        <v>50455.687668208338</v>
      </c>
      <c r="AT10" s="149">
        <f t="shared" si="12"/>
        <v>50455.646295166669</v>
      </c>
      <c r="AU10" s="134"/>
      <c r="AV10" s="150"/>
      <c r="AW10" s="140">
        <f>SUM(AI10:AT10)</f>
        <v>551399.23325499997</v>
      </c>
      <c r="AX10" s="137">
        <v>376</v>
      </c>
    </row>
    <row r="11" spans="1:50" ht="14.4" thickBot="1" x14ac:dyDescent="0.3">
      <c r="A11" s="151" t="s">
        <v>20</v>
      </c>
      <c r="B11" s="152"/>
      <c r="C11" s="153"/>
      <c r="D11" s="154">
        <f>D10</f>
        <v>0</v>
      </c>
      <c r="E11" s="155">
        <f>E10+D11</f>
        <v>62547.144852999983</v>
      </c>
      <c r="F11" s="155">
        <f t="shared" ref="F11:AT11" si="13">F10+E11</f>
        <v>125094.28970599997</v>
      </c>
      <c r="G11" s="155">
        <f t="shared" si="13"/>
        <v>187641.43455899996</v>
      </c>
      <c r="H11" s="155">
        <f t="shared" si="13"/>
        <v>250188.57941199993</v>
      </c>
      <c r="I11" s="155">
        <f t="shared" si="13"/>
        <v>312735.72426499991</v>
      </c>
      <c r="J11" s="155">
        <f t="shared" si="13"/>
        <v>366675.46386299992</v>
      </c>
      <c r="K11" s="155">
        <f t="shared" si="13"/>
        <v>417057.84657708323</v>
      </c>
      <c r="L11" s="155">
        <f t="shared" si="13"/>
        <v>467440.22929116653</v>
      </c>
      <c r="M11" s="155">
        <f t="shared" si="13"/>
        <v>517822.61200524983</v>
      </c>
      <c r="N11" s="155">
        <f t="shared" si="13"/>
        <v>568204.99471933313</v>
      </c>
      <c r="O11" s="155">
        <f t="shared" si="13"/>
        <v>618587.37743341643</v>
      </c>
      <c r="P11" s="155">
        <f t="shared" si="13"/>
        <v>668969.76014749974</v>
      </c>
      <c r="Q11" s="155">
        <f t="shared" si="13"/>
        <v>719352.14286158304</v>
      </c>
      <c r="R11" s="155">
        <f t="shared" si="13"/>
        <v>769734.52557566634</v>
      </c>
      <c r="S11" s="155">
        <f t="shared" si="13"/>
        <v>820116.90828974964</v>
      </c>
      <c r="T11" s="155">
        <f t="shared" si="13"/>
        <v>870499.29100383294</v>
      </c>
      <c r="U11" s="155">
        <f t="shared" si="13"/>
        <v>920881.67371791624</v>
      </c>
      <c r="V11" s="155">
        <f t="shared" si="13"/>
        <v>971264.05643199955</v>
      </c>
      <c r="W11" s="155">
        <f t="shared" si="13"/>
        <v>1021646.6777339996</v>
      </c>
      <c r="X11" s="155">
        <f t="shared" si="13"/>
        <v>1072030.0542574578</v>
      </c>
      <c r="Y11" s="155">
        <f t="shared" si="13"/>
        <v>1122413.9474144578</v>
      </c>
      <c r="Z11" s="155">
        <f t="shared" si="13"/>
        <v>1172797.8405714578</v>
      </c>
      <c r="AA11" s="155">
        <f t="shared" si="13"/>
        <v>1223181.7337284577</v>
      </c>
      <c r="AB11" s="155">
        <f t="shared" si="13"/>
        <v>1273565.6268854577</v>
      </c>
      <c r="AC11" s="155">
        <f t="shared" si="13"/>
        <v>1323949.5200424576</v>
      </c>
      <c r="AD11" s="155">
        <f t="shared" si="13"/>
        <v>1374333.4131994576</v>
      </c>
      <c r="AE11" s="155">
        <f t="shared" si="13"/>
        <v>1424717.3063564575</v>
      </c>
      <c r="AF11" s="155">
        <f t="shared" si="13"/>
        <v>1475101.1995134575</v>
      </c>
      <c r="AG11" s="155">
        <f t="shared" si="13"/>
        <v>1525485.0926704574</v>
      </c>
      <c r="AH11" s="155">
        <f t="shared" si="13"/>
        <v>1575868.9858274574</v>
      </c>
      <c r="AI11" s="155">
        <f t="shared" si="13"/>
        <v>1626252.8789844573</v>
      </c>
      <c r="AJ11" s="155">
        <f t="shared" si="13"/>
        <v>1676636.7721414573</v>
      </c>
      <c r="AK11" s="155">
        <f t="shared" si="13"/>
        <v>1727020.6652984573</v>
      </c>
      <c r="AL11" s="155">
        <f t="shared" si="13"/>
        <v>1777404.5584554572</v>
      </c>
      <c r="AM11" s="155">
        <f t="shared" si="13"/>
        <v>1827788.4516124572</v>
      </c>
      <c r="AN11" s="155">
        <f t="shared" si="13"/>
        <v>1878172.3447694571</v>
      </c>
      <c r="AO11" s="155">
        <f t="shared" si="13"/>
        <v>1928556.6654325405</v>
      </c>
      <c r="AP11" s="155">
        <f t="shared" si="13"/>
        <v>1965596.4155375822</v>
      </c>
      <c r="AQ11" s="155">
        <f t="shared" si="13"/>
        <v>1989286.406078249</v>
      </c>
      <c r="AR11" s="155">
        <f t="shared" si="13"/>
        <v>2026356.8851190824</v>
      </c>
      <c r="AS11" s="155">
        <f t="shared" si="13"/>
        <v>2076812.5727872907</v>
      </c>
      <c r="AT11" s="155">
        <f t="shared" si="13"/>
        <v>2127268.2190824575</v>
      </c>
      <c r="AU11" s="156"/>
      <c r="AV11" s="157">
        <f>((AH11+AT11)+(2*(SUM(AI11:AS11))))/24</f>
        <v>1862621.1015559537</v>
      </c>
      <c r="AW11" s="158"/>
      <c r="AX11" s="159">
        <v>376</v>
      </c>
    </row>
    <row r="12" spans="1:50" ht="14.4" thickTop="1" x14ac:dyDescent="0.25">
      <c r="C12" s="130"/>
      <c r="D12" s="160">
        <v>0</v>
      </c>
      <c r="E12" s="161"/>
      <c r="F12" s="161"/>
      <c r="G12" s="161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34"/>
      <c r="AV12" s="163"/>
      <c r="AW12" s="162"/>
      <c r="AX12" s="137"/>
    </row>
    <row r="13" spans="1:50" x14ac:dyDescent="0.25">
      <c r="A13" s="119" t="s">
        <v>96</v>
      </c>
      <c r="B13" s="164" t="s">
        <v>97</v>
      </c>
      <c r="C13" s="165" t="s">
        <v>98</v>
      </c>
      <c r="D13" s="166">
        <f>D3</f>
        <v>42887</v>
      </c>
      <c r="E13" s="167">
        <f t="shared" ref="E13:AT13" si="14">E3</f>
        <v>42917</v>
      </c>
      <c r="F13" s="167">
        <f t="shared" si="14"/>
        <v>42948</v>
      </c>
      <c r="G13" s="167">
        <f t="shared" si="14"/>
        <v>42979</v>
      </c>
      <c r="H13" s="167">
        <f t="shared" si="14"/>
        <v>43009</v>
      </c>
      <c r="I13" s="167">
        <f t="shared" si="14"/>
        <v>43040</v>
      </c>
      <c r="J13" s="167">
        <f t="shared" si="14"/>
        <v>43070</v>
      </c>
      <c r="K13" s="167">
        <f t="shared" si="14"/>
        <v>43101</v>
      </c>
      <c r="L13" s="167">
        <f t="shared" si="14"/>
        <v>43132</v>
      </c>
      <c r="M13" s="167">
        <f t="shared" si="14"/>
        <v>43160</v>
      </c>
      <c r="N13" s="167">
        <f t="shared" si="14"/>
        <v>43191</v>
      </c>
      <c r="O13" s="167">
        <f t="shared" si="14"/>
        <v>43221</v>
      </c>
      <c r="P13" s="167">
        <f t="shared" si="14"/>
        <v>43252</v>
      </c>
      <c r="Q13" s="167">
        <f t="shared" si="14"/>
        <v>43282</v>
      </c>
      <c r="R13" s="167">
        <f t="shared" si="14"/>
        <v>43313</v>
      </c>
      <c r="S13" s="167">
        <f t="shared" si="14"/>
        <v>43344</v>
      </c>
      <c r="T13" s="167">
        <f t="shared" si="14"/>
        <v>43374</v>
      </c>
      <c r="U13" s="167">
        <f t="shared" si="14"/>
        <v>43405</v>
      </c>
      <c r="V13" s="167">
        <f t="shared" si="14"/>
        <v>43435</v>
      </c>
      <c r="W13" s="167">
        <f t="shared" si="14"/>
        <v>43466</v>
      </c>
      <c r="X13" s="167">
        <f t="shared" si="14"/>
        <v>43497</v>
      </c>
      <c r="Y13" s="167">
        <f t="shared" si="14"/>
        <v>43525</v>
      </c>
      <c r="Z13" s="167">
        <f t="shared" si="14"/>
        <v>43556</v>
      </c>
      <c r="AA13" s="167">
        <f t="shared" si="14"/>
        <v>43586</v>
      </c>
      <c r="AB13" s="167">
        <f t="shared" si="14"/>
        <v>43617</v>
      </c>
      <c r="AC13" s="167">
        <f t="shared" si="14"/>
        <v>43647</v>
      </c>
      <c r="AD13" s="167">
        <f t="shared" si="14"/>
        <v>43678</v>
      </c>
      <c r="AE13" s="167">
        <f t="shared" si="14"/>
        <v>43709</v>
      </c>
      <c r="AF13" s="167">
        <f t="shared" si="14"/>
        <v>43739</v>
      </c>
      <c r="AG13" s="167">
        <f t="shared" si="14"/>
        <v>43770</v>
      </c>
      <c r="AH13" s="167">
        <f t="shared" si="14"/>
        <v>43800</v>
      </c>
      <c r="AI13" s="167">
        <f t="shared" si="14"/>
        <v>43831</v>
      </c>
      <c r="AJ13" s="167">
        <f t="shared" si="14"/>
        <v>43862</v>
      </c>
      <c r="AK13" s="167">
        <f t="shared" si="14"/>
        <v>43891</v>
      </c>
      <c r="AL13" s="167">
        <f t="shared" si="14"/>
        <v>43922</v>
      </c>
      <c r="AM13" s="167">
        <f t="shared" si="14"/>
        <v>43952</v>
      </c>
      <c r="AN13" s="167">
        <f t="shared" si="14"/>
        <v>43983</v>
      </c>
      <c r="AO13" s="167">
        <f t="shared" si="14"/>
        <v>44013</v>
      </c>
      <c r="AP13" s="167">
        <f t="shared" si="14"/>
        <v>44044</v>
      </c>
      <c r="AQ13" s="167">
        <f t="shared" si="14"/>
        <v>44075</v>
      </c>
      <c r="AR13" s="167">
        <f t="shared" si="14"/>
        <v>44105</v>
      </c>
      <c r="AS13" s="167">
        <f t="shared" si="14"/>
        <v>44136</v>
      </c>
      <c r="AT13" s="167">
        <f t="shared" si="14"/>
        <v>44166</v>
      </c>
      <c r="AU13" s="134"/>
      <c r="AV13" s="150"/>
      <c r="AW13" s="88"/>
      <c r="AX13" s="137"/>
    </row>
    <row r="14" spans="1:50" x14ac:dyDescent="0.25">
      <c r="A14" s="128">
        <v>109087546</v>
      </c>
      <c r="B14" s="129">
        <v>43034</v>
      </c>
      <c r="C14" s="168">
        <v>3764</v>
      </c>
      <c r="D14" s="145">
        <v>0</v>
      </c>
      <c r="E14" s="146">
        <v>4112558.43</v>
      </c>
      <c r="F14" s="146">
        <v>4112558.43</v>
      </c>
      <c r="G14" s="146">
        <v>4112558.43</v>
      </c>
      <c r="H14" s="133">
        <v>4112558.43</v>
      </c>
      <c r="I14" s="133">
        <v>4112558.43</v>
      </c>
      <c r="J14" s="133">
        <v>4112558.43</v>
      </c>
      <c r="K14" s="133">
        <v>4112558.43</v>
      </c>
      <c r="L14" s="133">
        <v>4112558.43</v>
      </c>
      <c r="M14" s="133">
        <v>4112558.43</v>
      </c>
      <c r="N14" s="133">
        <v>4112558.43</v>
      </c>
      <c r="O14" s="133">
        <f>N16</f>
        <v>4113075.27</v>
      </c>
      <c r="P14" s="133">
        <f t="shared" ref="P14:AG14" si="15">O16</f>
        <v>4113075.27</v>
      </c>
      <c r="Q14" s="133">
        <f t="shared" si="15"/>
        <v>4113075.27</v>
      </c>
      <c r="R14" s="133">
        <f t="shared" si="15"/>
        <v>4113075.27</v>
      </c>
      <c r="S14" s="133">
        <f t="shared" si="15"/>
        <v>4113075.27</v>
      </c>
      <c r="T14" s="133">
        <f t="shared" si="15"/>
        <v>4113075.27</v>
      </c>
      <c r="U14" s="133">
        <f t="shared" si="15"/>
        <v>4113075.27</v>
      </c>
      <c r="V14" s="133">
        <f t="shared" si="15"/>
        <v>4113075.27</v>
      </c>
      <c r="W14" s="133">
        <f t="shared" si="15"/>
        <v>4113075.27</v>
      </c>
      <c r="X14" s="133">
        <f t="shared" si="15"/>
        <v>4113075.27</v>
      </c>
      <c r="Y14" s="133">
        <f t="shared" si="15"/>
        <v>4113075.27</v>
      </c>
      <c r="Z14" s="133">
        <f t="shared" si="15"/>
        <v>4113075.27</v>
      </c>
      <c r="AA14" s="133">
        <f t="shared" si="15"/>
        <v>4113075.27</v>
      </c>
      <c r="AB14" s="133">
        <f t="shared" si="15"/>
        <v>4113075.27</v>
      </c>
      <c r="AC14" s="133">
        <f t="shared" si="15"/>
        <v>4113075.27</v>
      </c>
      <c r="AD14" s="133">
        <f t="shared" si="15"/>
        <v>4113075.27</v>
      </c>
      <c r="AE14" s="133">
        <f t="shared" si="15"/>
        <v>4113075.27</v>
      </c>
      <c r="AF14" s="133">
        <f t="shared" si="15"/>
        <v>4113075.27</v>
      </c>
      <c r="AG14" s="133">
        <f t="shared" si="15"/>
        <v>4113075.27</v>
      </c>
      <c r="AH14" s="133">
        <f>AG16</f>
        <v>4113075.27</v>
      </c>
      <c r="AI14" s="133">
        <f t="shared" ref="AI14:AO14" si="16">AH14</f>
        <v>4113075.27</v>
      </c>
      <c r="AJ14" s="133">
        <f t="shared" si="16"/>
        <v>4113075.27</v>
      </c>
      <c r="AK14" s="133">
        <f t="shared" si="16"/>
        <v>4113075.27</v>
      </c>
      <c r="AL14" s="133">
        <f t="shared" si="16"/>
        <v>4113075.27</v>
      </c>
      <c r="AM14" s="133">
        <f t="shared" si="16"/>
        <v>4113075.27</v>
      </c>
      <c r="AN14" s="133">
        <f t="shared" si="16"/>
        <v>4113075.27</v>
      </c>
      <c r="AO14" s="133">
        <f t="shared" si="16"/>
        <v>4113075.27</v>
      </c>
      <c r="AP14" s="133">
        <f>AO14</f>
        <v>4113075.27</v>
      </c>
      <c r="AQ14" s="133">
        <f>AP16</f>
        <v>1936627.9100000001</v>
      </c>
      <c r="AR14" s="133">
        <f>AQ16</f>
        <v>1936627.9100000001</v>
      </c>
      <c r="AS14" s="133">
        <f>AR16</f>
        <v>4119570.3400000003</v>
      </c>
      <c r="AT14" s="133">
        <v>4119570.34</v>
      </c>
      <c r="AU14" s="134"/>
      <c r="AV14" s="150"/>
      <c r="AW14" s="88"/>
      <c r="AX14" s="137"/>
    </row>
    <row r="15" spans="1:50" x14ac:dyDescent="0.25">
      <c r="A15" s="103" t="s">
        <v>101</v>
      </c>
      <c r="B15" s="169">
        <v>0</v>
      </c>
      <c r="D15" s="170">
        <v>0</v>
      </c>
      <c r="E15" s="133"/>
      <c r="F15" s="133"/>
      <c r="G15" s="133"/>
      <c r="H15" s="133"/>
      <c r="I15" s="133"/>
      <c r="J15" s="133"/>
      <c r="K15" s="133"/>
      <c r="L15" s="133"/>
      <c r="M15" s="133"/>
      <c r="N15" s="133">
        <v>516.84</v>
      </c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>
        <v>-2176447.36</v>
      </c>
      <c r="AQ15" s="133"/>
      <c r="AR15" s="133">
        <v>2182942.4300000002</v>
      </c>
      <c r="AS15" s="133"/>
      <c r="AT15" s="133"/>
      <c r="AU15" s="134"/>
      <c r="AV15" s="135"/>
      <c r="AW15" s="136"/>
      <c r="AX15" s="137"/>
    </row>
    <row r="16" spans="1:50" x14ac:dyDescent="0.25">
      <c r="A16" s="128" t="s">
        <v>102</v>
      </c>
      <c r="B16" s="105"/>
      <c r="D16" s="171">
        <v>0</v>
      </c>
      <c r="E16" s="172">
        <f t="shared" ref="E16:G16" si="17">SUM(E14:E15)</f>
        <v>4112558.43</v>
      </c>
      <c r="F16" s="172">
        <f t="shared" si="17"/>
        <v>4112558.43</v>
      </c>
      <c r="G16" s="172">
        <f t="shared" si="17"/>
        <v>4112558.43</v>
      </c>
      <c r="H16" s="172">
        <f>SUM(H14:H15)</f>
        <v>4112558.43</v>
      </c>
      <c r="I16" s="172">
        <f t="shared" ref="I16:AT16" si="18">SUM(I14:I15)</f>
        <v>4112558.43</v>
      </c>
      <c r="J16" s="172">
        <f t="shared" si="18"/>
        <v>4112558.43</v>
      </c>
      <c r="K16" s="172">
        <f t="shared" si="18"/>
        <v>4112558.43</v>
      </c>
      <c r="L16" s="172">
        <f t="shared" si="18"/>
        <v>4112558.43</v>
      </c>
      <c r="M16" s="172">
        <f t="shared" si="18"/>
        <v>4112558.43</v>
      </c>
      <c r="N16" s="172">
        <f t="shared" si="18"/>
        <v>4113075.27</v>
      </c>
      <c r="O16" s="172">
        <f t="shared" si="18"/>
        <v>4113075.27</v>
      </c>
      <c r="P16" s="172">
        <f t="shared" si="18"/>
        <v>4113075.27</v>
      </c>
      <c r="Q16" s="172">
        <f t="shared" si="18"/>
        <v>4113075.27</v>
      </c>
      <c r="R16" s="172">
        <f t="shared" si="18"/>
        <v>4113075.27</v>
      </c>
      <c r="S16" s="172">
        <f t="shared" si="18"/>
        <v>4113075.27</v>
      </c>
      <c r="T16" s="172">
        <f t="shared" si="18"/>
        <v>4113075.27</v>
      </c>
      <c r="U16" s="172">
        <f t="shared" si="18"/>
        <v>4113075.27</v>
      </c>
      <c r="V16" s="172">
        <f t="shared" si="18"/>
        <v>4113075.27</v>
      </c>
      <c r="W16" s="172">
        <f t="shared" si="18"/>
        <v>4113075.27</v>
      </c>
      <c r="X16" s="172">
        <f t="shared" si="18"/>
        <v>4113075.27</v>
      </c>
      <c r="Y16" s="172">
        <f t="shared" si="18"/>
        <v>4113075.27</v>
      </c>
      <c r="Z16" s="172">
        <f t="shared" si="18"/>
        <v>4113075.27</v>
      </c>
      <c r="AA16" s="172">
        <f t="shared" si="18"/>
        <v>4113075.27</v>
      </c>
      <c r="AB16" s="172">
        <f t="shared" si="18"/>
        <v>4113075.27</v>
      </c>
      <c r="AC16" s="172">
        <f t="shared" si="18"/>
        <v>4113075.27</v>
      </c>
      <c r="AD16" s="172">
        <f t="shared" si="18"/>
        <v>4113075.27</v>
      </c>
      <c r="AE16" s="172">
        <f t="shared" si="18"/>
        <v>4113075.27</v>
      </c>
      <c r="AF16" s="172">
        <f t="shared" si="18"/>
        <v>4113075.27</v>
      </c>
      <c r="AG16" s="172">
        <f t="shared" si="18"/>
        <v>4113075.27</v>
      </c>
      <c r="AH16" s="172">
        <f t="shared" si="18"/>
        <v>4113075.27</v>
      </c>
      <c r="AI16" s="172">
        <f t="shared" si="18"/>
        <v>4113075.27</v>
      </c>
      <c r="AJ16" s="172">
        <f t="shared" si="18"/>
        <v>4113075.27</v>
      </c>
      <c r="AK16" s="172">
        <f t="shared" si="18"/>
        <v>4113075.27</v>
      </c>
      <c r="AL16" s="172">
        <f t="shared" si="18"/>
        <v>4113075.27</v>
      </c>
      <c r="AM16" s="172">
        <f t="shared" si="18"/>
        <v>4113075.27</v>
      </c>
      <c r="AN16" s="172">
        <f t="shared" si="18"/>
        <v>4113075.27</v>
      </c>
      <c r="AO16" s="172">
        <f t="shared" si="18"/>
        <v>4113075.27</v>
      </c>
      <c r="AP16" s="172">
        <f t="shared" si="18"/>
        <v>1936627.9100000001</v>
      </c>
      <c r="AQ16" s="172">
        <f t="shared" si="18"/>
        <v>1936627.9100000001</v>
      </c>
      <c r="AR16" s="172">
        <f t="shared" si="18"/>
        <v>4119570.3400000003</v>
      </c>
      <c r="AS16" s="172">
        <f t="shared" si="18"/>
        <v>4119570.3400000003</v>
      </c>
      <c r="AT16" s="172">
        <f t="shared" si="18"/>
        <v>4119570.34</v>
      </c>
      <c r="AU16" s="141">
        <f>((AH16+AT16)+(2*(SUM(AI16:AS16))))/24</f>
        <v>3751687.1829166673</v>
      </c>
      <c r="AV16" s="173"/>
      <c r="AW16" s="174"/>
      <c r="AX16" s="137">
        <v>376</v>
      </c>
    </row>
    <row r="17" spans="1:50" x14ac:dyDescent="0.25">
      <c r="A17" s="103" t="s">
        <v>103</v>
      </c>
      <c r="D17" s="175">
        <v>0</v>
      </c>
      <c r="E17" s="176">
        <v>3.27E-2</v>
      </c>
      <c r="F17" s="176">
        <v>3.27E-2</v>
      </c>
      <c r="G17" s="176">
        <v>3.27E-2</v>
      </c>
      <c r="H17" s="176">
        <v>3.27E-2</v>
      </c>
      <c r="I17" s="176">
        <v>3.27E-2</v>
      </c>
      <c r="J17" s="176">
        <v>2.8199999999999999E-2</v>
      </c>
      <c r="K17" s="176">
        <v>2.2100000000000002E-2</v>
      </c>
      <c r="L17" s="176">
        <v>2.2100000000000002E-2</v>
      </c>
      <c r="M17" s="176">
        <v>2.2100000000000002E-2</v>
      </c>
      <c r="N17" s="176">
        <v>2.2100000000000002E-2</v>
      </c>
      <c r="O17" s="176">
        <v>2.2100000000000002E-2</v>
      </c>
      <c r="P17" s="176">
        <v>2.2100000000000002E-2</v>
      </c>
      <c r="Q17" s="176">
        <v>2.2100000000000002E-2</v>
      </c>
      <c r="R17" s="176">
        <v>2.2100000000000002E-2</v>
      </c>
      <c r="S17" s="176">
        <v>2.2100000000000002E-2</v>
      </c>
      <c r="T17" s="176">
        <v>2.2100000000000002E-2</v>
      </c>
      <c r="U17" s="176">
        <v>2.2100000000000002E-2</v>
      </c>
      <c r="V17" s="176">
        <v>2.2100000000000002E-2</v>
      </c>
      <c r="W17" s="176">
        <v>2.2100000000000002E-2</v>
      </c>
      <c r="X17" s="176">
        <v>2.2100000000000002E-2</v>
      </c>
      <c r="Y17" s="176">
        <v>2.2100000000000002E-2</v>
      </c>
      <c r="Z17" s="176">
        <v>2.2100000000000002E-2</v>
      </c>
      <c r="AA17" s="176">
        <v>2.2100000000000002E-2</v>
      </c>
      <c r="AB17" s="176">
        <v>2.2100000000000002E-2</v>
      </c>
      <c r="AC17" s="176">
        <v>2.2100000000000002E-2</v>
      </c>
      <c r="AD17" s="176">
        <v>2.2100000000000002E-2</v>
      </c>
      <c r="AE17" s="176">
        <v>2.2100000000000002E-2</v>
      </c>
      <c r="AF17" s="176">
        <v>2.2100000000000002E-2</v>
      </c>
      <c r="AG17" s="176">
        <v>2.2100000000000002E-2</v>
      </c>
      <c r="AH17" s="176">
        <v>2.2100000000000002E-2</v>
      </c>
      <c r="AI17" s="176">
        <v>2.2100000000000002E-2</v>
      </c>
      <c r="AJ17" s="176">
        <v>2.2100000000000002E-2</v>
      </c>
      <c r="AK17" s="176">
        <v>2.2100000000000002E-2</v>
      </c>
      <c r="AL17" s="176">
        <v>2.2100000000000002E-2</v>
      </c>
      <c r="AM17" s="176">
        <v>2.2100000000000002E-2</v>
      </c>
      <c r="AN17" s="176">
        <v>2.2100000000000002E-2</v>
      </c>
      <c r="AO17" s="176">
        <v>2.2100000000000002E-2</v>
      </c>
      <c r="AP17" s="176">
        <v>2.2100000000000002E-2</v>
      </c>
      <c r="AQ17" s="176">
        <v>2.2100000000000002E-2</v>
      </c>
      <c r="AR17" s="176">
        <v>2.2100000000000002E-2</v>
      </c>
      <c r="AS17" s="176">
        <v>2.2100000000000002E-2</v>
      </c>
      <c r="AT17" s="176">
        <v>2.2100000000000002E-2</v>
      </c>
      <c r="AU17" s="134"/>
      <c r="AV17" s="135"/>
      <c r="AW17" s="136"/>
      <c r="AX17" s="137"/>
    </row>
    <row r="18" spans="1:50" x14ac:dyDescent="0.25">
      <c r="A18" s="103" t="s">
        <v>104</v>
      </c>
      <c r="D18" s="170">
        <v>0</v>
      </c>
      <c r="E18" s="133">
        <f t="shared" ref="E18:H18" si="19">E15*E17/12/2</f>
        <v>0</v>
      </c>
      <c r="F18" s="133">
        <f t="shared" si="19"/>
        <v>0</v>
      </c>
      <c r="G18" s="133">
        <f t="shared" si="19"/>
        <v>0</v>
      </c>
      <c r="H18" s="133">
        <f t="shared" si="19"/>
        <v>0</v>
      </c>
      <c r="I18" s="133">
        <f>I15*I17/12/2</f>
        <v>0</v>
      </c>
      <c r="J18" s="133">
        <f t="shared" ref="J18:O18" si="20">J15*J17/12/2</f>
        <v>0</v>
      </c>
      <c r="K18" s="133">
        <f t="shared" si="20"/>
        <v>0</v>
      </c>
      <c r="L18" s="133">
        <f t="shared" si="20"/>
        <v>0</v>
      </c>
      <c r="M18" s="133">
        <f t="shared" si="20"/>
        <v>0</v>
      </c>
      <c r="N18" s="133">
        <f t="shared" si="20"/>
        <v>0.47592350000000011</v>
      </c>
      <c r="O18" s="133">
        <f t="shared" si="20"/>
        <v>0</v>
      </c>
      <c r="P18" s="133"/>
      <c r="Q18" s="133">
        <f t="shared" ref="Q18:U18" si="21">Q15*Q17/12/2</f>
        <v>0</v>
      </c>
      <c r="R18" s="133">
        <f t="shared" si="21"/>
        <v>0</v>
      </c>
      <c r="S18" s="133">
        <f t="shared" si="21"/>
        <v>0</v>
      </c>
      <c r="T18" s="133">
        <f t="shared" si="21"/>
        <v>0</v>
      </c>
      <c r="U18" s="133">
        <f t="shared" si="21"/>
        <v>0</v>
      </c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4"/>
      <c r="AV18" s="135"/>
      <c r="AW18" s="136"/>
      <c r="AX18" s="137"/>
    </row>
    <row r="19" spans="1:50" x14ac:dyDescent="0.25">
      <c r="A19" s="103" t="s">
        <v>15</v>
      </c>
      <c r="D19" s="170">
        <v>0</v>
      </c>
      <c r="E19" s="133">
        <f t="shared" ref="E19:AT19" si="22">E14*E17/12</f>
        <v>11206.72172175</v>
      </c>
      <c r="F19" s="133">
        <f t="shared" si="22"/>
        <v>11206.72172175</v>
      </c>
      <c r="G19" s="133">
        <f t="shared" si="22"/>
        <v>11206.72172175</v>
      </c>
      <c r="H19" s="133">
        <f t="shared" si="22"/>
        <v>11206.72172175</v>
      </c>
      <c r="I19" s="133">
        <f t="shared" si="22"/>
        <v>11206.72172175</v>
      </c>
      <c r="J19" s="133">
        <f t="shared" si="22"/>
        <v>9664.5123105000002</v>
      </c>
      <c r="K19" s="133">
        <f t="shared" si="22"/>
        <v>7573.9617752500008</v>
      </c>
      <c r="L19" s="133">
        <f t="shared" si="22"/>
        <v>7573.9617752500008</v>
      </c>
      <c r="M19" s="133">
        <f t="shared" si="22"/>
        <v>7573.9617752500008</v>
      </c>
      <c r="N19" s="133">
        <f t="shared" si="22"/>
        <v>7573.9617752500008</v>
      </c>
      <c r="O19" s="133">
        <f t="shared" si="22"/>
        <v>7574.913622250001</v>
      </c>
      <c r="P19" s="133">
        <f t="shared" si="22"/>
        <v>7574.913622250001</v>
      </c>
      <c r="Q19" s="133">
        <f t="shared" si="22"/>
        <v>7574.913622250001</v>
      </c>
      <c r="R19" s="133">
        <f t="shared" si="22"/>
        <v>7574.913622250001</v>
      </c>
      <c r="S19" s="133">
        <f t="shared" si="22"/>
        <v>7574.913622250001</v>
      </c>
      <c r="T19" s="133">
        <f t="shared" si="22"/>
        <v>7574.913622250001</v>
      </c>
      <c r="U19" s="133">
        <f t="shared" si="22"/>
        <v>7574.913622250001</v>
      </c>
      <c r="V19" s="133">
        <f t="shared" si="22"/>
        <v>7574.913622250001</v>
      </c>
      <c r="W19" s="133">
        <f t="shared" si="22"/>
        <v>7574.913622250001</v>
      </c>
      <c r="X19" s="133">
        <f t="shared" si="22"/>
        <v>7574.913622250001</v>
      </c>
      <c r="Y19" s="133">
        <f t="shared" si="22"/>
        <v>7574.913622250001</v>
      </c>
      <c r="Z19" s="133">
        <f t="shared" si="22"/>
        <v>7574.913622250001</v>
      </c>
      <c r="AA19" s="133">
        <f t="shared" si="22"/>
        <v>7574.913622250001</v>
      </c>
      <c r="AB19" s="133">
        <f t="shared" si="22"/>
        <v>7574.913622250001</v>
      </c>
      <c r="AC19" s="133">
        <f t="shared" si="22"/>
        <v>7574.913622250001</v>
      </c>
      <c r="AD19" s="133">
        <f t="shared" si="22"/>
        <v>7574.913622250001</v>
      </c>
      <c r="AE19" s="133">
        <f t="shared" si="22"/>
        <v>7574.913622250001</v>
      </c>
      <c r="AF19" s="133">
        <f t="shared" si="22"/>
        <v>7574.913622250001</v>
      </c>
      <c r="AG19" s="133">
        <f t="shared" si="22"/>
        <v>7574.913622250001</v>
      </c>
      <c r="AH19" s="133">
        <f t="shared" si="22"/>
        <v>7574.913622250001</v>
      </c>
      <c r="AI19" s="133">
        <f t="shared" si="22"/>
        <v>7574.913622250001</v>
      </c>
      <c r="AJ19" s="133">
        <f t="shared" si="22"/>
        <v>7574.913622250001</v>
      </c>
      <c r="AK19" s="133">
        <f t="shared" si="22"/>
        <v>7574.913622250001</v>
      </c>
      <c r="AL19" s="133">
        <f t="shared" si="22"/>
        <v>7574.913622250001</v>
      </c>
      <c r="AM19" s="133">
        <f t="shared" si="22"/>
        <v>7574.913622250001</v>
      </c>
      <c r="AN19" s="133">
        <f t="shared" si="22"/>
        <v>7574.913622250001</v>
      </c>
      <c r="AO19" s="133">
        <f t="shared" si="22"/>
        <v>7574.913622250001</v>
      </c>
      <c r="AP19" s="133">
        <f t="shared" si="22"/>
        <v>7574.913622250001</v>
      </c>
      <c r="AQ19" s="133">
        <f t="shared" si="22"/>
        <v>3566.623067583334</v>
      </c>
      <c r="AR19" s="133">
        <f t="shared" si="22"/>
        <v>3566.623067583334</v>
      </c>
      <c r="AS19" s="133">
        <f t="shared" si="22"/>
        <v>7586.8753761666676</v>
      </c>
      <c r="AT19" s="133">
        <f t="shared" si="22"/>
        <v>7586.8753761666667</v>
      </c>
      <c r="AU19" s="134"/>
      <c r="AV19" s="135"/>
      <c r="AW19" s="136"/>
      <c r="AX19" s="137"/>
    </row>
    <row r="20" spans="1:50" x14ac:dyDescent="0.25">
      <c r="A20" s="128" t="s">
        <v>105</v>
      </c>
      <c r="D20" s="177">
        <v>0</v>
      </c>
      <c r="E20" s="162">
        <f t="shared" ref="E20:G20" si="23">SUM(E18:E19)</f>
        <v>11206.72172175</v>
      </c>
      <c r="F20" s="162">
        <f t="shared" si="23"/>
        <v>11206.72172175</v>
      </c>
      <c r="G20" s="162">
        <f t="shared" si="23"/>
        <v>11206.72172175</v>
      </c>
      <c r="H20" s="162">
        <f>SUM(H18:H19)</f>
        <v>11206.72172175</v>
      </c>
      <c r="I20" s="162">
        <f t="shared" ref="I20:AT20" si="24">SUM(I18:I19)</f>
        <v>11206.72172175</v>
      </c>
      <c r="J20" s="162">
        <f t="shared" si="24"/>
        <v>9664.5123105000002</v>
      </c>
      <c r="K20" s="162">
        <f t="shared" si="24"/>
        <v>7573.9617752500008</v>
      </c>
      <c r="L20" s="162">
        <f t="shared" si="24"/>
        <v>7573.9617752500008</v>
      </c>
      <c r="M20" s="162">
        <f t="shared" si="24"/>
        <v>7573.9617752500008</v>
      </c>
      <c r="N20" s="162">
        <f t="shared" si="24"/>
        <v>7574.4376987500009</v>
      </c>
      <c r="O20" s="162">
        <f t="shared" si="24"/>
        <v>7574.913622250001</v>
      </c>
      <c r="P20" s="162">
        <f t="shared" si="24"/>
        <v>7574.913622250001</v>
      </c>
      <c r="Q20" s="162">
        <f t="shared" si="24"/>
        <v>7574.913622250001</v>
      </c>
      <c r="R20" s="162">
        <f t="shared" si="24"/>
        <v>7574.913622250001</v>
      </c>
      <c r="S20" s="162">
        <f t="shared" si="24"/>
        <v>7574.913622250001</v>
      </c>
      <c r="T20" s="162">
        <f t="shared" si="24"/>
        <v>7574.913622250001</v>
      </c>
      <c r="U20" s="162">
        <f t="shared" si="24"/>
        <v>7574.913622250001</v>
      </c>
      <c r="V20" s="162">
        <f t="shared" si="24"/>
        <v>7574.913622250001</v>
      </c>
      <c r="W20" s="162">
        <f t="shared" si="24"/>
        <v>7574.913622250001</v>
      </c>
      <c r="X20" s="162">
        <f t="shared" si="24"/>
        <v>7574.913622250001</v>
      </c>
      <c r="Y20" s="162">
        <f t="shared" si="24"/>
        <v>7574.913622250001</v>
      </c>
      <c r="Z20" s="162">
        <f t="shared" si="24"/>
        <v>7574.913622250001</v>
      </c>
      <c r="AA20" s="162">
        <f t="shared" si="24"/>
        <v>7574.913622250001</v>
      </c>
      <c r="AB20" s="162">
        <f t="shared" si="24"/>
        <v>7574.913622250001</v>
      </c>
      <c r="AC20" s="162">
        <f t="shared" si="24"/>
        <v>7574.913622250001</v>
      </c>
      <c r="AD20" s="162">
        <f t="shared" si="24"/>
        <v>7574.913622250001</v>
      </c>
      <c r="AE20" s="162">
        <f t="shared" si="24"/>
        <v>7574.913622250001</v>
      </c>
      <c r="AF20" s="162">
        <f t="shared" si="24"/>
        <v>7574.913622250001</v>
      </c>
      <c r="AG20" s="162">
        <f t="shared" si="24"/>
        <v>7574.913622250001</v>
      </c>
      <c r="AH20" s="162">
        <f t="shared" si="24"/>
        <v>7574.913622250001</v>
      </c>
      <c r="AI20" s="162">
        <f t="shared" si="24"/>
        <v>7574.913622250001</v>
      </c>
      <c r="AJ20" s="162">
        <f t="shared" si="24"/>
        <v>7574.913622250001</v>
      </c>
      <c r="AK20" s="162">
        <f t="shared" si="24"/>
        <v>7574.913622250001</v>
      </c>
      <c r="AL20" s="162">
        <f t="shared" si="24"/>
        <v>7574.913622250001</v>
      </c>
      <c r="AM20" s="162">
        <f t="shared" si="24"/>
        <v>7574.913622250001</v>
      </c>
      <c r="AN20" s="162">
        <f t="shared" si="24"/>
        <v>7574.913622250001</v>
      </c>
      <c r="AO20" s="162">
        <f t="shared" si="24"/>
        <v>7574.913622250001</v>
      </c>
      <c r="AP20" s="162">
        <f t="shared" si="24"/>
        <v>7574.913622250001</v>
      </c>
      <c r="AQ20" s="162">
        <f t="shared" si="24"/>
        <v>3566.623067583334</v>
      </c>
      <c r="AR20" s="162">
        <f t="shared" si="24"/>
        <v>3566.623067583334</v>
      </c>
      <c r="AS20" s="162">
        <f t="shared" si="24"/>
        <v>7586.8753761666676</v>
      </c>
      <c r="AT20" s="162">
        <f t="shared" si="24"/>
        <v>7586.8753761666667</v>
      </c>
      <c r="AU20" s="134"/>
      <c r="AV20" s="178"/>
      <c r="AW20" s="140">
        <f>SUM(AI20:AT20)</f>
        <v>82906.305865500006</v>
      </c>
      <c r="AX20" s="137">
        <v>376</v>
      </c>
    </row>
    <row r="21" spans="1:50" ht="14.4" thickBot="1" x14ac:dyDescent="0.3">
      <c r="A21" s="151" t="s">
        <v>20</v>
      </c>
      <c r="B21" s="152"/>
      <c r="C21" s="153"/>
      <c r="D21" s="154">
        <f>D20</f>
        <v>0</v>
      </c>
      <c r="E21" s="155">
        <f>E20+D21</f>
        <v>11206.72172175</v>
      </c>
      <c r="F21" s="155">
        <f t="shared" ref="F21:AT21" si="25">F20+E21</f>
        <v>22413.4434435</v>
      </c>
      <c r="G21" s="155">
        <f t="shared" si="25"/>
        <v>33620.16516525</v>
      </c>
      <c r="H21" s="155">
        <f t="shared" si="25"/>
        <v>44826.886887000001</v>
      </c>
      <c r="I21" s="155">
        <f t="shared" si="25"/>
        <v>56033.608608750001</v>
      </c>
      <c r="J21" s="155">
        <f t="shared" si="25"/>
        <v>65698.120919249995</v>
      </c>
      <c r="K21" s="155">
        <f t="shared" si="25"/>
        <v>73272.082694500001</v>
      </c>
      <c r="L21" s="155">
        <f t="shared" si="25"/>
        <v>80846.044469750006</v>
      </c>
      <c r="M21" s="155">
        <f t="shared" si="25"/>
        <v>88420.006245000011</v>
      </c>
      <c r="N21" s="155">
        <f t="shared" si="25"/>
        <v>95994.443943750011</v>
      </c>
      <c r="O21" s="155">
        <f t="shared" si="25"/>
        <v>103569.35756600001</v>
      </c>
      <c r="P21" s="155">
        <f t="shared" si="25"/>
        <v>111144.27118825</v>
      </c>
      <c r="Q21" s="155">
        <f t="shared" si="25"/>
        <v>118719.1848105</v>
      </c>
      <c r="R21" s="155">
        <f t="shared" si="25"/>
        <v>126294.09843274999</v>
      </c>
      <c r="S21" s="155">
        <f t="shared" si="25"/>
        <v>133869.012055</v>
      </c>
      <c r="T21" s="155">
        <f t="shared" si="25"/>
        <v>141443.92567724999</v>
      </c>
      <c r="U21" s="155">
        <f t="shared" si="25"/>
        <v>149018.83929949999</v>
      </c>
      <c r="V21" s="155">
        <f t="shared" si="25"/>
        <v>156593.75292174998</v>
      </c>
      <c r="W21" s="155">
        <f t="shared" si="25"/>
        <v>164168.66654399998</v>
      </c>
      <c r="X21" s="155">
        <f t="shared" si="25"/>
        <v>171743.58016624997</v>
      </c>
      <c r="Y21" s="155">
        <f t="shared" si="25"/>
        <v>179318.49378849997</v>
      </c>
      <c r="Z21" s="155">
        <f t="shared" si="25"/>
        <v>186893.40741074996</v>
      </c>
      <c r="AA21" s="155">
        <f t="shared" si="25"/>
        <v>194468.32103299996</v>
      </c>
      <c r="AB21" s="155">
        <f t="shared" si="25"/>
        <v>202043.23465524995</v>
      </c>
      <c r="AC21" s="155">
        <f t="shared" si="25"/>
        <v>209618.14827749995</v>
      </c>
      <c r="AD21" s="155">
        <f t="shared" si="25"/>
        <v>217193.06189974994</v>
      </c>
      <c r="AE21" s="155">
        <f t="shared" si="25"/>
        <v>224767.97552199994</v>
      </c>
      <c r="AF21" s="155">
        <f t="shared" si="25"/>
        <v>232342.88914424993</v>
      </c>
      <c r="AG21" s="155">
        <f t="shared" si="25"/>
        <v>239917.80276649992</v>
      </c>
      <c r="AH21" s="155">
        <f t="shared" si="25"/>
        <v>247492.71638874992</v>
      </c>
      <c r="AI21" s="155">
        <f t="shared" si="25"/>
        <v>255067.63001099991</v>
      </c>
      <c r="AJ21" s="155">
        <f t="shared" si="25"/>
        <v>262642.54363324994</v>
      </c>
      <c r="AK21" s="155">
        <f t="shared" si="25"/>
        <v>270217.45725549996</v>
      </c>
      <c r="AL21" s="155">
        <f t="shared" si="25"/>
        <v>277792.37087774999</v>
      </c>
      <c r="AM21" s="155">
        <f t="shared" si="25"/>
        <v>285367.28450000001</v>
      </c>
      <c r="AN21" s="155">
        <f t="shared" si="25"/>
        <v>292942.19812225003</v>
      </c>
      <c r="AO21" s="155">
        <f t="shared" si="25"/>
        <v>300517.11174450006</v>
      </c>
      <c r="AP21" s="155">
        <f t="shared" si="25"/>
        <v>308092.02536675008</v>
      </c>
      <c r="AQ21" s="155">
        <f t="shared" si="25"/>
        <v>311658.64843433339</v>
      </c>
      <c r="AR21" s="155">
        <f t="shared" si="25"/>
        <v>315225.27150191669</v>
      </c>
      <c r="AS21" s="155">
        <f t="shared" si="25"/>
        <v>322812.14687808335</v>
      </c>
      <c r="AT21" s="155">
        <f t="shared" si="25"/>
        <v>330399.02225425001</v>
      </c>
      <c r="AU21" s="156"/>
      <c r="AV21" s="157">
        <f>((AH21+AT21)+(2*(SUM(AI21:AS21))))/24</f>
        <v>290940.04647056945</v>
      </c>
      <c r="AW21" s="179"/>
      <c r="AX21" s="159">
        <v>376</v>
      </c>
    </row>
    <row r="22" spans="1:50" ht="14.4" thickTop="1" x14ac:dyDescent="0.25">
      <c r="A22" s="180"/>
      <c r="B22" s="120" t="s">
        <v>97</v>
      </c>
      <c r="C22" s="121" t="s">
        <v>98</v>
      </c>
      <c r="D22" s="166">
        <f>D3</f>
        <v>42887</v>
      </c>
      <c r="E22" s="167">
        <f t="shared" ref="E22:AT22" si="26">E3</f>
        <v>42917</v>
      </c>
      <c r="F22" s="167">
        <f t="shared" si="26"/>
        <v>42948</v>
      </c>
      <c r="G22" s="167">
        <f t="shared" si="26"/>
        <v>42979</v>
      </c>
      <c r="H22" s="167">
        <f t="shared" si="26"/>
        <v>43009</v>
      </c>
      <c r="I22" s="167">
        <f t="shared" si="26"/>
        <v>43040</v>
      </c>
      <c r="J22" s="167">
        <f t="shared" si="26"/>
        <v>43070</v>
      </c>
      <c r="K22" s="167">
        <f t="shared" si="26"/>
        <v>43101</v>
      </c>
      <c r="L22" s="167">
        <f t="shared" si="26"/>
        <v>43132</v>
      </c>
      <c r="M22" s="167">
        <f t="shared" si="26"/>
        <v>43160</v>
      </c>
      <c r="N22" s="167">
        <f t="shared" si="26"/>
        <v>43191</v>
      </c>
      <c r="O22" s="167">
        <f t="shared" si="26"/>
        <v>43221</v>
      </c>
      <c r="P22" s="167">
        <f t="shared" si="26"/>
        <v>43252</v>
      </c>
      <c r="Q22" s="167">
        <f t="shared" si="26"/>
        <v>43282</v>
      </c>
      <c r="R22" s="167">
        <f t="shared" si="26"/>
        <v>43313</v>
      </c>
      <c r="S22" s="167">
        <f t="shared" si="26"/>
        <v>43344</v>
      </c>
      <c r="T22" s="167">
        <f t="shared" si="26"/>
        <v>43374</v>
      </c>
      <c r="U22" s="167">
        <f t="shared" si="26"/>
        <v>43405</v>
      </c>
      <c r="V22" s="167">
        <f t="shared" si="26"/>
        <v>43435</v>
      </c>
      <c r="W22" s="167">
        <f t="shared" si="26"/>
        <v>43466</v>
      </c>
      <c r="X22" s="167">
        <f t="shared" si="26"/>
        <v>43497</v>
      </c>
      <c r="Y22" s="167">
        <f t="shared" si="26"/>
        <v>43525</v>
      </c>
      <c r="Z22" s="167">
        <f t="shared" si="26"/>
        <v>43556</v>
      </c>
      <c r="AA22" s="167">
        <f t="shared" si="26"/>
        <v>43586</v>
      </c>
      <c r="AB22" s="167">
        <f t="shared" si="26"/>
        <v>43617</v>
      </c>
      <c r="AC22" s="167">
        <f t="shared" si="26"/>
        <v>43647</v>
      </c>
      <c r="AD22" s="167">
        <f t="shared" si="26"/>
        <v>43678</v>
      </c>
      <c r="AE22" s="167">
        <f t="shared" si="26"/>
        <v>43709</v>
      </c>
      <c r="AF22" s="167">
        <f t="shared" si="26"/>
        <v>43739</v>
      </c>
      <c r="AG22" s="167">
        <f t="shared" si="26"/>
        <v>43770</v>
      </c>
      <c r="AH22" s="167">
        <f t="shared" si="26"/>
        <v>43800</v>
      </c>
      <c r="AI22" s="167">
        <f t="shared" si="26"/>
        <v>43831</v>
      </c>
      <c r="AJ22" s="167">
        <f t="shared" si="26"/>
        <v>43862</v>
      </c>
      <c r="AK22" s="167">
        <f t="shared" si="26"/>
        <v>43891</v>
      </c>
      <c r="AL22" s="167">
        <f t="shared" si="26"/>
        <v>43922</v>
      </c>
      <c r="AM22" s="167">
        <f t="shared" si="26"/>
        <v>43952</v>
      </c>
      <c r="AN22" s="167">
        <f t="shared" si="26"/>
        <v>43983</v>
      </c>
      <c r="AO22" s="167">
        <f t="shared" si="26"/>
        <v>44013</v>
      </c>
      <c r="AP22" s="167">
        <f t="shared" si="26"/>
        <v>44044</v>
      </c>
      <c r="AQ22" s="167">
        <f t="shared" si="26"/>
        <v>44075</v>
      </c>
      <c r="AR22" s="167">
        <f t="shared" si="26"/>
        <v>44105</v>
      </c>
      <c r="AS22" s="167">
        <f t="shared" si="26"/>
        <v>44136</v>
      </c>
      <c r="AT22" s="167">
        <f t="shared" si="26"/>
        <v>44166</v>
      </c>
      <c r="AU22" s="134"/>
      <c r="AV22" s="150"/>
      <c r="AW22" s="88"/>
      <c r="AX22" s="137"/>
    </row>
    <row r="23" spans="1:50" x14ac:dyDescent="0.25">
      <c r="A23" s="181">
        <v>109107116</v>
      </c>
      <c r="B23" s="129">
        <v>43269</v>
      </c>
      <c r="C23" s="105">
        <v>3764</v>
      </c>
      <c r="D23" s="182">
        <v>0</v>
      </c>
      <c r="E23" s="183">
        <v>7508.28</v>
      </c>
      <c r="F23" s="183">
        <v>7508.28</v>
      </c>
      <c r="G23" s="183">
        <v>7508.28</v>
      </c>
      <c r="H23" s="183">
        <v>7508.28</v>
      </c>
      <c r="I23" s="183">
        <v>7508.28</v>
      </c>
      <c r="J23" s="183">
        <v>7508.28</v>
      </c>
      <c r="K23" s="183"/>
      <c r="L23" s="183">
        <v>0</v>
      </c>
      <c r="M23" s="183">
        <v>0</v>
      </c>
      <c r="N23" s="183">
        <v>0</v>
      </c>
      <c r="O23" s="183">
        <v>0</v>
      </c>
      <c r="P23" s="183">
        <v>0</v>
      </c>
      <c r="Q23" s="183">
        <v>0</v>
      </c>
      <c r="R23" s="183">
        <v>0</v>
      </c>
      <c r="S23" s="183">
        <v>0</v>
      </c>
      <c r="T23" s="183">
        <v>-82.86</v>
      </c>
      <c r="U23" s="183">
        <v>-82.86</v>
      </c>
      <c r="V23" s="183">
        <v>-82.86</v>
      </c>
      <c r="W23" s="183">
        <v>-82.86</v>
      </c>
      <c r="X23" s="183">
        <v>-82.86</v>
      </c>
      <c r="Y23" s="183">
        <v>-82.86</v>
      </c>
      <c r="Z23" s="183">
        <v>-82.86</v>
      </c>
      <c r="AA23" s="183">
        <v>-82.86</v>
      </c>
      <c r="AB23" s="183">
        <v>-82.86</v>
      </c>
      <c r="AC23" s="183">
        <v>-82.86</v>
      </c>
      <c r="AD23" s="183">
        <v>-82.86</v>
      </c>
      <c r="AE23" s="183">
        <v>-82.86</v>
      </c>
      <c r="AF23" s="183">
        <v>-82.86</v>
      </c>
      <c r="AG23" s="183">
        <v>-82.86</v>
      </c>
      <c r="AH23" s="183">
        <v>-82.86</v>
      </c>
      <c r="AI23" s="183">
        <f>AH23</f>
        <v>-82.86</v>
      </c>
      <c r="AJ23" s="183">
        <f>AI23</f>
        <v>-82.86</v>
      </c>
      <c r="AK23" s="183">
        <f t="shared" ref="AK23:AR23" si="27">AJ23</f>
        <v>-82.86</v>
      </c>
      <c r="AL23" s="183">
        <f t="shared" si="27"/>
        <v>-82.86</v>
      </c>
      <c r="AM23" s="183">
        <f t="shared" si="27"/>
        <v>-82.86</v>
      </c>
      <c r="AN23" s="183">
        <f t="shared" si="27"/>
        <v>-82.86</v>
      </c>
      <c r="AO23" s="183">
        <f t="shared" si="27"/>
        <v>-82.86</v>
      </c>
      <c r="AP23" s="183">
        <f t="shared" si="27"/>
        <v>-82.86</v>
      </c>
      <c r="AQ23" s="183">
        <f t="shared" si="27"/>
        <v>-82.86</v>
      </c>
      <c r="AR23" s="183">
        <f t="shared" si="27"/>
        <v>-82.86</v>
      </c>
      <c r="AS23" s="183">
        <f>AR23</f>
        <v>-82.86</v>
      </c>
      <c r="AT23" s="183">
        <v>-82.86</v>
      </c>
      <c r="AU23" s="141">
        <f>((AH23+AT23)+(2*(SUM(AI23:AS23))))/24</f>
        <v>-82.86</v>
      </c>
      <c r="AV23" s="150"/>
      <c r="AW23" s="88"/>
      <c r="AX23" s="137">
        <v>376</v>
      </c>
    </row>
    <row r="24" spans="1:50" x14ac:dyDescent="0.25">
      <c r="A24" s="103" t="s">
        <v>103</v>
      </c>
      <c r="B24" s="129"/>
      <c r="D24" s="175">
        <v>0</v>
      </c>
      <c r="E24" s="176">
        <v>3.27E-2</v>
      </c>
      <c r="F24" s="176">
        <v>3.27E-2</v>
      </c>
      <c r="G24" s="176">
        <v>3.27E-2</v>
      </c>
      <c r="H24" s="176">
        <v>3.27E-2</v>
      </c>
      <c r="I24" s="176">
        <v>3.27E-2</v>
      </c>
      <c r="J24" s="176">
        <v>2.8199999999999999E-2</v>
      </c>
      <c r="K24" s="176">
        <v>2.2100000000000002E-2</v>
      </c>
      <c r="L24" s="176">
        <v>2.2100000000000002E-2</v>
      </c>
      <c r="M24" s="176">
        <v>2.2100000000000002E-2</v>
      </c>
      <c r="N24" s="176">
        <v>2.2100000000000002E-2</v>
      </c>
      <c r="O24" s="176">
        <v>2.2100000000000002E-2</v>
      </c>
      <c r="P24" s="176">
        <v>2.2100000000000002E-2</v>
      </c>
      <c r="Q24" s="176">
        <v>2.2100000000000002E-2</v>
      </c>
      <c r="R24" s="176">
        <v>2.2100000000000002E-2</v>
      </c>
      <c r="S24" s="176">
        <v>2.2100000000000002E-2</v>
      </c>
      <c r="T24" s="176">
        <v>2.2100000000000002E-2</v>
      </c>
      <c r="U24" s="176">
        <v>2.2100000000000002E-2</v>
      </c>
      <c r="V24" s="176">
        <v>2.2100000000000002E-2</v>
      </c>
      <c r="W24" s="176">
        <v>2.2100000000000002E-2</v>
      </c>
      <c r="X24" s="176">
        <v>2.2100000000000002E-2</v>
      </c>
      <c r="Y24" s="176">
        <v>2.2100000000000002E-2</v>
      </c>
      <c r="Z24" s="176">
        <v>2.2100000000000002E-2</v>
      </c>
      <c r="AA24" s="176">
        <v>2.2100000000000002E-2</v>
      </c>
      <c r="AB24" s="176">
        <v>2.2100000000000002E-2</v>
      </c>
      <c r="AC24" s="176">
        <v>2.2100000000000002E-2</v>
      </c>
      <c r="AD24" s="176">
        <v>2.2100000000000002E-2</v>
      </c>
      <c r="AE24" s="176">
        <v>2.2100000000000002E-2</v>
      </c>
      <c r="AF24" s="176">
        <v>2.2100000000000002E-2</v>
      </c>
      <c r="AG24" s="176">
        <v>2.2100000000000002E-2</v>
      </c>
      <c r="AH24" s="176">
        <v>2.2100000000000002E-2</v>
      </c>
      <c r="AI24" s="176">
        <v>2.2100000000000002E-2</v>
      </c>
      <c r="AJ24" s="176">
        <v>2.2100000000000002E-2</v>
      </c>
      <c r="AK24" s="176">
        <v>2.2100000000000002E-2</v>
      </c>
      <c r="AL24" s="176">
        <v>2.2100000000000002E-2</v>
      </c>
      <c r="AM24" s="176">
        <v>2.2100000000000002E-2</v>
      </c>
      <c r="AN24" s="176">
        <v>2.2100000000000002E-2</v>
      </c>
      <c r="AO24" s="176">
        <v>2.2100000000000002E-2</v>
      </c>
      <c r="AP24" s="176">
        <v>2.2100000000000002E-2</v>
      </c>
      <c r="AQ24" s="176">
        <v>2.2100000000000002E-2</v>
      </c>
      <c r="AR24" s="176">
        <v>2.2100000000000002E-2</v>
      </c>
      <c r="AS24" s="176">
        <v>2.2100000000000002E-2</v>
      </c>
      <c r="AT24" s="176">
        <v>2.2100000000000002E-2</v>
      </c>
      <c r="AU24" s="134"/>
      <c r="AV24" s="135"/>
      <c r="AW24" s="136"/>
      <c r="AX24" s="137"/>
    </row>
    <row r="25" spans="1:50" x14ac:dyDescent="0.25">
      <c r="A25" s="103" t="s">
        <v>106</v>
      </c>
      <c r="B25" s="129"/>
      <c r="D25" s="184">
        <v>0</v>
      </c>
      <c r="E25" s="185">
        <f>E23*E24/12</f>
        <v>20.460062999999998</v>
      </c>
      <c r="F25" s="185">
        <f t="shared" ref="F25:O25" si="28">F23*F24/12</f>
        <v>20.460062999999998</v>
      </c>
      <c r="G25" s="185">
        <f t="shared" si="28"/>
        <v>20.460062999999998</v>
      </c>
      <c r="H25" s="185">
        <f t="shared" si="28"/>
        <v>20.460062999999998</v>
      </c>
      <c r="I25" s="185">
        <f t="shared" si="28"/>
        <v>20.460062999999998</v>
      </c>
      <c r="J25" s="185">
        <f t="shared" si="28"/>
        <v>17.644457999999997</v>
      </c>
      <c r="K25" s="185">
        <f t="shared" si="28"/>
        <v>0</v>
      </c>
      <c r="L25" s="185">
        <f t="shared" si="28"/>
        <v>0</v>
      </c>
      <c r="M25" s="185">
        <f t="shared" si="28"/>
        <v>0</v>
      </c>
      <c r="N25" s="185">
        <f t="shared" si="28"/>
        <v>0</v>
      </c>
      <c r="O25" s="185">
        <f t="shared" si="28"/>
        <v>0</v>
      </c>
      <c r="P25" s="185">
        <f>P23*P24/12</f>
        <v>0</v>
      </c>
      <c r="Q25" s="185">
        <f t="shared" ref="Q25:AT25" si="29">Q23*Q24/12</f>
        <v>0</v>
      </c>
      <c r="R25" s="185">
        <f t="shared" si="29"/>
        <v>0</v>
      </c>
      <c r="S25" s="185">
        <f t="shared" si="29"/>
        <v>0</v>
      </c>
      <c r="T25" s="185">
        <f t="shared" si="29"/>
        <v>-0.1526005</v>
      </c>
      <c r="U25" s="185">
        <f t="shared" si="29"/>
        <v>-0.1526005</v>
      </c>
      <c r="V25" s="185">
        <f t="shared" si="29"/>
        <v>-0.1526005</v>
      </c>
      <c r="W25" s="185">
        <f t="shared" si="29"/>
        <v>-0.1526005</v>
      </c>
      <c r="X25" s="185">
        <f t="shared" si="29"/>
        <v>-0.1526005</v>
      </c>
      <c r="Y25" s="185">
        <f t="shared" si="29"/>
        <v>-0.1526005</v>
      </c>
      <c r="Z25" s="185">
        <f t="shared" si="29"/>
        <v>-0.1526005</v>
      </c>
      <c r="AA25" s="185">
        <f t="shared" si="29"/>
        <v>-0.1526005</v>
      </c>
      <c r="AB25" s="185">
        <f t="shared" si="29"/>
        <v>-0.1526005</v>
      </c>
      <c r="AC25" s="185">
        <f t="shared" si="29"/>
        <v>-0.1526005</v>
      </c>
      <c r="AD25" s="185">
        <f t="shared" si="29"/>
        <v>-0.1526005</v>
      </c>
      <c r="AE25" s="185">
        <f t="shared" si="29"/>
        <v>-0.1526005</v>
      </c>
      <c r="AF25" s="185">
        <f t="shared" si="29"/>
        <v>-0.1526005</v>
      </c>
      <c r="AG25" s="185">
        <f t="shared" si="29"/>
        <v>-0.1526005</v>
      </c>
      <c r="AH25" s="185">
        <f t="shared" si="29"/>
        <v>-0.1526005</v>
      </c>
      <c r="AI25" s="185">
        <f t="shared" si="29"/>
        <v>-0.1526005</v>
      </c>
      <c r="AJ25" s="185">
        <f t="shared" si="29"/>
        <v>-0.1526005</v>
      </c>
      <c r="AK25" s="185">
        <f t="shared" si="29"/>
        <v>-0.1526005</v>
      </c>
      <c r="AL25" s="185">
        <f t="shared" si="29"/>
        <v>-0.1526005</v>
      </c>
      <c r="AM25" s="185">
        <f t="shared" si="29"/>
        <v>-0.1526005</v>
      </c>
      <c r="AN25" s="185">
        <f t="shared" si="29"/>
        <v>-0.1526005</v>
      </c>
      <c r="AO25" s="185">
        <f t="shared" si="29"/>
        <v>-0.1526005</v>
      </c>
      <c r="AP25" s="185">
        <f t="shared" si="29"/>
        <v>-0.1526005</v>
      </c>
      <c r="AQ25" s="185">
        <f t="shared" si="29"/>
        <v>-0.1526005</v>
      </c>
      <c r="AR25" s="185">
        <f t="shared" si="29"/>
        <v>-0.1526005</v>
      </c>
      <c r="AS25" s="185">
        <f t="shared" si="29"/>
        <v>-0.1526005</v>
      </c>
      <c r="AT25" s="185">
        <f t="shared" si="29"/>
        <v>-0.1526005</v>
      </c>
      <c r="AU25" s="134"/>
      <c r="AV25" s="135"/>
      <c r="AW25" s="140">
        <f>SUM(AI25:AT25)</f>
        <v>-1.8312059999999997</v>
      </c>
      <c r="AX25" s="137">
        <v>376</v>
      </c>
    </row>
    <row r="26" spans="1:50" x14ac:dyDescent="0.25">
      <c r="A26" s="128" t="s">
        <v>105</v>
      </c>
      <c r="B26" s="129"/>
      <c r="D26" s="177">
        <v>0</v>
      </c>
      <c r="E26" s="162">
        <f t="shared" ref="E26:O26" si="30">SUM(E25)</f>
        <v>20.460062999999998</v>
      </c>
      <c r="F26" s="162">
        <f t="shared" si="30"/>
        <v>20.460062999999998</v>
      </c>
      <c r="G26" s="162">
        <f t="shared" si="30"/>
        <v>20.460062999999998</v>
      </c>
      <c r="H26" s="162">
        <f t="shared" si="30"/>
        <v>20.460062999999998</v>
      </c>
      <c r="I26" s="162">
        <f t="shared" si="30"/>
        <v>20.460062999999998</v>
      </c>
      <c r="J26" s="162">
        <f t="shared" si="30"/>
        <v>17.644457999999997</v>
      </c>
      <c r="K26" s="162">
        <f t="shared" si="30"/>
        <v>0</v>
      </c>
      <c r="L26" s="162">
        <f t="shared" si="30"/>
        <v>0</v>
      </c>
      <c r="M26" s="162">
        <f t="shared" si="30"/>
        <v>0</v>
      </c>
      <c r="N26" s="162">
        <f t="shared" si="30"/>
        <v>0</v>
      </c>
      <c r="O26" s="162">
        <f t="shared" si="30"/>
        <v>0</v>
      </c>
      <c r="P26" s="162">
        <f>SUM(P25)</f>
        <v>0</v>
      </c>
      <c r="Q26" s="162">
        <f t="shared" ref="Q26:AT26" si="31">SUM(Q25)</f>
        <v>0</v>
      </c>
      <c r="R26" s="162">
        <f t="shared" si="31"/>
        <v>0</v>
      </c>
      <c r="S26" s="162">
        <f t="shared" si="31"/>
        <v>0</v>
      </c>
      <c r="T26" s="172">
        <f t="shared" si="31"/>
        <v>-0.1526005</v>
      </c>
      <c r="U26" s="172">
        <f t="shared" si="31"/>
        <v>-0.1526005</v>
      </c>
      <c r="V26" s="172">
        <f t="shared" si="31"/>
        <v>-0.1526005</v>
      </c>
      <c r="W26" s="172">
        <f t="shared" si="31"/>
        <v>-0.1526005</v>
      </c>
      <c r="X26" s="172">
        <f t="shared" si="31"/>
        <v>-0.1526005</v>
      </c>
      <c r="Y26" s="172">
        <f t="shared" si="31"/>
        <v>-0.1526005</v>
      </c>
      <c r="Z26" s="172">
        <f t="shared" si="31"/>
        <v>-0.1526005</v>
      </c>
      <c r="AA26" s="172">
        <f t="shared" si="31"/>
        <v>-0.1526005</v>
      </c>
      <c r="AB26" s="172">
        <f t="shared" si="31"/>
        <v>-0.1526005</v>
      </c>
      <c r="AC26" s="172">
        <f t="shared" si="31"/>
        <v>-0.1526005</v>
      </c>
      <c r="AD26" s="172">
        <f t="shared" si="31"/>
        <v>-0.1526005</v>
      </c>
      <c r="AE26" s="172">
        <f t="shared" si="31"/>
        <v>-0.1526005</v>
      </c>
      <c r="AF26" s="172">
        <f t="shared" si="31"/>
        <v>-0.1526005</v>
      </c>
      <c r="AG26" s="172">
        <f t="shared" si="31"/>
        <v>-0.1526005</v>
      </c>
      <c r="AH26" s="172">
        <f t="shared" si="31"/>
        <v>-0.1526005</v>
      </c>
      <c r="AI26" s="172">
        <f t="shared" si="31"/>
        <v>-0.1526005</v>
      </c>
      <c r="AJ26" s="172">
        <f t="shared" si="31"/>
        <v>-0.1526005</v>
      </c>
      <c r="AK26" s="172">
        <f t="shared" si="31"/>
        <v>-0.1526005</v>
      </c>
      <c r="AL26" s="172">
        <f t="shared" si="31"/>
        <v>-0.1526005</v>
      </c>
      <c r="AM26" s="172">
        <f t="shared" si="31"/>
        <v>-0.1526005</v>
      </c>
      <c r="AN26" s="172">
        <f t="shared" si="31"/>
        <v>-0.1526005</v>
      </c>
      <c r="AO26" s="172">
        <f t="shared" si="31"/>
        <v>-0.1526005</v>
      </c>
      <c r="AP26" s="172">
        <f t="shared" si="31"/>
        <v>-0.1526005</v>
      </c>
      <c r="AQ26" s="172">
        <f t="shared" si="31"/>
        <v>-0.1526005</v>
      </c>
      <c r="AR26" s="172">
        <f t="shared" si="31"/>
        <v>-0.1526005</v>
      </c>
      <c r="AS26" s="172">
        <f t="shared" si="31"/>
        <v>-0.1526005</v>
      </c>
      <c r="AT26" s="172">
        <f t="shared" si="31"/>
        <v>-0.1526005</v>
      </c>
      <c r="AU26" s="134"/>
      <c r="AV26" s="178"/>
      <c r="AW26" s="149"/>
      <c r="AX26" s="137"/>
    </row>
    <row r="27" spans="1:50" x14ac:dyDescent="0.25">
      <c r="A27" s="181">
        <v>109107116</v>
      </c>
      <c r="B27" s="129">
        <v>43269</v>
      </c>
      <c r="C27" s="105">
        <v>3762</v>
      </c>
      <c r="D27" s="182">
        <v>0</v>
      </c>
      <c r="E27" s="183">
        <v>17519.34</v>
      </c>
      <c r="F27" s="183">
        <v>17519.34</v>
      </c>
      <c r="G27" s="183">
        <v>17519.34</v>
      </c>
      <c r="H27" s="183">
        <v>17519.34</v>
      </c>
      <c r="I27" s="183">
        <v>17519.34</v>
      </c>
      <c r="J27" s="183">
        <v>17519.34</v>
      </c>
      <c r="K27" s="183">
        <f>J27</f>
        <v>17519.34</v>
      </c>
      <c r="L27" s="183">
        <v>0</v>
      </c>
      <c r="M27" s="183">
        <v>0</v>
      </c>
      <c r="N27" s="183">
        <v>0</v>
      </c>
      <c r="O27" s="183">
        <v>0</v>
      </c>
      <c r="P27" s="183">
        <v>0</v>
      </c>
      <c r="Q27" s="183">
        <v>0</v>
      </c>
      <c r="R27" s="183">
        <v>0</v>
      </c>
      <c r="S27" s="183">
        <v>0</v>
      </c>
      <c r="T27" s="183">
        <v>-193.34</v>
      </c>
      <c r="U27" s="183">
        <v>-193.34</v>
      </c>
      <c r="V27" s="183">
        <v>-193.34</v>
      </c>
      <c r="W27" s="183">
        <v>-193.34</v>
      </c>
      <c r="X27" s="183">
        <v>-193.34</v>
      </c>
      <c r="Y27" s="183">
        <v>-193.34</v>
      </c>
      <c r="Z27" s="183">
        <v>-193.34</v>
      </c>
      <c r="AA27" s="183">
        <v>-193.34</v>
      </c>
      <c r="AB27" s="183">
        <v>-193.34</v>
      </c>
      <c r="AC27" s="183">
        <v>-193.34</v>
      </c>
      <c r="AD27" s="183">
        <v>-193.34</v>
      </c>
      <c r="AE27" s="183">
        <v>-193.34</v>
      </c>
      <c r="AF27" s="183">
        <v>-193.34</v>
      </c>
      <c r="AG27" s="183">
        <v>-193.34</v>
      </c>
      <c r="AH27" s="183">
        <v>-193.34</v>
      </c>
      <c r="AI27" s="183">
        <f>AH27</f>
        <v>-193.34</v>
      </c>
      <c r="AJ27" s="183">
        <f>AI27</f>
        <v>-193.34</v>
      </c>
      <c r="AK27" s="183">
        <f t="shared" ref="AK27:AS27" si="32">AJ27</f>
        <v>-193.34</v>
      </c>
      <c r="AL27" s="183">
        <f t="shared" si="32"/>
        <v>-193.34</v>
      </c>
      <c r="AM27" s="183">
        <f t="shared" si="32"/>
        <v>-193.34</v>
      </c>
      <c r="AN27" s="183">
        <f t="shared" si="32"/>
        <v>-193.34</v>
      </c>
      <c r="AO27" s="183">
        <f t="shared" si="32"/>
        <v>-193.34</v>
      </c>
      <c r="AP27" s="183">
        <f t="shared" si="32"/>
        <v>-193.34</v>
      </c>
      <c r="AQ27" s="183">
        <f t="shared" si="32"/>
        <v>-193.34</v>
      </c>
      <c r="AR27" s="183">
        <f t="shared" si="32"/>
        <v>-193.34</v>
      </c>
      <c r="AS27" s="183">
        <f t="shared" si="32"/>
        <v>-193.34</v>
      </c>
      <c r="AT27" s="183">
        <v>-193.34</v>
      </c>
      <c r="AU27" s="141">
        <f>((AH27+AT27)+(2*(SUM(AI27:AS27))))/24</f>
        <v>-193.34</v>
      </c>
      <c r="AV27" s="135"/>
      <c r="AW27" s="136"/>
      <c r="AX27" s="137">
        <v>376</v>
      </c>
    </row>
    <row r="28" spans="1:50" x14ac:dyDescent="0.25">
      <c r="A28" s="103" t="s">
        <v>103</v>
      </c>
      <c r="B28" s="129"/>
      <c r="D28" s="175">
        <v>0</v>
      </c>
      <c r="E28" s="176">
        <v>2.7699999999999999E-2</v>
      </c>
      <c r="F28" s="176">
        <v>2.7699999999999999E-2</v>
      </c>
      <c r="G28" s="176">
        <v>2.7699999999999999E-2</v>
      </c>
      <c r="H28" s="176">
        <v>2.7699999999999999E-2</v>
      </c>
      <c r="I28" s="176">
        <v>2.7699999999999999E-2</v>
      </c>
      <c r="J28" s="176">
        <v>2.63E-2</v>
      </c>
      <c r="K28" s="176">
        <v>2.4400000000000002E-2</v>
      </c>
      <c r="L28" s="176">
        <v>2.4400000000000002E-2</v>
      </c>
      <c r="M28" s="176">
        <v>2.4400000000000002E-2</v>
      </c>
      <c r="N28" s="176">
        <v>2.4400000000000002E-2</v>
      </c>
      <c r="O28" s="176">
        <v>2.4400000000000002E-2</v>
      </c>
      <c r="P28" s="176">
        <v>2.4400000000000002E-2</v>
      </c>
      <c r="Q28" s="176">
        <v>2.4400000000000002E-2</v>
      </c>
      <c r="R28" s="176">
        <v>2.4400000000000002E-2</v>
      </c>
      <c r="S28" s="176">
        <v>2.4400000000000002E-2</v>
      </c>
      <c r="T28" s="176">
        <v>2.4400000000000002E-2</v>
      </c>
      <c r="U28" s="176">
        <v>2.4400000000000002E-2</v>
      </c>
      <c r="V28" s="176">
        <v>2.4400000000000002E-2</v>
      </c>
      <c r="W28" s="176">
        <v>2.4400000000000002E-2</v>
      </c>
      <c r="X28" s="176">
        <v>2.4400000000000002E-2</v>
      </c>
      <c r="Y28" s="176">
        <v>2.4400000000000002E-2</v>
      </c>
      <c r="Z28" s="176">
        <v>2.4400000000000002E-2</v>
      </c>
      <c r="AA28" s="176">
        <v>2.4400000000000002E-2</v>
      </c>
      <c r="AB28" s="176">
        <v>2.4400000000000002E-2</v>
      </c>
      <c r="AC28" s="176">
        <v>2.4400000000000002E-2</v>
      </c>
      <c r="AD28" s="176">
        <v>2.4400000000000002E-2</v>
      </c>
      <c r="AE28" s="176">
        <v>2.4400000000000002E-2</v>
      </c>
      <c r="AF28" s="176">
        <v>2.4400000000000002E-2</v>
      </c>
      <c r="AG28" s="176">
        <v>2.4400000000000002E-2</v>
      </c>
      <c r="AH28" s="176">
        <v>2.4400000000000002E-2</v>
      </c>
      <c r="AI28" s="176">
        <v>2.4400000000000002E-2</v>
      </c>
      <c r="AJ28" s="176">
        <v>2.4400000000000002E-2</v>
      </c>
      <c r="AK28" s="176">
        <v>2.4400000000000002E-2</v>
      </c>
      <c r="AL28" s="176">
        <v>2.4400000000000002E-2</v>
      </c>
      <c r="AM28" s="176">
        <v>2.4400000000000002E-2</v>
      </c>
      <c r="AN28" s="176">
        <v>2.4400000000000002E-2</v>
      </c>
      <c r="AO28" s="176">
        <v>2.4400000000000002E-2</v>
      </c>
      <c r="AP28" s="176">
        <v>2.4400000000000002E-2</v>
      </c>
      <c r="AQ28" s="176">
        <v>2.4400000000000002E-2</v>
      </c>
      <c r="AR28" s="176">
        <v>2.4400000000000002E-2</v>
      </c>
      <c r="AS28" s="176">
        <v>2.4400000000000002E-2</v>
      </c>
      <c r="AT28" s="176">
        <v>2.4400000000000002E-2</v>
      </c>
      <c r="AU28" s="134"/>
      <c r="AV28" s="135"/>
      <c r="AW28" s="136"/>
      <c r="AX28" s="137"/>
    </row>
    <row r="29" spans="1:50" x14ac:dyDescent="0.25">
      <c r="A29" s="103" t="s">
        <v>107</v>
      </c>
      <c r="D29" s="184">
        <v>0</v>
      </c>
      <c r="E29" s="185">
        <f>E27*E28/12</f>
        <v>40.440476499999995</v>
      </c>
      <c r="F29" s="185">
        <f t="shared" ref="F29:O29" si="33">F27*F28/12</f>
        <v>40.440476499999995</v>
      </c>
      <c r="G29" s="185">
        <f t="shared" si="33"/>
        <v>40.440476499999995</v>
      </c>
      <c r="H29" s="185">
        <f t="shared" si="33"/>
        <v>40.440476499999995</v>
      </c>
      <c r="I29" s="185">
        <f t="shared" si="33"/>
        <v>40.440476499999995</v>
      </c>
      <c r="J29" s="185">
        <f t="shared" si="33"/>
        <v>38.396553500000003</v>
      </c>
      <c r="K29" s="185">
        <f t="shared" si="33"/>
        <v>35.622658000000001</v>
      </c>
      <c r="L29" s="185">
        <f t="shared" si="33"/>
        <v>0</v>
      </c>
      <c r="M29" s="185">
        <f t="shared" si="33"/>
        <v>0</v>
      </c>
      <c r="N29" s="185">
        <f t="shared" si="33"/>
        <v>0</v>
      </c>
      <c r="O29" s="185">
        <f t="shared" si="33"/>
        <v>0</v>
      </c>
      <c r="P29" s="185">
        <f>P27*P28/12</f>
        <v>0</v>
      </c>
      <c r="Q29" s="185">
        <f t="shared" ref="Q29:AT29" si="34">Q27*Q28/12</f>
        <v>0</v>
      </c>
      <c r="R29" s="185">
        <f t="shared" si="34"/>
        <v>0</v>
      </c>
      <c r="S29" s="185">
        <f t="shared" si="34"/>
        <v>0</v>
      </c>
      <c r="T29" s="185">
        <f t="shared" si="34"/>
        <v>-0.39312466666666673</v>
      </c>
      <c r="U29" s="185">
        <f t="shared" si="34"/>
        <v>-0.39312466666666673</v>
      </c>
      <c r="V29" s="185">
        <f t="shared" si="34"/>
        <v>-0.39312466666666673</v>
      </c>
      <c r="W29" s="185">
        <f t="shared" si="34"/>
        <v>-0.39312466666666673</v>
      </c>
      <c r="X29" s="185">
        <f t="shared" si="34"/>
        <v>-0.39312466666666673</v>
      </c>
      <c r="Y29" s="185">
        <f t="shared" si="34"/>
        <v>-0.39312466666666673</v>
      </c>
      <c r="Z29" s="185">
        <f t="shared" si="34"/>
        <v>-0.39312466666666673</v>
      </c>
      <c r="AA29" s="185">
        <f t="shared" si="34"/>
        <v>-0.39312466666666673</v>
      </c>
      <c r="AB29" s="185">
        <f t="shared" si="34"/>
        <v>-0.39312466666666673</v>
      </c>
      <c r="AC29" s="185">
        <f t="shared" si="34"/>
        <v>-0.39312466666666673</v>
      </c>
      <c r="AD29" s="185">
        <f t="shared" si="34"/>
        <v>-0.39312466666666673</v>
      </c>
      <c r="AE29" s="185">
        <f t="shared" si="34"/>
        <v>-0.39312466666666673</v>
      </c>
      <c r="AF29" s="185">
        <f t="shared" si="34"/>
        <v>-0.39312466666666673</v>
      </c>
      <c r="AG29" s="185">
        <f t="shared" si="34"/>
        <v>-0.39312466666666673</v>
      </c>
      <c r="AH29" s="185">
        <f t="shared" si="34"/>
        <v>-0.39312466666666673</v>
      </c>
      <c r="AI29" s="185">
        <f t="shared" si="34"/>
        <v>-0.39312466666666673</v>
      </c>
      <c r="AJ29" s="185">
        <f t="shared" si="34"/>
        <v>-0.39312466666666673</v>
      </c>
      <c r="AK29" s="185">
        <f t="shared" si="34"/>
        <v>-0.39312466666666673</v>
      </c>
      <c r="AL29" s="185">
        <f t="shared" si="34"/>
        <v>-0.39312466666666673</v>
      </c>
      <c r="AM29" s="185">
        <f t="shared" si="34"/>
        <v>-0.39312466666666673</v>
      </c>
      <c r="AN29" s="185">
        <f t="shared" si="34"/>
        <v>-0.39312466666666673</v>
      </c>
      <c r="AO29" s="185">
        <f t="shared" si="34"/>
        <v>-0.39312466666666673</v>
      </c>
      <c r="AP29" s="185">
        <f t="shared" si="34"/>
        <v>-0.39312466666666673</v>
      </c>
      <c r="AQ29" s="185">
        <f t="shared" si="34"/>
        <v>-0.39312466666666673</v>
      </c>
      <c r="AR29" s="185">
        <f t="shared" si="34"/>
        <v>-0.39312466666666673</v>
      </c>
      <c r="AS29" s="185">
        <f t="shared" si="34"/>
        <v>-0.39312466666666673</v>
      </c>
      <c r="AT29" s="185">
        <f t="shared" si="34"/>
        <v>-0.39312466666666673</v>
      </c>
      <c r="AU29" s="134"/>
      <c r="AV29" s="135"/>
      <c r="AW29" s="140">
        <f>SUM(AI29:AT29)</f>
        <v>-4.7174960000000006</v>
      </c>
      <c r="AX29" s="137">
        <v>376</v>
      </c>
    </row>
    <row r="30" spans="1:50" x14ac:dyDescent="0.25">
      <c r="A30" s="128" t="s">
        <v>105</v>
      </c>
      <c r="D30" s="177">
        <v>0</v>
      </c>
      <c r="E30" s="162">
        <f t="shared" ref="E30:O30" si="35">SUM(E29)</f>
        <v>40.440476499999995</v>
      </c>
      <c r="F30" s="162">
        <f t="shared" si="35"/>
        <v>40.440476499999995</v>
      </c>
      <c r="G30" s="162">
        <f t="shared" si="35"/>
        <v>40.440476499999995</v>
      </c>
      <c r="H30" s="162">
        <f t="shared" si="35"/>
        <v>40.440476499999995</v>
      </c>
      <c r="I30" s="162">
        <f t="shared" si="35"/>
        <v>40.440476499999995</v>
      </c>
      <c r="J30" s="162">
        <f t="shared" si="35"/>
        <v>38.396553500000003</v>
      </c>
      <c r="K30" s="162">
        <f t="shared" si="35"/>
        <v>35.622658000000001</v>
      </c>
      <c r="L30" s="162">
        <f t="shared" si="35"/>
        <v>0</v>
      </c>
      <c r="M30" s="162">
        <f t="shared" si="35"/>
        <v>0</v>
      </c>
      <c r="N30" s="162">
        <f t="shared" si="35"/>
        <v>0</v>
      </c>
      <c r="O30" s="162">
        <f t="shared" si="35"/>
        <v>0</v>
      </c>
      <c r="P30" s="162">
        <f>SUM(P29)</f>
        <v>0</v>
      </c>
      <c r="Q30" s="162">
        <f t="shared" ref="Q30:AT30" si="36">SUM(Q29)</f>
        <v>0</v>
      </c>
      <c r="R30" s="162">
        <f t="shared" si="36"/>
        <v>0</v>
      </c>
      <c r="S30" s="162">
        <f t="shared" si="36"/>
        <v>0</v>
      </c>
      <c r="T30" s="172">
        <f t="shared" si="36"/>
        <v>-0.39312466666666673</v>
      </c>
      <c r="U30" s="172">
        <f t="shared" si="36"/>
        <v>-0.39312466666666673</v>
      </c>
      <c r="V30" s="172">
        <f t="shared" si="36"/>
        <v>-0.39312466666666673</v>
      </c>
      <c r="W30" s="172">
        <f t="shared" si="36"/>
        <v>-0.39312466666666673</v>
      </c>
      <c r="X30" s="172">
        <f t="shared" si="36"/>
        <v>-0.39312466666666673</v>
      </c>
      <c r="Y30" s="172">
        <f t="shared" si="36"/>
        <v>-0.39312466666666673</v>
      </c>
      <c r="Z30" s="172">
        <f t="shared" si="36"/>
        <v>-0.39312466666666673</v>
      </c>
      <c r="AA30" s="172">
        <f t="shared" si="36"/>
        <v>-0.39312466666666673</v>
      </c>
      <c r="AB30" s="172">
        <f t="shared" si="36"/>
        <v>-0.39312466666666673</v>
      </c>
      <c r="AC30" s="172">
        <f t="shared" si="36"/>
        <v>-0.39312466666666673</v>
      </c>
      <c r="AD30" s="172">
        <f t="shared" si="36"/>
        <v>-0.39312466666666673</v>
      </c>
      <c r="AE30" s="172">
        <f t="shared" si="36"/>
        <v>-0.39312466666666673</v>
      </c>
      <c r="AF30" s="172">
        <f t="shared" si="36"/>
        <v>-0.39312466666666673</v>
      </c>
      <c r="AG30" s="172">
        <f t="shared" si="36"/>
        <v>-0.39312466666666673</v>
      </c>
      <c r="AH30" s="172">
        <f t="shared" si="36"/>
        <v>-0.39312466666666673</v>
      </c>
      <c r="AI30" s="172">
        <f t="shared" si="36"/>
        <v>-0.39312466666666673</v>
      </c>
      <c r="AJ30" s="172">
        <f t="shared" si="36"/>
        <v>-0.39312466666666673</v>
      </c>
      <c r="AK30" s="172">
        <f t="shared" si="36"/>
        <v>-0.39312466666666673</v>
      </c>
      <c r="AL30" s="172">
        <f t="shared" si="36"/>
        <v>-0.39312466666666673</v>
      </c>
      <c r="AM30" s="172">
        <f t="shared" si="36"/>
        <v>-0.39312466666666673</v>
      </c>
      <c r="AN30" s="172">
        <f t="shared" si="36"/>
        <v>-0.39312466666666673</v>
      </c>
      <c r="AO30" s="172">
        <f t="shared" si="36"/>
        <v>-0.39312466666666673</v>
      </c>
      <c r="AP30" s="172">
        <f t="shared" si="36"/>
        <v>-0.39312466666666673</v>
      </c>
      <c r="AQ30" s="172">
        <f t="shared" si="36"/>
        <v>-0.39312466666666673</v>
      </c>
      <c r="AR30" s="172">
        <f t="shared" si="36"/>
        <v>-0.39312466666666673</v>
      </c>
      <c r="AS30" s="172">
        <f t="shared" si="36"/>
        <v>-0.39312466666666673</v>
      </c>
      <c r="AT30" s="172">
        <f t="shared" si="36"/>
        <v>-0.39312466666666673</v>
      </c>
      <c r="AU30" s="134"/>
      <c r="AV30" s="178"/>
      <c r="AW30" s="149"/>
      <c r="AX30" s="137"/>
    </row>
    <row r="31" spans="1:50" ht="14.4" thickBot="1" x14ac:dyDescent="0.3">
      <c r="A31" s="151" t="s">
        <v>20</v>
      </c>
      <c r="B31" s="152"/>
      <c r="C31" s="153"/>
      <c r="D31" s="154">
        <f>D30+D26</f>
        <v>0</v>
      </c>
      <c r="E31" s="154">
        <f>D31+E26+E30</f>
        <v>60.900539499999994</v>
      </c>
      <c r="F31" s="154">
        <f t="shared" ref="F31:AT31" si="37">E31+F26+F30</f>
        <v>121.80107899999999</v>
      </c>
      <c r="G31" s="154">
        <f t="shared" si="37"/>
        <v>182.70161849999997</v>
      </c>
      <c r="H31" s="154">
        <f t="shared" si="37"/>
        <v>243.60215799999995</v>
      </c>
      <c r="I31" s="154">
        <f t="shared" si="37"/>
        <v>304.50269749999995</v>
      </c>
      <c r="J31" s="154">
        <f t="shared" si="37"/>
        <v>360.54370899999992</v>
      </c>
      <c r="K31" s="154">
        <f t="shared" si="37"/>
        <v>396.16636699999992</v>
      </c>
      <c r="L31" s="154">
        <f t="shared" si="37"/>
        <v>396.16636699999992</v>
      </c>
      <c r="M31" s="154">
        <f t="shared" si="37"/>
        <v>396.16636699999992</v>
      </c>
      <c r="N31" s="154">
        <f t="shared" si="37"/>
        <v>396.16636699999992</v>
      </c>
      <c r="O31" s="154">
        <f t="shared" si="37"/>
        <v>396.16636699999992</v>
      </c>
      <c r="P31" s="154">
        <f t="shared" si="37"/>
        <v>396.16636699999992</v>
      </c>
      <c r="Q31" s="154">
        <f t="shared" si="37"/>
        <v>396.16636699999992</v>
      </c>
      <c r="R31" s="154">
        <f t="shared" si="37"/>
        <v>396.16636699999992</v>
      </c>
      <c r="S31" s="154">
        <f t="shared" si="37"/>
        <v>396.16636699999992</v>
      </c>
      <c r="T31" s="154">
        <f t="shared" si="37"/>
        <v>395.62064183333325</v>
      </c>
      <c r="U31" s="154">
        <f t="shared" si="37"/>
        <v>395.07491666666658</v>
      </c>
      <c r="V31" s="154">
        <f t="shared" si="37"/>
        <v>394.52919149999991</v>
      </c>
      <c r="W31" s="154">
        <f t="shared" si="37"/>
        <v>393.98346633333324</v>
      </c>
      <c r="X31" s="154">
        <f t="shared" si="37"/>
        <v>393.43774116666657</v>
      </c>
      <c r="Y31" s="154">
        <f t="shared" si="37"/>
        <v>392.8920159999999</v>
      </c>
      <c r="Z31" s="154">
        <f t="shared" si="37"/>
        <v>392.34629083333323</v>
      </c>
      <c r="AA31" s="154">
        <f t="shared" si="37"/>
        <v>391.80056566666656</v>
      </c>
      <c r="AB31" s="154">
        <f t="shared" si="37"/>
        <v>391.25484049999989</v>
      </c>
      <c r="AC31" s="154">
        <f t="shared" si="37"/>
        <v>390.70911533333322</v>
      </c>
      <c r="AD31" s="154">
        <f t="shared" si="37"/>
        <v>390.16339016666655</v>
      </c>
      <c r="AE31" s="154">
        <f t="shared" si="37"/>
        <v>389.61766499999987</v>
      </c>
      <c r="AF31" s="154">
        <f t="shared" si="37"/>
        <v>389.0719398333332</v>
      </c>
      <c r="AG31" s="154">
        <f t="shared" si="37"/>
        <v>388.52621466666653</v>
      </c>
      <c r="AH31" s="154">
        <f t="shared" si="37"/>
        <v>387.98048949999986</v>
      </c>
      <c r="AI31" s="154">
        <f t="shared" si="37"/>
        <v>387.43476433333319</v>
      </c>
      <c r="AJ31" s="154">
        <f t="shared" si="37"/>
        <v>386.88903916666652</v>
      </c>
      <c r="AK31" s="154">
        <f t="shared" si="37"/>
        <v>386.34331399999985</v>
      </c>
      <c r="AL31" s="154">
        <f t="shared" si="37"/>
        <v>385.79758883333318</v>
      </c>
      <c r="AM31" s="154">
        <f t="shared" si="37"/>
        <v>385.25186366666651</v>
      </c>
      <c r="AN31" s="154">
        <f t="shared" si="37"/>
        <v>384.70613849999984</v>
      </c>
      <c r="AO31" s="154">
        <f t="shared" si="37"/>
        <v>384.16041333333317</v>
      </c>
      <c r="AP31" s="154">
        <f t="shared" si="37"/>
        <v>383.6146881666665</v>
      </c>
      <c r="AQ31" s="154">
        <f t="shared" si="37"/>
        <v>383.06896299999983</v>
      </c>
      <c r="AR31" s="154">
        <f t="shared" si="37"/>
        <v>382.52323783333316</v>
      </c>
      <c r="AS31" s="154">
        <f t="shared" si="37"/>
        <v>381.97751266666648</v>
      </c>
      <c r="AT31" s="154">
        <f t="shared" si="37"/>
        <v>381.43178749999981</v>
      </c>
      <c r="AU31" s="156"/>
      <c r="AV31" s="157">
        <f>((AH31+AT31)+(2*(SUM(AI31:AS31))))/24</f>
        <v>384.70613849999978</v>
      </c>
      <c r="AW31" s="158"/>
      <c r="AX31" s="159">
        <v>376</v>
      </c>
    </row>
    <row r="32" spans="1:50" ht="32.1" customHeight="1" thickTop="1" x14ac:dyDescent="0.25">
      <c r="A32" s="119" t="s">
        <v>96</v>
      </c>
      <c r="B32" s="164" t="s">
        <v>97</v>
      </c>
      <c r="C32" s="165" t="s">
        <v>98</v>
      </c>
      <c r="D32" s="166">
        <f>D3</f>
        <v>42887</v>
      </c>
      <c r="E32" s="167">
        <f t="shared" ref="E32:AT32" si="38">E3</f>
        <v>42917</v>
      </c>
      <c r="F32" s="167">
        <f t="shared" si="38"/>
        <v>42948</v>
      </c>
      <c r="G32" s="167">
        <f t="shared" si="38"/>
        <v>42979</v>
      </c>
      <c r="H32" s="167">
        <f t="shared" si="38"/>
        <v>43009</v>
      </c>
      <c r="I32" s="167">
        <f t="shared" si="38"/>
        <v>43040</v>
      </c>
      <c r="J32" s="167">
        <f t="shared" si="38"/>
        <v>43070</v>
      </c>
      <c r="K32" s="167">
        <f t="shared" si="38"/>
        <v>43101</v>
      </c>
      <c r="L32" s="167">
        <f t="shared" si="38"/>
        <v>43132</v>
      </c>
      <c r="M32" s="167">
        <f t="shared" si="38"/>
        <v>43160</v>
      </c>
      <c r="N32" s="167">
        <f t="shared" si="38"/>
        <v>43191</v>
      </c>
      <c r="O32" s="167">
        <f t="shared" si="38"/>
        <v>43221</v>
      </c>
      <c r="P32" s="167">
        <f t="shared" si="38"/>
        <v>43252</v>
      </c>
      <c r="Q32" s="167">
        <f t="shared" si="38"/>
        <v>43282</v>
      </c>
      <c r="R32" s="167">
        <f t="shared" si="38"/>
        <v>43313</v>
      </c>
      <c r="S32" s="167">
        <f t="shared" si="38"/>
        <v>43344</v>
      </c>
      <c r="T32" s="167">
        <f t="shared" si="38"/>
        <v>43374</v>
      </c>
      <c r="U32" s="167">
        <f t="shared" si="38"/>
        <v>43405</v>
      </c>
      <c r="V32" s="167">
        <f t="shared" si="38"/>
        <v>43435</v>
      </c>
      <c r="W32" s="167">
        <f t="shared" si="38"/>
        <v>43466</v>
      </c>
      <c r="X32" s="167">
        <f t="shared" si="38"/>
        <v>43497</v>
      </c>
      <c r="Y32" s="167">
        <f t="shared" si="38"/>
        <v>43525</v>
      </c>
      <c r="Z32" s="167">
        <f t="shared" si="38"/>
        <v>43556</v>
      </c>
      <c r="AA32" s="167">
        <f t="shared" si="38"/>
        <v>43586</v>
      </c>
      <c r="AB32" s="167">
        <f t="shared" si="38"/>
        <v>43617</v>
      </c>
      <c r="AC32" s="167">
        <f t="shared" si="38"/>
        <v>43647</v>
      </c>
      <c r="AD32" s="167">
        <f t="shared" si="38"/>
        <v>43678</v>
      </c>
      <c r="AE32" s="167">
        <f t="shared" si="38"/>
        <v>43709</v>
      </c>
      <c r="AF32" s="167">
        <f t="shared" si="38"/>
        <v>43739</v>
      </c>
      <c r="AG32" s="167">
        <f t="shared" si="38"/>
        <v>43770</v>
      </c>
      <c r="AH32" s="167">
        <f t="shared" si="38"/>
        <v>43800</v>
      </c>
      <c r="AI32" s="167">
        <f t="shared" si="38"/>
        <v>43831</v>
      </c>
      <c r="AJ32" s="167">
        <f t="shared" si="38"/>
        <v>43862</v>
      </c>
      <c r="AK32" s="167">
        <f t="shared" si="38"/>
        <v>43891</v>
      </c>
      <c r="AL32" s="167">
        <f t="shared" si="38"/>
        <v>43922</v>
      </c>
      <c r="AM32" s="167">
        <f t="shared" si="38"/>
        <v>43952</v>
      </c>
      <c r="AN32" s="167">
        <f t="shared" si="38"/>
        <v>43983</v>
      </c>
      <c r="AO32" s="167">
        <f t="shared" si="38"/>
        <v>44013</v>
      </c>
      <c r="AP32" s="167">
        <f t="shared" si="38"/>
        <v>44044</v>
      </c>
      <c r="AQ32" s="167">
        <f t="shared" si="38"/>
        <v>44075</v>
      </c>
      <c r="AR32" s="167">
        <f t="shared" si="38"/>
        <v>44105</v>
      </c>
      <c r="AS32" s="167">
        <f t="shared" si="38"/>
        <v>44136</v>
      </c>
      <c r="AT32" s="167">
        <f t="shared" si="38"/>
        <v>44166</v>
      </c>
      <c r="AU32" s="134"/>
      <c r="AV32" s="150"/>
      <c r="AW32" s="88"/>
      <c r="AX32" s="137"/>
    </row>
    <row r="33" spans="1:50" x14ac:dyDescent="0.25">
      <c r="A33" s="128">
        <v>109107443</v>
      </c>
      <c r="B33" s="129" t="s">
        <v>108</v>
      </c>
      <c r="C33" s="168">
        <v>3802</v>
      </c>
      <c r="D33" s="145">
        <v>0</v>
      </c>
      <c r="E33" s="186">
        <v>93233.470000000016</v>
      </c>
      <c r="F33" s="186">
        <f t="shared" ref="F33:AG33" si="39">E33+E34</f>
        <v>93233.470000000016</v>
      </c>
      <c r="G33" s="186">
        <f t="shared" si="39"/>
        <v>93233.470000000016</v>
      </c>
      <c r="H33" s="187">
        <f t="shared" si="39"/>
        <v>93233.470000000016</v>
      </c>
      <c r="I33" s="133">
        <f t="shared" si="39"/>
        <v>93233.470000000016</v>
      </c>
      <c r="J33" s="133">
        <f t="shared" si="39"/>
        <v>93233.470000000016</v>
      </c>
      <c r="K33" s="183">
        <f>J35</f>
        <v>93233.470000000016</v>
      </c>
      <c r="L33" s="133">
        <f t="shared" si="39"/>
        <v>0</v>
      </c>
      <c r="M33" s="133">
        <f t="shared" si="39"/>
        <v>0</v>
      </c>
      <c r="N33" s="133">
        <f t="shared" si="39"/>
        <v>0</v>
      </c>
      <c r="O33" s="133">
        <f t="shared" si="39"/>
        <v>0</v>
      </c>
      <c r="P33" s="133">
        <f t="shared" si="39"/>
        <v>0</v>
      </c>
      <c r="Q33" s="133">
        <f t="shared" si="39"/>
        <v>0</v>
      </c>
      <c r="R33" s="133">
        <f t="shared" si="39"/>
        <v>0</v>
      </c>
      <c r="S33" s="133">
        <f t="shared" si="39"/>
        <v>0</v>
      </c>
      <c r="T33" s="133">
        <f t="shared" si="39"/>
        <v>0</v>
      </c>
      <c r="U33" s="133">
        <f t="shared" si="39"/>
        <v>0</v>
      </c>
      <c r="V33" s="133">
        <f t="shared" si="39"/>
        <v>0</v>
      </c>
      <c r="W33" s="133">
        <f t="shared" si="39"/>
        <v>0</v>
      </c>
      <c r="X33" s="133">
        <f t="shared" si="39"/>
        <v>0</v>
      </c>
      <c r="Y33" s="133">
        <f t="shared" si="39"/>
        <v>0</v>
      </c>
      <c r="Z33" s="133">
        <f t="shared" si="39"/>
        <v>0</v>
      </c>
      <c r="AA33" s="133">
        <f t="shared" si="39"/>
        <v>0</v>
      </c>
      <c r="AB33" s="133">
        <f t="shared" si="39"/>
        <v>0</v>
      </c>
      <c r="AC33" s="133">
        <f t="shared" si="39"/>
        <v>0</v>
      </c>
      <c r="AD33" s="133">
        <f t="shared" si="39"/>
        <v>0</v>
      </c>
      <c r="AE33" s="133">
        <f t="shared" si="39"/>
        <v>0</v>
      </c>
      <c r="AF33" s="133">
        <f t="shared" si="39"/>
        <v>0</v>
      </c>
      <c r="AG33" s="133">
        <f t="shared" si="39"/>
        <v>0</v>
      </c>
      <c r="AH33" s="133">
        <v>0</v>
      </c>
      <c r="AI33" s="133">
        <f>AH33</f>
        <v>0</v>
      </c>
      <c r="AJ33" s="133">
        <f>AI33</f>
        <v>0</v>
      </c>
      <c r="AK33" s="133">
        <f t="shared" ref="AK33:AS33" si="40">AJ33</f>
        <v>0</v>
      </c>
      <c r="AL33" s="133">
        <f t="shared" si="40"/>
        <v>0</v>
      </c>
      <c r="AM33" s="133">
        <f t="shared" si="40"/>
        <v>0</v>
      </c>
      <c r="AN33" s="133">
        <f t="shared" si="40"/>
        <v>0</v>
      </c>
      <c r="AO33" s="133">
        <f t="shared" si="40"/>
        <v>0</v>
      </c>
      <c r="AP33" s="133">
        <f t="shared" si="40"/>
        <v>0</v>
      </c>
      <c r="AQ33" s="133">
        <f t="shared" si="40"/>
        <v>0</v>
      </c>
      <c r="AR33" s="133">
        <f t="shared" si="40"/>
        <v>0</v>
      </c>
      <c r="AS33" s="133">
        <f t="shared" si="40"/>
        <v>0</v>
      </c>
      <c r="AT33" s="133">
        <v>0</v>
      </c>
      <c r="AU33" s="134"/>
      <c r="AV33" s="150"/>
      <c r="AW33" s="88"/>
      <c r="AX33" s="137"/>
    </row>
    <row r="34" spans="1:50" x14ac:dyDescent="0.25">
      <c r="A34" s="103" t="s">
        <v>101</v>
      </c>
      <c r="D34" s="144">
        <v>0</v>
      </c>
      <c r="E34" s="136"/>
      <c r="F34" s="136"/>
      <c r="G34" s="136"/>
      <c r="H34" s="188"/>
      <c r="I34" s="188"/>
      <c r="J34" s="188"/>
      <c r="K34" s="188">
        <v>-93233.47</v>
      </c>
      <c r="L34" s="188"/>
      <c r="M34" s="188"/>
      <c r="N34" s="188"/>
      <c r="O34" s="188"/>
      <c r="P34" s="188"/>
      <c r="Q34" s="188"/>
      <c r="R34" s="188"/>
      <c r="S34" s="188"/>
      <c r="T34" s="188"/>
      <c r="U34" s="188"/>
      <c r="V34" s="188"/>
      <c r="W34" s="188"/>
      <c r="X34" s="188"/>
      <c r="Y34" s="188"/>
      <c r="Z34" s="188"/>
      <c r="AA34" s="188"/>
      <c r="AB34" s="188"/>
      <c r="AC34" s="188"/>
      <c r="AD34" s="188"/>
      <c r="AE34" s="188"/>
      <c r="AF34" s="188"/>
      <c r="AG34" s="188"/>
      <c r="AH34" s="188"/>
      <c r="AI34" s="188"/>
      <c r="AJ34" s="188"/>
      <c r="AK34" s="188"/>
      <c r="AL34" s="188"/>
      <c r="AM34" s="188"/>
      <c r="AN34" s="188"/>
      <c r="AO34" s="188"/>
      <c r="AP34" s="188"/>
      <c r="AQ34" s="188"/>
      <c r="AR34" s="188"/>
      <c r="AS34" s="188"/>
      <c r="AT34" s="188"/>
      <c r="AU34" s="134"/>
      <c r="AV34" s="135"/>
      <c r="AW34" s="136"/>
      <c r="AX34" s="137"/>
    </row>
    <row r="35" spans="1:50" x14ac:dyDescent="0.25">
      <c r="A35" s="128" t="s">
        <v>102</v>
      </c>
      <c r="B35" s="105"/>
      <c r="D35" s="189">
        <v>0</v>
      </c>
      <c r="E35" s="190">
        <f t="shared" ref="E35:AT35" si="41">SUM(E33:E34)</f>
        <v>93233.470000000016</v>
      </c>
      <c r="F35" s="190">
        <f t="shared" si="41"/>
        <v>93233.470000000016</v>
      </c>
      <c r="G35" s="190">
        <f t="shared" si="41"/>
        <v>93233.470000000016</v>
      </c>
      <c r="H35" s="190">
        <f t="shared" si="41"/>
        <v>93233.470000000016</v>
      </c>
      <c r="I35" s="190">
        <f t="shared" si="41"/>
        <v>93233.470000000016</v>
      </c>
      <c r="J35" s="190">
        <f t="shared" si="41"/>
        <v>93233.470000000016</v>
      </c>
      <c r="K35" s="190">
        <f>K33+K34</f>
        <v>0</v>
      </c>
      <c r="L35" s="190">
        <f t="shared" si="41"/>
        <v>0</v>
      </c>
      <c r="M35" s="190">
        <f t="shared" si="41"/>
        <v>0</v>
      </c>
      <c r="N35" s="190">
        <f t="shared" si="41"/>
        <v>0</v>
      </c>
      <c r="O35" s="190">
        <f t="shared" si="41"/>
        <v>0</v>
      </c>
      <c r="P35" s="190">
        <f t="shared" si="41"/>
        <v>0</v>
      </c>
      <c r="Q35" s="190">
        <f t="shared" si="41"/>
        <v>0</v>
      </c>
      <c r="R35" s="190">
        <f t="shared" si="41"/>
        <v>0</v>
      </c>
      <c r="S35" s="190">
        <f t="shared" si="41"/>
        <v>0</v>
      </c>
      <c r="T35" s="190">
        <f t="shared" si="41"/>
        <v>0</v>
      </c>
      <c r="U35" s="190">
        <f t="shared" si="41"/>
        <v>0</v>
      </c>
      <c r="V35" s="190">
        <f t="shared" si="41"/>
        <v>0</v>
      </c>
      <c r="W35" s="190">
        <f t="shared" si="41"/>
        <v>0</v>
      </c>
      <c r="X35" s="190">
        <f t="shared" si="41"/>
        <v>0</v>
      </c>
      <c r="Y35" s="190">
        <f t="shared" si="41"/>
        <v>0</v>
      </c>
      <c r="Z35" s="190">
        <f t="shared" si="41"/>
        <v>0</v>
      </c>
      <c r="AA35" s="190">
        <f t="shared" si="41"/>
        <v>0</v>
      </c>
      <c r="AB35" s="190">
        <f t="shared" si="41"/>
        <v>0</v>
      </c>
      <c r="AC35" s="190">
        <f t="shared" si="41"/>
        <v>0</v>
      </c>
      <c r="AD35" s="190">
        <f t="shared" si="41"/>
        <v>0</v>
      </c>
      <c r="AE35" s="190">
        <f t="shared" si="41"/>
        <v>0</v>
      </c>
      <c r="AF35" s="190">
        <f t="shared" si="41"/>
        <v>0</v>
      </c>
      <c r="AG35" s="190">
        <f t="shared" si="41"/>
        <v>0</v>
      </c>
      <c r="AH35" s="190">
        <f t="shared" si="41"/>
        <v>0</v>
      </c>
      <c r="AI35" s="190">
        <f t="shared" si="41"/>
        <v>0</v>
      </c>
      <c r="AJ35" s="190">
        <f t="shared" si="41"/>
        <v>0</v>
      </c>
      <c r="AK35" s="190">
        <f t="shared" si="41"/>
        <v>0</v>
      </c>
      <c r="AL35" s="190">
        <f t="shared" si="41"/>
        <v>0</v>
      </c>
      <c r="AM35" s="190">
        <f t="shared" si="41"/>
        <v>0</v>
      </c>
      <c r="AN35" s="190">
        <f t="shared" si="41"/>
        <v>0</v>
      </c>
      <c r="AO35" s="190">
        <f t="shared" si="41"/>
        <v>0</v>
      </c>
      <c r="AP35" s="190">
        <f t="shared" si="41"/>
        <v>0</v>
      </c>
      <c r="AQ35" s="190">
        <f t="shared" si="41"/>
        <v>0</v>
      </c>
      <c r="AR35" s="190">
        <f t="shared" si="41"/>
        <v>0</v>
      </c>
      <c r="AS35" s="190">
        <f t="shared" si="41"/>
        <v>0</v>
      </c>
      <c r="AT35" s="190">
        <f t="shared" si="41"/>
        <v>0</v>
      </c>
      <c r="AU35" s="141">
        <f>((AH35+AT35)+(2*(SUM(AI35:AS35))))/24</f>
        <v>0</v>
      </c>
      <c r="AV35" s="173"/>
      <c r="AW35" s="174"/>
      <c r="AX35" s="137">
        <v>380</v>
      </c>
    </row>
    <row r="36" spans="1:50" x14ac:dyDescent="0.25">
      <c r="A36" s="103" t="s">
        <v>103</v>
      </c>
      <c r="D36" s="175">
        <v>0</v>
      </c>
      <c r="E36" s="176">
        <v>4.58E-2</v>
      </c>
      <c r="F36" s="176">
        <v>4.58E-2</v>
      </c>
      <c r="G36" s="176">
        <v>4.58E-2</v>
      </c>
      <c r="H36" s="176">
        <v>4.58E-2</v>
      </c>
      <c r="I36" s="176">
        <v>4.58E-2</v>
      </c>
      <c r="J36" s="176">
        <v>0.04</v>
      </c>
      <c r="K36" s="176">
        <v>3.2000000000000001E-2</v>
      </c>
      <c r="L36" s="176">
        <v>3.2000000000000001E-2</v>
      </c>
      <c r="M36" s="176">
        <v>3.2000000000000001E-2</v>
      </c>
      <c r="N36" s="176">
        <v>3.2000000000000001E-2</v>
      </c>
      <c r="O36" s="176">
        <v>3.2000000000000001E-2</v>
      </c>
      <c r="P36" s="176">
        <v>3.2000000000000001E-2</v>
      </c>
      <c r="Q36" s="176">
        <v>3.2000000000000001E-2</v>
      </c>
      <c r="R36" s="176">
        <v>3.2000000000000001E-2</v>
      </c>
      <c r="S36" s="176">
        <v>3.2000000000000001E-2</v>
      </c>
      <c r="T36" s="176">
        <v>3.2000000000000001E-2</v>
      </c>
      <c r="U36" s="176">
        <v>3.2000000000000001E-2</v>
      </c>
      <c r="V36" s="176">
        <v>3.2000000000000001E-2</v>
      </c>
      <c r="W36" s="176">
        <v>3.2000000000000001E-2</v>
      </c>
      <c r="X36" s="176">
        <v>3.2000000000000001E-2</v>
      </c>
      <c r="Y36" s="176">
        <v>3.2000000000000001E-2</v>
      </c>
      <c r="Z36" s="176">
        <v>3.2000000000000001E-2</v>
      </c>
      <c r="AA36" s="176">
        <v>3.2000000000000001E-2</v>
      </c>
      <c r="AB36" s="176">
        <v>3.2000000000000001E-2</v>
      </c>
      <c r="AC36" s="176">
        <v>3.2000000000000001E-2</v>
      </c>
      <c r="AD36" s="176">
        <v>3.2000000000000001E-2</v>
      </c>
      <c r="AE36" s="176">
        <v>3.2000000000000001E-2</v>
      </c>
      <c r="AF36" s="176">
        <v>3.2000000000000001E-2</v>
      </c>
      <c r="AG36" s="176">
        <v>3.2000000000000001E-2</v>
      </c>
      <c r="AH36" s="176">
        <v>3.2000000000000001E-2</v>
      </c>
      <c r="AI36" s="176">
        <v>3.2000000000000001E-2</v>
      </c>
      <c r="AJ36" s="176">
        <v>3.2000000000000001E-2</v>
      </c>
      <c r="AK36" s="176">
        <v>3.2000000000000001E-2</v>
      </c>
      <c r="AL36" s="176">
        <v>3.2000000000000001E-2</v>
      </c>
      <c r="AM36" s="176">
        <v>3.2000000000000001E-2</v>
      </c>
      <c r="AN36" s="176">
        <v>3.2000000000000001E-2</v>
      </c>
      <c r="AO36" s="176">
        <v>3.2000000000000001E-2</v>
      </c>
      <c r="AP36" s="176">
        <v>3.2000000000000001E-2</v>
      </c>
      <c r="AQ36" s="176">
        <v>3.2000000000000001E-2</v>
      </c>
      <c r="AR36" s="176">
        <v>3.2000000000000001E-2</v>
      </c>
      <c r="AS36" s="176">
        <v>3.2000000000000001E-2</v>
      </c>
      <c r="AT36" s="176">
        <v>3.2000000000000001E-2</v>
      </c>
      <c r="AU36" s="134"/>
      <c r="AV36" s="135"/>
      <c r="AW36" s="136"/>
      <c r="AX36" s="137"/>
    </row>
    <row r="37" spans="1:50" x14ac:dyDescent="0.25">
      <c r="A37" s="103" t="s">
        <v>104</v>
      </c>
      <c r="D37" s="144">
        <v>0</v>
      </c>
      <c r="E37" s="136"/>
      <c r="F37" s="136"/>
      <c r="G37" s="136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85"/>
      <c r="AJ37" s="185"/>
      <c r="AK37" s="185"/>
      <c r="AL37" s="185"/>
      <c r="AM37" s="185"/>
      <c r="AN37" s="185"/>
      <c r="AO37" s="185"/>
      <c r="AP37" s="185"/>
      <c r="AQ37" s="185"/>
      <c r="AR37" s="185"/>
      <c r="AS37" s="185"/>
      <c r="AT37" s="185"/>
      <c r="AU37" s="134"/>
      <c r="AV37" s="135"/>
      <c r="AW37" s="136"/>
      <c r="AX37" s="137"/>
    </row>
    <row r="38" spans="1:50" x14ac:dyDescent="0.25">
      <c r="A38" s="103" t="s">
        <v>15</v>
      </c>
      <c r="D38" s="184">
        <v>0</v>
      </c>
      <c r="E38" s="185">
        <f>E33*E36/12</f>
        <v>355.84107716666676</v>
      </c>
      <c r="F38" s="185">
        <f t="shared" ref="F38:AT38" si="42">F33*F36/12</f>
        <v>355.84107716666676</v>
      </c>
      <c r="G38" s="185">
        <f t="shared" si="42"/>
        <v>355.84107716666676</v>
      </c>
      <c r="H38" s="185">
        <f t="shared" si="42"/>
        <v>355.84107716666676</v>
      </c>
      <c r="I38" s="185">
        <f t="shared" si="42"/>
        <v>355.84107716666676</v>
      </c>
      <c r="J38" s="185">
        <f t="shared" si="42"/>
        <v>310.77823333333339</v>
      </c>
      <c r="K38" s="185">
        <v>-2089.98</v>
      </c>
      <c r="L38" s="185">
        <f t="shared" si="42"/>
        <v>0</v>
      </c>
      <c r="M38" s="185">
        <f t="shared" si="42"/>
        <v>0</v>
      </c>
      <c r="N38" s="185">
        <f t="shared" si="42"/>
        <v>0</v>
      </c>
      <c r="O38" s="185">
        <f t="shared" si="42"/>
        <v>0</v>
      </c>
      <c r="P38" s="185">
        <f t="shared" si="42"/>
        <v>0</v>
      </c>
      <c r="Q38" s="185">
        <f t="shared" si="42"/>
        <v>0</v>
      </c>
      <c r="R38" s="185">
        <f t="shared" si="42"/>
        <v>0</v>
      </c>
      <c r="S38" s="185">
        <f t="shared" si="42"/>
        <v>0</v>
      </c>
      <c r="T38" s="185">
        <f t="shared" si="42"/>
        <v>0</v>
      </c>
      <c r="U38" s="185">
        <f t="shared" si="42"/>
        <v>0</v>
      </c>
      <c r="V38" s="185">
        <f t="shared" si="42"/>
        <v>0</v>
      </c>
      <c r="W38" s="185">
        <f t="shared" si="42"/>
        <v>0</v>
      </c>
      <c r="X38" s="185">
        <f t="shared" si="42"/>
        <v>0</v>
      </c>
      <c r="Y38" s="185">
        <f t="shared" si="42"/>
        <v>0</v>
      </c>
      <c r="Z38" s="185">
        <f t="shared" si="42"/>
        <v>0</v>
      </c>
      <c r="AA38" s="185">
        <f t="shared" si="42"/>
        <v>0</v>
      </c>
      <c r="AB38" s="185">
        <f t="shared" si="42"/>
        <v>0</v>
      </c>
      <c r="AC38" s="185">
        <f t="shared" si="42"/>
        <v>0</v>
      </c>
      <c r="AD38" s="185">
        <f t="shared" si="42"/>
        <v>0</v>
      </c>
      <c r="AE38" s="185">
        <f t="shared" si="42"/>
        <v>0</v>
      </c>
      <c r="AF38" s="185">
        <f t="shared" si="42"/>
        <v>0</v>
      </c>
      <c r="AG38" s="185">
        <f t="shared" si="42"/>
        <v>0</v>
      </c>
      <c r="AH38" s="185">
        <f t="shared" si="42"/>
        <v>0</v>
      </c>
      <c r="AI38" s="185">
        <f t="shared" si="42"/>
        <v>0</v>
      </c>
      <c r="AJ38" s="185">
        <f t="shared" si="42"/>
        <v>0</v>
      </c>
      <c r="AK38" s="185">
        <f t="shared" si="42"/>
        <v>0</v>
      </c>
      <c r="AL38" s="185">
        <f t="shared" si="42"/>
        <v>0</v>
      </c>
      <c r="AM38" s="185">
        <f t="shared" si="42"/>
        <v>0</v>
      </c>
      <c r="AN38" s="185">
        <f t="shared" si="42"/>
        <v>0</v>
      </c>
      <c r="AO38" s="185">
        <f t="shared" si="42"/>
        <v>0</v>
      </c>
      <c r="AP38" s="185">
        <f t="shared" si="42"/>
        <v>0</v>
      </c>
      <c r="AQ38" s="185">
        <f t="shared" si="42"/>
        <v>0</v>
      </c>
      <c r="AR38" s="185">
        <f t="shared" si="42"/>
        <v>0</v>
      </c>
      <c r="AS38" s="185">
        <f t="shared" si="42"/>
        <v>0</v>
      </c>
      <c r="AT38" s="185">
        <f t="shared" si="42"/>
        <v>0</v>
      </c>
      <c r="AU38" s="134"/>
      <c r="AV38" s="135"/>
      <c r="AW38" s="136"/>
      <c r="AX38" s="137"/>
    </row>
    <row r="39" spans="1:50" x14ac:dyDescent="0.25">
      <c r="A39" s="128" t="s">
        <v>105</v>
      </c>
      <c r="D39" s="177">
        <v>0</v>
      </c>
      <c r="E39" s="162">
        <f t="shared" ref="E39:K39" si="43">SUM(E37:E38)</f>
        <v>355.84107716666676</v>
      </c>
      <c r="F39" s="162">
        <f t="shared" si="43"/>
        <v>355.84107716666676</v>
      </c>
      <c r="G39" s="162">
        <f t="shared" si="43"/>
        <v>355.84107716666676</v>
      </c>
      <c r="H39" s="162">
        <f t="shared" si="43"/>
        <v>355.84107716666676</v>
      </c>
      <c r="I39" s="162">
        <f t="shared" si="43"/>
        <v>355.84107716666676</v>
      </c>
      <c r="J39" s="162">
        <f t="shared" si="43"/>
        <v>310.77823333333339</v>
      </c>
      <c r="K39" s="162">
        <f t="shared" si="43"/>
        <v>-2089.98</v>
      </c>
      <c r="L39" s="162">
        <f t="shared" ref="L39:AT39" si="44">SUM(L37:L38)</f>
        <v>0</v>
      </c>
      <c r="M39" s="162">
        <f t="shared" si="44"/>
        <v>0</v>
      </c>
      <c r="N39" s="162">
        <f t="shared" si="44"/>
        <v>0</v>
      </c>
      <c r="O39" s="162">
        <f t="shared" si="44"/>
        <v>0</v>
      </c>
      <c r="P39" s="162">
        <f t="shared" si="44"/>
        <v>0</v>
      </c>
      <c r="Q39" s="162">
        <f t="shared" si="44"/>
        <v>0</v>
      </c>
      <c r="R39" s="162">
        <f t="shared" si="44"/>
        <v>0</v>
      </c>
      <c r="S39" s="162">
        <f t="shared" si="44"/>
        <v>0</v>
      </c>
      <c r="T39" s="162">
        <f t="shared" si="44"/>
        <v>0</v>
      </c>
      <c r="U39" s="162">
        <f t="shared" si="44"/>
        <v>0</v>
      </c>
      <c r="V39" s="162">
        <f t="shared" si="44"/>
        <v>0</v>
      </c>
      <c r="W39" s="162">
        <f t="shared" si="44"/>
        <v>0</v>
      </c>
      <c r="X39" s="162">
        <f t="shared" si="44"/>
        <v>0</v>
      </c>
      <c r="Y39" s="162">
        <f t="shared" si="44"/>
        <v>0</v>
      </c>
      <c r="Z39" s="162">
        <f t="shared" si="44"/>
        <v>0</v>
      </c>
      <c r="AA39" s="162">
        <f t="shared" si="44"/>
        <v>0</v>
      </c>
      <c r="AB39" s="162">
        <f t="shared" si="44"/>
        <v>0</v>
      </c>
      <c r="AC39" s="162">
        <f t="shared" si="44"/>
        <v>0</v>
      </c>
      <c r="AD39" s="162">
        <f t="shared" si="44"/>
        <v>0</v>
      </c>
      <c r="AE39" s="162">
        <f t="shared" si="44"/>
        <v>0</v>
      </c>
      <c r="AF39" s="162">
        <f t="shared" si="44"/>
        <v>0</v>
      </c>
      <c r="AG39" s="162">
        <f t="shared" si="44"/>
        <v>0</v>
      </c>
      <c r="AH39" s="162">
        <f t="shared" si="44"/>
        <v>0</v>
      </c>
      <c r="AI39" s="162">
        <f t="shared" si="44"/>
        <v>0</v>
      </c>
      <c r="AJ39" s="162">
        <f t="shared" si="44"/>
        <v>0</v>
      </c>
      <c r="AK39" s="162">
        <f t="shared" si="44"/>
        <v>0</v>
      </c>
      <c r="AL39" s="162">
        <f t="shared" si="44"/>
        <v>0</v>
      </c>
      <c r="AM39" s="162">
        <f t="shared" si="44"/>
        <v>0</v>
      </c>
      <c r="AN39" s="162">
        <f t="shared" si="44"/>
        <v>0</v>
      </c>
      <c r="AO39" s="162">
        <f t="shared" si="44"/>
        <v>0</v>
      </c>
      <c r="AP39" s="162">
        <f t="shared" si="44"/>
        <v>0</v>
      </c>
      <c r="AQ39" s="162">
        <f t="shared" si="44"/>
        <v>0</v>
      </c>
      <c r="AR39" s="162">
        <f t="shared" si="44"/>
        <v>0</v>
      </c>
      <c r="AS39" s="162">
        <f t="shared" si="44"/>
        <v>0</v>
      </c>
      <c r="AT39" s="162">
        <f t="shared" si="44"/>
        <v>0</v>
      </c>
      <c r="AU39" s="134"/>
      <c r="AV39" s="178"/>
      <c r="AW39" s="140">
        <f>SUM(AI39:AT39)</f>
        <v>0</v>
      </c>
      <c r="AX39" s="137">
        <v>380</v>
      </c>
    </row>
    <row r="40" spans="1:50" ht="14.4" thickBot="1" x14ac:dyDescent="0.3">
      <c r="A40" s="151" t="s">
        <v>20</v>
      </c>
      <c r="B40" s="152"/>
      <c r="C40" s="153"/>
      <c r="D40" s="154">
        <f>D39</f>
        <v>0</v>
      </c>
      <c r="E40" s="155">
        <f>E39+D40</f>
        <v>355.84107716666676</v>
      </c>
      <c r="F40" s="155">
        <f t="shared" ref="F40:AT40" si="45">F39+E40</f>
        <v>711.68215433333353</v>
      </c>
      <c r="G40" s="155">
        <f t="shared" si="45"/>
        <v>1067.5232315000003</v>
      </c>
      <c r="H40" s="155">
        <f t="shared" si="45"/>
        <v>1423.3643086666671</v>
      </c>
      <c r="I40" s="155">
        <f t="shared" si="45"/>
        <v>1779.2053858333338</v>
      </c>
      <c r="J40" s="155">
        <f t="shared" si="45"/>
        <v>2089.9836191666673</v>
      </c>
      <c r="K40" s="155">
        <f t="shared" si="45"/>
        <v>3.6191666672493739E-3</v>
      </c>
      <c r="L40" s="155">
        <f t="shared" si="45"/>
        <v>3.6191666672493739E-3</v>
      </c>
      <c r="M40" s="155">
        <f t="shared" si="45"/>
        <v>3.6191666672493739E-3</v>
      </c>
      <c r="N40" s="155">
        <f t="shared" si="45"/>
        <v>3.6191666672493739E-3</v>
      </c>
      <c r="O40" s="155">
        <f t="shared" si="45"/>
        <v>3.6191666672493739E-3</v>
      </c>
      <c r="P40" s="155">
        <f t="shared" si="45"/>
        <v>3.6191666672493739E-3</v>
      </c>
      <c r="Q40" s="155">
        <f t="shared" si="45"/>
        <v>3.6191666672493739E-3</v>
      </c>
      <c r="R40" s="155">
        <f t="shared" si="45"/>
        <v>3.6191666672493739E-3</v>
      </c>
      <c r="S40" s="155">
        <f t="shared" si="45"/>
        <v>3.6191666672493739E-3</v>
      </c>
      <c r="T40" s="155">
        <f t="shared" si="45"/>
        <v>3.6191666672493739E-3</v>
      </c>
      <c r="U40" s="155">
        <f t="shared" si="45"/>
        <v>3.6191666672493739E-3</v>
      </c>
      <c r="V40" s="155">
        <f t="shared" si="45"/>
        <v>3.6191666672493739E-3</v>
      </c>
      <c r="W40" s="155">
        <f t="shared" si="45"/>
        <v>3.6191666672493739E-3</v>
      </c>
      <c r="X40" s="155">
        <f t="shared" si="45"/>
        <v>3.6191666672493739E-3</v>
      </c>
      <c r="Y40" s="155">
        <f t="shared" si="45"/>
        <v>3.6191666672493739E-3</v>
      </c>
      <c r="Z40" s="155">
        <f t="shared" si="45"/>
        <v>3.6191666672493739E-3</v>
      </c>
      <c r="AA40" s="155">
        <f t="shared" si="45"/>
        <v>3.6191666672493739E-3</v>
      </c>
      <c r="AB40" s="155">
        <f t="shared" si="45"/>
        <v>3.6191666672493739E-3</v>
      </c>
      <c r="AC40" s="155">
        <f t="shared" si="45"/>
        <v>3.6191666672493739E-3</v>
      </c>
      <c r="AD40" s="155">
        <f t="shared" si="45"/>
        <v>3.6191666672493739E-3</v>
      </c>
      <c r="AE40" s="155">
        <f t="shared" si="45"/>
        <v>3.6191666672493739E-3</v>
      </c>
      <c r="AF40" s="155">
        <f t="shared" si="45"/>
        <v>3.6191666672493739E-3</v>
      </c>
      <c r="AG40" s="155">
        <f t="shared" si="45"/>
        <v>3.6191666672493739E-3</v>
      </c>
      <c r="AH40" s="155">
        <f t="shared" si="45"/>
        <v>3.6191666672493739E-3</v>
      </c>
      <c r="AI40" s="155">
        <f t="shared" si="45"/>
        <v>3.6191666672493739E-3</v>
      </c>
      <c r="AJ40" s="155">
        <f t="shared" si="45"/>
        <v>3.6191666672493739E-3</v>
      </c>
      <c r="AK40" s="155">
        <f t="shared" si="45"/>
        <v>3.6191666672493739E-3</v>
      </c>
      <c r="AL40" s="155">
        <f t="shared" si="45"/>
        <v>3.6191666672493739E-3</v>
      </c>
      <c r="AM40" s="155">
        <f t="shared" si="45"/>
        <v>3.6191666672493739E-3</v>
      </c>
      <c r="AN40" s="155">
        <f t="shared" si="45"/>
        <v>3.6191666672493739E-3</v>
      </c>
      <c r="AO40" s="155">
        <f t="shared" si="45"/>
        <v>3.6191666672493739E-3</v>
      </c>
      <c r="AP40" s="155">
        <f t="shared" si="45"/>
        <v>3.6191666672493739E-3</v>
      </c>
      <c r="AQ40" s="155">
        <f t="shared" si="45"/>
        <v>3.6191666672493739E-3</v>
      </c>
      <c r="AR40" s="155">
        <f t="shared" si="45"/>
        <v>3.6191666672493739E-3</v>
      </c>
      <c r="AS40" s="155">
        <f t="shared" si="45"/>
        <v>3.6191666672493739E-3</v>
      </c>
      <c r="AT40" s="155">
        <f t="shared" si="45"/>
        <v>3.6191666672493739E-3</v>
      </c>
      <c r="AU40" s="156"/>
      <c r="AV40" s="157">
        <f>((AH40+AT40)+(2*(SUM(AI40:AS40))))/24</f>
        <v>3.6191666672493739E-3</v>
      </c>
      <c r="AW40" s="179"/>
      <c r="AX40" s="159">
        <v>380</v>
      </c>
    </row>
    <row r="41" spans="1:50" ht="14.4" thickTop="1" x14ac:dyDescent="0.25">
      <c r="A41" s="180"/>
      <c r="B41" s="120" t="s">
        <v>97</v>
      </c>
      <c r="C41" s="121" t="s">
        <v>98</v>
      </c>
      <c r="D41" s="166">
        <f>D3</f>
        <v>42887</v>
      </c>
      <c r="E41" s="167">
        <f t="shared" ref="E41:AT41" si="46">E3</f>
        <v>42917</v>
      </c>
      <c r="F41" s="167">
        <f t="shared" si="46"/>
        <v>42948</v>
      </c>
      <c r="G41" s="167">
        <f t="shared" si="46"/>
        <v>42979</v>
      </c>
      <c r="H41" s="167">
        <f t="shared" si="46"/>
        <v>43009</v>
      </c>
      <c r="I41" s="167">
        <f t="shared" si="46"/>
        <v>43040</v>
      </c>
      <c r="J41" s="167">
        <f t="shared" si="46"/>
        <v>43070</v>
      </c>
      <c r="K41" s="167">
        <f t="shared" si="46"/>
        <v>43101</v>
      </c>
      <c r="L41" s="167">
        <f t="shared" si="46"/>
        <v>43132</v>
      </c>
      <c r="M41" s="167">
        <f t="shared" si="46"/>
        <v>43160</v>
      </c>
      <c r="N41" s="167">
        <f t="shared" si="46"/>
        <v>43191</v>
      </c>
      <c r="O41" s="167">
        <f t="shared" si="46"/>
        <v>43221</v>
      </c>
      <c r="P41" s="167">
        <f t="shared" si="46"/>
        <v>43252</v>
      </c>
      <c r="Q41" s="167">
        <f t="shared" si="46"/>
        <v>43282</v>
      </c>
      <c r="R41" s="167">
        <f t="shared" si="46"/>
        <v>43313</v>
      </c>
      <c r="S41" s="167">
        <f t="shared" si="46"/>
        <v>43344</v>
      </c>
      <c r="T41" s="167">
        <f t="shared" si="46"/>
        <v>43374</v>
      </c>
      <c r="U41" s="167">
        <f t="shared" si="46"/>
        <v>43405</v>
      </c>
      <c r="V41" s="167">
        <f t="shared" si="46"/>
        <v>43435</v>
      </c>
      <c r="W41" s="167">
        <f t="shared" si="46"/>
        <v>43466</v>
      </c>
      <c r="X41" s="167">
        <f t="shared" si="46"/>
        <v>43497</v>
      </c>
      <c r="Y41" s="167">
        <f t="shared" si="46"/>
        <v>43525</v>
      </c>
      <c r="Z41" s="167">
        <f t="shared" si="46"/>
        <v>43556</v>
      </c>
      <c r="AA41" s="167">
        <f t="shared" si="46"/>
        <v>43586</v>
      </c>
      <c r="AB41" s="167">
        <f t="shared" si="46"/>
        <v>43617</v>
      </c>
      <c r="AC41" s="167">
        <f t="shared" si="46"/>
        <v>43647</v>
      </c>
      <c r="AD41" s="167">
        <f t="shared" si="46"/>
        <v>43678</v>
      </c>
      <c r="AE41" s="167">
        <f t="shared" si="46"/>
        <v>43709</v>
      </c>
      <c r="AF41" s="167">
        <f t="shared" si="46"/>
        <v>43739</v>
      </c>
      <c r="AG41" s="167">
        <f t="shared" si="46"/>
        <v>43770</v>
      </c>
      <c r="AH41" s="167">
        <f t="shared" si="46"/>
        <v>43800</v>
      </c>
      <c r="AI41" s="167">
        <f t="shared" si="46"/>
        <v>43831</v>
      </c>
      <c r="AJ41" s="167">
        <f t="shared" si="46"/>
        <v>43862</v>
      </c>
      <c r="AK41" s="167">
        <f t="shared" si="46"/>
        <v>43891</v>
      </c>
      <c r="AL41" s="167">
        <f t="shared" si="46"/>
        <v>43922</v>
      </c>
      <c r="AM41" s="167">
        <f t="shared" si="46"/>
        <v>43952</v>
      </c>
      <c r="AN41" s="167">
        <f t="shared" si="46"/>
        <v>43983</v>
      </c>
      <c r="AO41" s="167">
        <f t="shared" si="46"/>
        <v>44013</v>
      </c>
      <c r="AP41" s="167">
        <f t="shared" si="46"/>
        <v>44044</v>
      </c>
      <c r="AQ41" s="167">
        <f t="shared" si="46"/>
        <v>44075</v>
      </c>
      <c r="AR41" s="167">
        <f t="shared" si="46"/>
        <v>44105</v>
      </c>
      <c r="AS41" s="167">
        <f t="shared" si="46"/>
        <v>44136</v>
      </c>
      <c r="AT41" s="167">
        <f t="shared" si="46"/>
        <v>44166</v>
      </c>
      <c r="AU41" s="134"/>
      <c r="AV41" s="150"/>
      <c r="AW41" s="88"/>
      <c r="AX41" s="137"/>
    </row>
    <row r="42" spans="1:50" x14ac:dyDescent="0.25">
      <c r="A42" s="181">
        <v>109087547</v>
      </c>
      <c r="B42" s="129">
        <v>43068</v>
      </c>
      <c r="C42" s="105">
        <v>3780</v>
      </c>
      <c r="D42" s="170">
        <v>0</v>
      </c>
      <c r="E42" s="133">
        <v>-35213.920000000006</v>
      </c>
      <c r="F42" s="133">
        <v>-35213.920000000006</v>
      </c>
      <c r="G42" s="133">
        <v>-35213.920000000006</v>
      </c>
      <c r="H42" s="133">
        <v>-35213.920000000006</v>
      </c>
      <c r="I42" s="133">
        <v>-35213.920000000006</v>
      </c>
      <c r="J42" s="133">
        <v>-35213.920000000006</v>
      </c>
      <c r="K42" s="183">
        <v>0</v>
      </c>
      <c r="L42" s="183">
        <v>0</v>
      </c>
      <c r="M42" s="183">
        <v>0</v>
      </c>
      <c r="N42" s="183">
        <v>0</v>
      </c>
      <c r="O42" s="183">
        <v>0</v>
      </c>
      <c r="P42" s="183">
        <v>0</v>
      </c>
      <c r="Q42" s="183">
        <v>0</v>
      </c>
      <c r="R42" s="183">
        <v>0</v>
      </c>
      <c r="S42" s="183">
        <v>0</v>
      </c>
      <c r="T42" s="183">
        <v>0</v>
      </c>
      <c r="U42" s="183">
        <v>0</v>
      </c>
      <c r="V42" s="183">
        <v>0</v>
      </c>
      <c r="W42" s="183">
        <v>0</v>
      </c>
      <c r="X42" s="183">
        <v>0</v>
      </c>
      <c r="Y42" s="183">
        <v>0</v>
      </c>
      <c r="Z42" s="183">
        <v>0</v>
      </c>
      <c r="AA42" s="183">
        <v>0</v>
      </c>
      <c r="AB42" s="183">
        <v>0</v>
      </c>
      <c r="AC42" s="183">
        <v>0</v>
      </c>
      <c r="AD42" s="183">
        <v>0</v>
      </c>
      <c r="AE42" s="183">
        <v>0</v>
      </c>
      <c r="AF42" s="183">
        <v>0</v>
      </c>
      <c r="AG42" s="183">
        <v>0</v>
      </c>
      <c r="AH42" s="133">
        <v>0</v>
      </c>
      <c r="AI42" s="133">
        <f>AH42</f>
        <v>0</v>
      </c>
      <c r="AJ42" s="133">
        <f>AI42</f>
        <v>0</v>
      </c>
      <c r="AK42" s="133">
        <f t="shared" ref="AK42:AS42" si="47">AJ42</f>
        <v>0</v>
      </c>
      <c r="AL42" s="133">
        <f t="shared" si="47"/>
        <v>0</v>
      </c>
      <c r="AM42" s="133">
        <f t="shared" si="47"/>
        <v>0</v>
      </c>
      <c r="AN42" s="133">
        <f t="shared" si="47"/>
        <v>0</v>
      </c>
      <c r="AO42" s="133">
        <f t="shared" si="47"/>
        <v>0</v>
      </c>
      <c r="AP42" s="133">
        <f t="shared" si="47"/>
        <v>0</v>
      </c>
      <c r="AQ42" s="133">
        <f t="shared" si="47"/>
        <v>0</v>
      </c>
      <c r="AR42" s="133">
        <f t="shared" si="47"/>
        <v>0</v>
      </c>
      <c r="AS42" s="133">
        <f t="shared" si="47"/>
        <v>0</v>
      </c>
      <c r="AT42" s="133">
        <v>0</v>
      </c>
      <c r="AU42" s="134"/>
      <c r="AV42" s="150"/>
      <c r="AW42" s="88"/>
      <c r="AX42" s="137"/>
    </row>
    <row r="43" spans="1:50" x14ac:dyDescent="0.25">
      <c r="A43" s="103" t="s">
        <v>101</v>
      </c>
      <c r="B43" s="129"/>
      <c r="D43" s="170">
        <v>0</v>
      </c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3"/>
      <c r="AS43" s="133"/>
      <c r="AT43" s="133"/>
      <c r="AU43" s="134"/>
      <c r="AV43" s="135"/>
      <c r="AW43" s="136"/>
      <c r="AX43" s="137"/>
    </row>
    <row r="44" spans="1:50" x14ac:dyDescent="0.25">
      <c r="A44" s="128" t="s">
        <v>102</v>
      </c>
      <c r="B44" s="129"/>
      <c r="D44" s="171">
        <v>0</v>
      </c>
      <c r="E44" s="172">
        <f t="shared" ref="E44:H44" si="48">SUM(E42:E43)</f>
        <v>-35213.920000000006</v>
      </c>
      <c r="F44" s="172">
        <f t="shared" si="48"/>
        <v>-35213.920000000006</v>
      </c>
      <c r="G44" s="172">
        <f t="shared" si="48"/>
        <v>-35213.920000000006</v>
      </c>
      <c r="H44" s="172">
        <f t="shared" si="48"/>
        <v>-35213.920000000006</v>
      </c>
      <c r="I44" s="172">
        <f>SUM(I42:I43)</f>
        <v>-35213.920000000006</v>
      </c>
      <c r="J44" s="172">
        <f t="shared" ref="J44:AT44" si="49">SUM(J42:J43)</f>
        <v>-35213.920000000006</v>
      </c>
      <c r="K44" s="172">
        <f t="shared" si="49"/>
        <v>0</v>
      </c>
      <c r="L44" s="172">
        <f t="shared" si="49"/>
        <v>0</v>
      </c>
      <c r="M44" s="172">
        <f t="shared" si="49"/>
        <v>0</v>
      </c>
      <c r="N44" s="172">
        <f t="shared" si="49"/>
        <v>0</v>
      </c>
      <c r="O44" s="172">
        <f t="shared" si="49"/>
        <v>0</v>
      </c>
      <c r="P44" s="172">
        <f t="shared" si="49"/>
        <v>0</v>
      </c>
      <c r="Q44" s="172">
        <f t="shared" si="49"/>
        <v>0</v>
      </c>
      <c r="R44" s="172">
        <f t="shared" si="49"/>
        <v>0</v>
      </c>
      <c r="S44" s="172">
        <f t="shared" si="49"/>
        <v>0</v>
      </c>
      <c r="T44" s="172">
        <f t="shared" si="49"/>
        <v>0</v>
      </c>
      <c r="U44" s="172">
        <f t="shared" si="49"/>
        <v>0</v>
      </c>
      <c r="V44" s="172">
        <f t="shared" si="49"/>
        <v>0</v>
      </c>
      <c r="W44" s="172">
        <f t="shared" si="49"/>
        <v>0</v>
      </c>
      <c r="X44" s="172">
        <f t="shared" si="49"/>
        <v>0</v>
      </c>
      <c r="Y44" s="172">
        <f t="shared" si="49"/>
        <v>0</v>
      </c>
      <c r="Z44" s="172">
        <f t="shared" si="49"/>
        <v>0</v>
      </c>
      <c r="AA44" s="172">
        <f t="shared" si="49"/>
        <v>0</v>
      </c>
      <c r="AB44" s="172">
        <f t="shared" si="49"/>
        <v>0</v>
      </c>
      <c r="AC44" s="172">
        <f t="shared" si="49"/>
        <v>0</v>
      </c>
      <c r="AD44" s="172">
        <f t="shared" si="49"/>
        <v>0</v>
      </c>
      <c r="AE44" s="172">
        <f t="shared" si="49"/>
        <v>0</v>
      </c>
      <c r="AF44" s="172">
        <f t="shared" si="49"/>
        <v>0</v>
      </c>
      <c r="AG44" s="172">
        <f t="shared" si="49"/>
        <v>0</v>
      </c>
      <c r="AH44" s="172">
        <f t="shared" si="49"/>
        <v>0</v>
      </c>
      <c r="AI44" s="172">
        <f t="shared" si="49"/>
        <v>0</v>
      </c>
      <c r="AJ44" s="172">
        <f t="shared" si="49"/>
        <v>0</v>
      </c>
      <c r="AK44" s="172">
        <f t="shared" si="49"/>
        <v>0</v>
      </c>
      <c r="AL44" s="172">
        <f t="shared" si="49"/>
        <v>0</v>
      </c>
      <c r="AM44" s="172">
        <f t="shared" si="49"/>
        <v>0</v>
      </c>
      <c r="AN44" s="172">
        <f t="shared" si="49"/>
        <v>0</v>
      </c>
      <c r="AO44" s="172">
        <f t="shared" si="49"/>
        <v>0</v>
      </c>
      <c r="AP44" s="172">
        <f t="shared" si="49"/>
        <v>0</v>
      </c>
      <c r="AQ44" s="172">
        <f t="shared" si="49"/>
        <v>0</v>
      </c>
      <c r="AR44" s="172">
        <f t="shared" si="49"/>
        <v>0</v>
      </c>
      <c r="AS44" s="172">
        <f t="shared" si="49"/>
        <v>0</v>
      </c>
      <c r="AT44" s="172">
        <f t="shared" si="49"/>
        <v>0</v>
      </c>
      <c r="AU44" s="141">
        <f>((AH44+AT44)+(2*(SUM(AI44:AS44))))/24</f>
        <v>0</v>
      </c>
      <c r="AV44" s="135"/>
      <c r="AW44" s="136"/>
      <c r="AX44" s="137">
        <v>376</v>
      </c>
    </row>
    <row r="45" spans="1:50" x14ac:dyDescent="0.25">
      <c r="A45" s="103" t="s">
        <v>103</v>
      </c>
      <c r="B45" s="129"/>
      <c r="D45" s="175">
        <v>0</v>
      </c>
      <c r="E45" s="176">
        <v>4.1700000000000001E-2</v>
      </c>
      <c r="F45" s="176">
        <v>4.1700000000000001E-2</v>
      </c>
      <c r="G45" s="176">
        <v>4.1700000000000001E-2</v>
      </c>
      <c r="H45" s="176">
        <v>4.1700000000000001E-2</v>
      </c>
      <c r="I45" s="176">
        <v>4.1700000000000001E-2</v>
      </c>
      <c r="J45" s="176">
        <v>4.1599999999999998E-2</v>
      </c>
      <c r="K45" s="176">
        <v>4.1300000000000003E-2</v>
      </c>
      <c r="L45" s="176">
        <v>4.1300000000000003E-2</v>
      </c>
      <c r="M45" s="176">
        <v>4.1300000000000003E-2</v>
      </c>
      <c r="N45" s="176">
        <v>4.1300000000000003E-2</v>
      </c>
      <c r="O45" s="176">
        <v>4.1300000000000003E-2</v>
      </c>
      <c r="P45" s="176">
        <v>4.1300000000000003E-2</v>
      </c>
      <c r="Q45" s="176">
        <v>4.1300000000000003E-2</v>
      </c>
      <c r="R45" s="176">
        <v>4.1300000000000003E-2</v>
      </c>
      <c r="S45" s="176">
        <v>4.1300000000000003E-2</v>
      </c>
      <c r="T45" s="176">
        <v>4.1300000000000003E-2</v>
      </c>
      <c r="U45" s="176">
        <v>4.1300000000000003E-2</v>
      </c>
      <c r="V45" s="176">
        <v>4.1300000000000003E-2</v>
      </c>
      <c r="W45" s="176">
        <v>4.1300000000000003E-2</v>
      </c>
      <c r="X45" s="176">
        <v>4.1300000000000003E-2</v>
      </c>
      <c r="Y45" s="176">
        <v>4.1300000000000003E-2</v>
      </c>
      <c r="Z45" s="176">
        <v>4.1300000000000003E-2</v>
      </c>
      <c r="AA45" s="176">
        <v>4.1300000000000003E-2</v>
      </c>
      <c r="AB45" s="176">
        <v>4.1300000000000003E-2</v>
      </c>
      <c r="AC45" s="176">
        <v>4.1300000000000003E-2</v>
      </c>
      <c r="AD45" s="176">
        <v>4.1300000000000003E-2</v>
      </c>
      <c r="AE45" s="176">
        <v>4.1300000000000003E-2</v>
      </c>
      <c r="AF45" s="176">
        <v>4.1300000000000003E-2</v>
      </c>
      <c r="AG45" s="176">
        <v>4.1300000000000003E-2</v>
      </c>
      <c r="AH45" s="176">
        <v>4.1300000000000003E-2</v>
      </c>
      <c r="AI45" s="176">
        <v>4.1300000000000003E-2</v>
      </c>
      <c r="AJ45" s="176">
        <v>4.1300000000000003E-2</v>
      </c>
      <c r="AK45" s="176">
        <v>4.1300000000000003E-2</v>
      </c>
      <c r="AL45" s="176">
        <v>4.1300000000000003E-2</v>
      </c>
      <c r="AM45" s="176">
        <v>4.1300000000000003E-2</v>
      </c>
      <c r="AN45" s="176">
        <v>4.1300000000000003E-2</v>
      </c>
      <c r="AO45" s="176">
        <v>4.1300000000000003E-2</v>
      </c>
      <c r="AP45" s="176">
        <v>4.1300000000000003E-2</v>
      </c>
      <c r="AQ45" s="176">
        <v>4.1300000000000003E-2</v>
      </c>
      <c r="AR45" s="176">
        <v>4.1300000000000003E-2</v>
      </c>
      <c r="AS45" s="176">
        <v>4.1300000000000003E-2</v>
      </c>
      <c r="AT45" s="176">
        <v>4.1300000000000003E-2</v>
      </c>
      <c r="AU45" s="134"/>
      <c r="AV45" s="135"/>
      <c r="AW45" s="136"/>
      <c r="AX45" s="137"/>
    </row>
    <row r="46" spans="1:50" x14ac:dyDescent="0.25">
      <c r="A46" s="103" t="s">
        <v>104</v>
      </c>
      <c r="B46" s="129"/>
      <c r="D46" s="170">
        <v>0</v>
      </c>
      <c r="E46" s="133">
        <f t="shared" ref="E46:I46" si="50">E43*E45/12/2</f>
        <v>0</v>
      </c>
      <c r="F46" s="133">
        <f t="shared" si="50"/>
        <v>0</v>
      </c>
      <c r="G46" s="133">
        <f t="shared" si="50"/>
        <v>0</v>
      </c>
      <c r="H46" s="133">
        <f t="shared" si="50"/>
        <v>0</v>
      </c>
      <c r="I46" s="133">
        <f t="shared" si="50"/>
        <v>0</v>
      </c>
      <c r="J46" s="133">
        <f>J43*J45/12/2</f>
        <v>0</v>
      </c>
      <c r="K46" s="133">
        <f t="shared" ref="K46:AT46" si="51">K43*K45/12/2</f>
        <v>0</v>
      </c>
      <c r="L46" s="133">
        <f t="shared" si="51"/>
        <v>0</v>
      </c>
      <c r="M46" s="133">
        <f>M43*M45/12/2</f>
        <v>0</v>
      </c>
      <c r="N46" s="133">
        <f t="shared" si="51"/>
        <v>0</v>
      </c>
      <c r="O46" s="133">
        <f t="shared" si="51"/>
        <v>0</v>
      </c>
      <c r="P46" s="133">
        <f t="shared" si="51"/>
        <v>0</v>
      </c>
      <c r="Q46" s="133">
        <f t="shared" si="51"/>
        <v>0</v>
      </c>
      <c r="R46" s="133">
        <f t="shared" si="51"/>
        <v>0</v>
      </c>
      <c r="S46" s="133">
        <f>S43*S45/12/2</f>
        <v>0</v>
      </c>
      <c r="T46" s="133">
        <f t="shared" si="51"/>
        <v>0</v>
      </c>
      <c r="U46" s="133">
        <f t="shared" si="51"/>
        <v>0</v>
      </c>
      <c r="V46" s="133">
        <f t="shared" si="51"/>
        <v>0</v>
      </c>
      <c r="W46" s="133">
        <f t="shared" si="51"/>
        <v>0</v>
      </c>
      <c r="X46" s="133">
        <f t="shared" si="51"/>
        <v>0</v>
      </c>
      <c r="Y46" s="133">
        <f t="shared" si="51"/>
        <v>0</v>
      </c>
      <c r="Z46" s="133">
        <f t="shared" si="51"/>
        <v>0</v>
      </c>
      <c r="AA46" s="133">
        <f t="shared" si="51"/>
        <v>0</v>
      </c>
      <c r="AB46" s="133">
        <f t="shared" si="51"/>
        <v>0</v>
      </c>
      <c r="AC46" s="133">
        <f t="shared" si="51"/>
        <v>0</v>
      </c>
      <c r="AD46" s="133">
        <f t="shared" si="51"/>
        <v>0</v>
      </c>
      <c r="AE46" s="133">
        <f t="shared" si="51"/>
        <v>0</v>
      </c>
      <c r="AF46" s="133">
        <f t="shared" si="51"/>
        <v>0</v>
      </c>
      <c r="AG46" s="133">
        <f t="shared" si="51"/>
        <v>0</v>
      </c>
      <c r="AH46" s="133">
        <f t="shared" si="51"/>
        <v>0</v>
      </c>
      <c r="AI46" s="133">
        <f t="shared" si="51"/>
        <v>0</v>
      </c>
      <c r="AJ46" s="133">
        <f t="shared" si="51"/>
        <v>0</v>
      </c>
      <c r="AK46" s="133">
        <f t="shared" si="51"/>
        <v>0</v>
      </c>
      <c r="AL46" s="133">
        <f t="shared" si="51"/>
        <v>0</v>
      </c>
      <c r="AM46" s="133">
        <f t="shared" si="51"/>
        <v>0</v>
      </c>
      <c r="AN46" s="133">
        <f t="shared" si="51"/>
        <v>0</v>
      </c>
      <c r="AO46" s="133">
        <f t="shared" si="51"/>
        <v>0</v>
      </c>
      <c r="AP46" s="133">
        <f t="shared" si="51"/>
        <v>0</v>
      </c>
      <c r="AQ46" s="133">
        <f t="shared" si="51"/>
        <v>0</v>
      </c>
      <c r="AR46" s="133">
        <f t="shared" si="51"/>
        <v>0</v>
      </c>
      <c r="AS46" s="133">
        <f t="shared" si="51"/>
        <v>0</v>
      </c>
      <c r="AT46" s="133">
        <f t="shared" si="51"/>
        <v>0</v>
      </c>
      <c r="AU46" s="134"/>
      <c r="AV46" s="135"/>
      <c r="AW46" s="136"/>
      <c r="AX46" s="137"/>
    </row>
    <row r="47" spans="1:50" x14ac:dyDescent="0.25">
      <c r="A47" s="103" t="s">
        <v>15</v>
      </c>
      <c r="B47" s="129"/>
      <c r="D47" s="170">
        <v>0</v>
      </c>
      <c r="E47" s="133">
        <f t="shared" ref="E47:AT47" si="52">E42*E45/12</f>
        <v>-122.36837200000002</v>
      </c>
      <c r="F47" s="133">
        <f t="shared" si="52"/>
        <v>-122.36837200000002</v>
      </c>
      <c r="G47" s="133">
        <f t="shared" si="52"/>
        <v>-122.36837200000002</v>
      </c>
      <c r="H47" s="133">
        <f t="shared" si="52"/>
        <v>-122.36837200000002</v>
      </c>
      <c r="I47" s="133">
        <f t="shared" si="52"/>
        <v>-122.36837200000002</v>
      </c>
      <c r="J47" s="133">
        <f t="shared" si="52"/>
        <v>-122.07492266666668</v>
      </c>
      <c r="K47" s="133">
        <f t="shared" si="52"/>
        <v>0</v>
      </c>
      <c r="L47" s="133">
        <f t="shared" si="52"/>
        <v>0</v>
      </c>
      <c r="M47" s="133">
        <f t="shared" si="52"/>
        <v>0</v>
      </c>
      <c r="N47" s="133">
        <f t="shared" si="52"/>
        <v>0</v>
      </c>
      <c r="O47" s="133">
        <f t="shared" si="52"/>
        <v>0</v>
      </c>
      <c r="P47" s="133">
        <f t="shared" si="52"/>
        <v>0</v>
      </c>
      <c r="Q47" s="133">
        <f t="shared" si="52"/>
        <v>0</v>
      </c>
      <c r="R47" s="133">
        <f t="shared" si="52"/>
        <v>0</v>
      </c>
      <c r="S47" s="133">
        <f t="shared" si="52"/>
        <v>0</v>
      </c>
      <c r="T47" s="133">
        <f t="shared" si="52"/>
        <v>0</v>
      </c>
      <c r="U47" s="133">
        <f t="shared" si="52"/>
        <v>0</v>
      </c>
      <c r="V47" s="133">
        <f t="shared" si="52"/>
        <v>0</v>
      </c>
      <c r="W47" s="133">
        <f t="shared" si="52"/>
        <v>0</v>
      </c>
      <c r="X47" s="133">
        <f t="shared" si="52"/>
        <v>0</v>
      </c>
      <c r="Y47" s="133">
        <f t="shared" si="52"/>
        <v>0</v>
      </c>
      <c r="Z47" s="133">
        <f t="shared" si="52"/>
        <v>0</v>
      </c>
      <c r="AA47" s="133">
        <f t="shared" si="52"/>
        <v>0</v>
      </c>
      <c r="AB47" s="133">
        <f t="shared" si="52"/>
        <v>0</v>
      </c>
      <c r="AC47" s="133">
        <f t="shared" si="52"/>
        <v>0</v>
      </c>
      <c r="AD47" s="133">
        <f t="shared" si="52"/>
        <v>0</v>
      </c>
      <c r="AE47" s="133">
        <f t="shared" si="52"/>
        <v>0</v>
      </c>
      <c r="AF47" s="133">
        <f t="shared" si="52"/>
        <v>0</v>
      </c>
      <c r="AG47" s="133">
        <f t="shared" si="52"/>
        <v>0</v>
      </c>
      <c r="AH47" s="133">
        <f t="shared" si="52"/>
        <v>0</v>
      </c>
      <c r="AI47" s="133">
        <f t="shared" si="52"/>
        <v>0</v>
      </c>
      <c r="AJ47" s="133">
        <f t="shared" si="52"/>
        <v>0</v>
      </c>
      <c r="AK47" s="133">
        <f t="shared" si="52"/>
        <v>0</v>
      </c>
      <c r="AL47" s="133">
        <f t="shared" si="52"/>
        <v>0</v>
      </c>
      <c r="AM47" s="133">
        <f t="shared" si="52"/>
        <v>0</v>
      </c>
      <c r="AN47" s="133">
        <f t="shared" si="52"/>
        <v>0</v>
      </c>
      <c r="AO47" s="133">
        <f t="shared" si="52"/>
        <v>0</v>
      </c>
      <c r="AP47" s="133">
        <f t="shared" si="52"/>
        <v>0</v>
      </c>
      <c r="AQ47" s="133">
        <f t="shared" si="52"/>
        <v>0</v>
      </c>
      <c r="AR47" s="133">
        <f t="shared" si="52"/>
        <v>0</v>
      </c>
      <c r="AS47" s="133">
        <f t="shared" si="52"/>
        <v>0</v>
      </c>
      <c r="AT47" s="133">
        <f t="shared" si="52"/>
        <v>0</v>
      </c>
      <c r="AU47" s="134"/>
      <c r="AV47" s="135"/>
      <c r="AW47" s="136"/>
      <c r="AX47" s="137"/>
    </row>
    <row r="48" spans="1:50" x14ac:dyDescent="0.25">
      <c r="A48" s="128" t="s">
        <v>105</v>
      </c>
      <c r="D48" s="171">
        <v>0</v>
      </c>
      <c r="E48" s="172">
        <f t="shared" ref="E48:H48" si="53">SUM(E46:E47)</f>
        <v>-122.36837200000002</v>
      </c>
      <c r="F48" s="172">
        <f t="shared" si="53"/>
        <v>-122.36837200000002</v>
      </c>
      <c r="G48" s="172">
        <f t="shared" si="53"/>
        <v>-122.36837200000002</v>
      </c>
      <c r="H48" s="172">
        <f t="shared" si="53"/>
        <v>-122.36837200000002</v>
      </c>
      <c r="I48" s="172">
        <f>SUM(I46:I47)</f>
        <v>-122.36837200000002</v>
      </c>
      <c r="J48" s="172">
        <f t="shared" ref="J48:AT48" si="54">SUM(J46:J47)</f>
        <v>-122.07492266666668</v>
      </c>
      <c r="K48" s="172">
        <f t="shared" si="54"/>
        <v>0</v>
      </c>
      <c r="L48" s="172">
        <f t="shared" si="54"/>
        <v>0</v>
      </c>
      <c r="M48" s="172">
        <f t="shared" si="54"/>
        <v>0</v>
      </c>
      <c r="N48" s="172">
        <f t="shared" si="54"/>
        <v>0</v>
      </c>
      <c r="O48" s="172">
        <f t="shared" si="54"/>
        <v>0</v>
      </c>
      <c r="P48" s="172">
        <f t="shared" si="54"/>
        <v>0</v>
      </c>
      <c r="Q48" s="172">
        <f t="shared" si="54"/>
        <v>0</v>
      </c>
      <c r="R48" s="172">
        <f t="shared" si="54"/>
        <v>0</v>
      </c>
      <c r="S48" s="172">
        <f t="shared" si="54"/>
        <v>0</v>
      </c>
      <c r="T48" s="172">
        <f t="shared" si="54"/>
        <v>0</v>
      </c>
      <c r="U48" s="172">
        <f t="shared" si="54"/>
        <v>0</v>
      </c>
      <c r="V48" s="172">
        <f t="shared" si="54"/>
        <v>0</v>
      </c>
      <c r="W48" s="172">
        <f t="shared" si="54"/>
        <v>0</v>
      </c>
      <c r="X48" s="172">
        <f t="shared" si="54"/>
        <v>0</v>
      </c>
      <c r="Y48" s="172">
        <f t="shared" si="54"/>
        <v>0</v>
      </c>
      <c r="Z48" s="172">
        <f t="shared" si="54"/>
        <v>0</v>
      </c>
      <c r="AA48" s="172">
        <f t="shared" si="54"/>
        <v>0</v>
      </c>
      <c r="AB48" s="172">
        <f t="shared" si="54"/>
        <v>0</v>
      </c>
      <c r="AC48" s="172">
        <f t="shared" si="54"/>
        <v>0</v>
      </c>
      <c r="AD48" s="172">
        <f t="shared" si="54"/>
        <v>0</v>
      </c>
      <c r="AE48" s="172">
        <f t="shared" si="54"/>
        <v>0</v>
      </c>
      <c r="AF48" s="172">
        <f t="shared" si="54"/>
        <v>0</v>
      </c>
      <c r="AG48" s="172">
        <f t="shared" si="54"/>
        <v>0</v>
      </c>
      <c r="AH48" s="172">
        <f t="shared" si="54"/>
        <v>0</v>
      </c>
      <c r="AI48" s="172">
        <f t="shared" si="54"/>
        <v>0</v>
      </c>
      <c r="AJ48" s="172">
        <f t="shared" si="54"/>
        <v>0</v>
      </c>
      <c r="AK48" s="172">
        <f t="shared" si="54"/>
        <v>0</v>
      </c>
      <c r="AL48" s="172">
        <f t="shared" si="54"/>
        <v>0</v>
      </c>
      <c r="AM48" s="172">
        <f t="shared" si="54"/>
        <v>0</v>
      </c>
      <c r="AN48" s="172">
        <f t="shared" si="54"/>
        <v>0</v>
      </c>
      <c r="AO48" s="172">
        <f t="shared" si="54"/>
        <v>0</v>
      </c>
      <c r="AP48" s="172">
        <f t="shared" si="54"/>
        <v>0</v>
      </c>
      <c r="AQ48" s="172">
        <f t="shared" si="54"/>
        <v>0</v>
      </c>
      <c r="AR48" s="172">
        <f t="shared" si="54"/>
        <v>0</v>
      </c>
      <c r="AS48" s="172">
        <f t="shared" si="54"/>
        <v>0</v>
      </c>
      <c r="AT48" s="172">
        <f t="shared" si="54"/>
        <v>0</v>
      </c>
      <c r="AU48" s="134"/>
      <c r="AV48" s="178"/>
      <c r="AW48" s="140">
        <f>SUM(AI48:AT48)</f>
        <v>0</v>
      </c>
      <c r="AX48" s="137">
        <v>378</v>
      </c>
    </row>
    <row r="49" spans="1:50" ht="14.4" thickBot="1" x14ac:dyDescent="0.3">
      <c r="A49" s="151" t="s">
        <v>20</v>
      </c>
      <c r="B49" s="152"/>
      <c r="C49" s="153"/>
      <c r="D49" s="154">
        <f>D48</f>
        <v>0</v>
      </c>
      <c r="E49" s="155">
        <f>E48+D49</f>
        <v>-122.36837200000002</v>
      </c>
      <c r="F49" s="155">
        <f t="shared" ref="F49:AT49" si="55">F48+E49</f>
        <v>-244.73674400000004</v>
      </c>
      <c r="G49" s="155">
        <f t="shared" si="55"/>
        <v>-367.10511600000007</v>
      </c>
      <c r="H49" s="155">
        <f t="shared" si="55"/>
        <v>-489.47348800000009</v>
      </c>
      <c r="I49" s="155">
        <f t="shared" si="55"/>
        <v>-611.84186000000011</v>
      </c>
      <c r="J49" s="155">
        <f t="shared" si="55"/>
        <v>-733.91678266666679</v>
      </c>
      <c r="K49" s="155">
        <f t="shared" si="55"/>
        <v>-733.91678266666679</v>
      </c>
      <c r="L49" s="155">
        <f t="shared" si="55"/>
        <v>-733.91678266666679</v>
      </c>
      <c r="M49" s="155">
        <f t="shared" si="55"/>
        <v>-733.91678266666679</v>
      </c>
      <c r="N49" s="155">
        <f t="shared" si="55"/>
        <v>-733.91678266666679</v>
      </c>
      <c r="O49" s="155">
        <f t="shared" si="55"/>
        <v>-733.91678266666679</v>
      </c>
      <c r="P49" s="155">
        <f t="shared" si="55"/>
        <v>-733.91678266666679</v>
      </c>
      <c r="Q49" s="155">
        <f t="shared" si="55"/>
        <v>-733.91678266666679</v>
      </c>
      <c r="R49" s="155">
        <f t="shared" si="55"/>
        <v>-733.91678266666679</v>
      </c>
      <c r="S49" s="155">
        <f t="shared" si="55"/>
        <v>-733.91678266666679</v>
      </c>
      <c r="T49" s="155">
        <f t="shared" si="55"/>
        <v>-733.91678266666679</v>
      </c>
      <c r="U49" s="155">
        <f t="shared" si="55"/>
        <v>-733.91678266666679</v>
      </c>
      <c r="V49" s="155">
        <f t="shared" si="55"/>
        <v>-733.91678266666679</v>
      </c>
      <c r="W49" s="155">
        <f t="shared" si="55"/>
        <v>-733.91678266666679</v>
      </c>
      <c r="X49" s="155">
        <f t="shared" si="55"/>
        <v>-733.91678266666679</v>
      </c>
      <c r="Y49" s="155">
        <f t="shared" si="55"/>
        <v>-733.91678266666679</v>
      </c>
      <c r="Z49" s="155">
        <f t="shared" si="55"/>
        <v>-733.91678266666679</v>
      </c>
      <c r="AA49" s="155">
        <f t="shared" si="55"/>
        <v>-733.91678266666679</v>
      </c>
      <c r="AB49" s="155">
        <f t="shared" si="55"/>
        <v>-733.91678266666679</v>
      </c>
      <c r="AC49" s="155">
        <f t="shared" si="55"/>
        <v>-733.91678266666679</v>
      </c>
      <c r="AD49" s="155">
        <f t="shared" si="55"/>
        <v>-733.91678266666679</v>
      </c>
      <c r="AE49" s="155">
        <f t="shared" si="55"/>
        <v>-733.91678266666679</v>
      </c>
      <c r="AF49" s="155">
        <f t="shared" si="55"/>
        <v>-733.91678266666679</v>
      </c>
      <c r="AG49" s="155">
        <f t="shared" si="55"/>
        <v>-733.91678266666679</v>
      </c>
      <c r="AH49" s="155">
        <f t="shared" si="55"/>
        <v>-733.91678266666679</v>
      </c>
      <c r="AI49" s="155">
        <f t="shared" si="55"/>
        <v>-733.91678266666679</v>
      </c>
      <c r="AJ49" s="155">
        <f t="shared" si="55"/>
        <v>-733.91678266666679</v>
      </c>
      <c r="AK49" s="155">
        <f t="shared" si="55"/>
        <v>-733.91678266666679</v>
      </c>
      <c r="AL49" s="155">
        <f t="shared" si="55"/>
        <v>-733.91678266666679</v>
      </c>
      <c r="AM49" s="155">
        <f t="shared" si="55"/>
        <v>-733.91678266666679</v>
      </c>
      <c r="AN49" s="155">
        <f t="shared" si="55"/>
        <v>-733.91678266666679</v>
      </c>
      <c r="AO49" s="155">
        <f t="shared" si="55"/>
        <v>-733.91678266666679</v>
      </c>
      <c r="AP49" s="155">
        <f t="shared" si="55"/>
        <v>-733.91678266666679</v>
      </c>
      <c r="AQ49" s="155">
        <f t="shared" si="55"/>
        <v>-733.91678266666679</v>
      </c>
      <c r="AR49" s="155">
        <f t="shared" si="55"/>
        <v>-733.91678266666679</v>
      </c>
      <c r="AS49" s="155">
        <f t="shared" si="55"/>
        <v>-733.91678266666679</v>
      </c>
      <c r="AT49" s="155">
        <f t="shared" si="55"/>
        <v>-733.91678266666679</v>
      </c>
      <c r="AU49" s="156"/>
      <c r="AV49" s="157">
        <f>((AH49+AT49)+(2*(SUM(AI49:AS49))))/24</f>
        <v>-733.91678266666702</v>
      </c>
      <c r="AW49" s="191"/>
      <c r="AX49" s="159">
        <v>378</v>
      </c>
    </row>
    <row r="50" spans="1:50" ht="14.4" thickTop="1" x14ac:dyDescent="0.25">
      <c r="A50" s="192"/>
      <c r="B50" s="120" t="s">
        <v>97</v>
      </c>
      <c r="C50" s="121" t="s">
        <v>98</v>
      </c>
      <c r="D50" s="166">
        <f>D3</f>
        <v>42887</v>
      </c>
      <c r="E50" s="167">
        <f t="shared" ref="E50:AT50" si="56">E3</f>
        <v>42917</v>
      </c>
      <c r="F50" s="167">
        <f t="shared" si="56"/>
        <v>42948</v>
      </c>
      <c r="G50" s="167">
        <f t="shared" si="56"/>
        <v>42979</v>
      </c>
      <c r="H50" s="167">
        <f t="shared" si="56"/>
        <v>43009</v>
      </c>
      <c r="I50" s="167">
        <f t="shared" si="56"/>
        <v>43040</v>
      </c>
      <c r="J50" s="167">
        <f t="shared" si="56"/>
        <v>43070</v>
      </c>
      <c r="K50" s="167">
        <f t="shared" si="56"/>
        <v>43101</v>
      </c>
      <c r="L50" s="167">
        <f t="shared" si="56"/>
        <v>43132</v>
      </c>
      <c r="M50" s="167">
        <f t="shared" si="56"/>
        <v>43160</v>
      </c>
      <c r="N50" s="167">
        <f t="shared" si="56"/>
        <v>43191</v>
      </c>
      <c r="O50" s="167">
        <f t="shared" si="56"/>
        <v>43221</v>
      </c>
      <c r="P50" s="167">
        <f t="shared" si="56"/>
        <v>43252</v>
      </c>
      <c r="Q50" s="167">
        <f t="shared" si="56"/>
        <v>43282</v>
      </c>
      <c r="R50" s="167">
        <f t="shared" si="56"/>
        <v>43313</v>
      </c>
      <c r="S50" s="167">
        <f t="shared" si="56"/>
        <v>43344</v>
      </c>
      <c r="T50" s="167">
        <f t="shared" si="56"/>
        <v>43374</v>
      </c>
      <c r="U50" s="167">
        <f t="shared" si="56"/>
        <v>43405</v>
      </c>
      <c r="V50" s="167">
        <f t="shared" si="56"/>
        <v>43435</v>
      </c>
      <c r="W50" s="167">
        <f t="shared" si="56"/>
        <v>43466</v>
      </c>
      <c r="X50" s="167">
        <f t="shared" si="56"/>
        <v>43497</v>
      </c>
      <c r="Y50" s="167">
        <f t="shared" si="56"/>
        <v>43525</v>
      </c>
      <c r="Z50" s="167">
        <f t="shared" si="56"/>
        <v>43556</v>
      </c>
      <c r="AA50" s="167">
        <f t="shared" si="56"/>
        <v>43586</v>
      </c>
      <c r="AB50" s="167">
        <f t="shared" si="56"/>
        <v>43617</v>
      </c>
      <c r="AC50" s="167">
        <f t="shared" si="56"/>
        <v>43647</v>
      </c>
      <c r="AD50" s="167">
        <f t="shared" si="56"/>
        <v>43678</v>
      </c>
      <c r="AE50" s="167">
        <f t="shared" si="56"/>
        <v>43709</v>
      </c>
      <c r="AF50" s="167">
        <f t="shared" si="56"/>
        <v>43739</v>
      </c>
      <c r="AG50" s="167">
        <f t="shared" si="56"/>
        <v>43770</v>
      </c>
      <c r="AH50" s="167">
        <f t="shared" si="56"/>
        <v>43800</v>
      </c>
      <c r="AI50" s="167">
        <f t="shared" si="56"/>
        <v>43831</v>
      </c>
      <c r="AJ50" s="167">
        <f t="shared" si="56"/>
        <v>43862</v>
      </c>
      <c r="AK50" s="167">
        <f t="shared" si="56"/>
        <v>43891</v>
      </c>
      <c r="AL50" s="167">
        <f t="shared" si="56"/>
        <v>43922</v>
      </c>
      <c r="AM50" s="167">
        <f t="shared" si="56"/>
        <v>43952</v>
      </c>
      <c r="AN50" s="167">
        <f t="shared" si="56"/>
        <v>43983</v>
      </c>
      <c r="AO50" s="167">
        <f t="shared" si="56"/>
        <v>44013</v>
      </c>
      <c r="AP50" s="167">
        <f t="shared" si="56"/>
        <v>44044</v>
      </c>
      <c r="AQ50" s="167">
        <f t="shared" si="56"/>
        <v>44075</v>
      </c>
      <c r="AR50" s="167">
        <f t="shared" si="56"/>
        <v>44105</v>
      </c>
      <c r="AS50" s="167">
        <f t="shared" si="56"/>
        <v>44136</v>
      </c>
      <c r="AT50" s="167">
        <f t="shared" si="56"/>
        <v>44166</v>
      </c>
      <c r="AU50" s="134"/>
      <c r="AV50" s="150"/>
      <c r="AW50" s="88"/>
      <c r="AX50" s="137"/>
    </row>
    <row r="51" spans="1:50" x14ac:dyDescent="0.25">
      <c r="A51" s="181">
        <v>109105591</v>
      </c>
      <c r="B51" s="129">
        <v>42976</v>
      </c>
      <c r="C51" s="105">
        <v>3780</v>
      </c>
      <c r="D51" s="170">
        <v>0</v>
      </c>
      <c r="E51" s="133">
        <v>3700.72</v>
      </c>
      <c r="F51" s="133">
        <v>3700.72</v>
      </c>
      <c r="G51" s="133">
        <v>3700.72</v>
      </c>
      <c r="H51" s="133">
        <v>3700.72</v>
      </c>
      <c r="I51" s="133">
        <v>3700.72</v>
      </c>
      <c r="J51" s="133">
        <v>3700.72</v>
      </c>
      <c r="K51" s="133">
        <v>3700.72</v>
      </c>
      <c r="L51" s="133">
        <v>3700.72</v>
      </c>
      <c r="M51" s="133">
        <v>3700.72</v>
      </c>
      <c r="N51" s="133">
        <v>3700.72</v>
      </c>
      <c r="O51" s="133">
        <v>3700.72</v>
      </c>
      <c r="P51" s="133">
        <v>3700.72</v>
      </c>
      <c r="Q51" s="133">
        <v>3700.72</v>
      </c>
      <c r="R51" s="133">
        <v>3700.72</v>
      </c>
      <c r="S51" s="133">
        <v>3700.72</v>
      </c>
      <c r="T51" s="133">
        <v>3700.72</v>
      </c>
      <c r="U51" s="133">
        <v>3700.72</v>
      </c>
      <c r="V51" s="133">
        <v>3700.72</v>
      </c>
      <c r="W51" s="133">
        <v>3700.72</v>
      </c>
      <c r="X51" s="133">
        <v>3700.72</v>
      </c>
      <c r="Y51" s="133">
        <v>3700.72</v>
      </c>
      <c r="Z51" s="133">
        <v>3700.72</v>
      </c>
      <c r="AA51" s="133">
        <v>3700.72</v>
      </c>
      <c r="AB51" s="133">
        <v>3700.72</v>
      </c>
      <c r="AC51" s="133">
        <v>3700.72</v>
      </c>
      <c r="AD51" s="133">
        <v>3700.72</v>
      </c>
      <c r="AE51" s="133">
        <v>3700.72</v>
      </c>
      <c r="AF51" s="133">
        <v>3700.72</v>
      </c>
      <c r="AG51" s="133">
        <v>3700.72</v>
      </c>
      <c r="AH51" s="133">
        <v>3700.72</v>
      </c>
      <c r="AI51" s="133">
        <f>AH51</f>
        <v>3700.72</v>
      </c>
      <c r="AJ51" s="133">
        <f>AI51</f>
        <v>3700.72</v>
      </c>
      <c r="AK51" s="133">
        <f t="shared" ref="AK51:AS51" si="57">AJ51</f>
        <v>3700.72</v>
      </c>
      <c r="AL51" s="133">
        <f t="shared" si="57"/>
        <v>3700.72</v>
      </c>
      <c r="AM51" s="133">
        <f t="shared" si="57"/>
        <v>3700.72</v>
      </c>
      <c r="AN51" s="133">
        <f t="shared" si="57"/>
        <v>3700.72</v>
      </c>
      <c r="AO51" s="133">
        <f t="shared" si="57"/>
        <v>3700.72</v>
      </c>
      <c r="AP51" s="133">
        <f t="shared" si="57"/>
        <v>3700.72</v>
      </c>
      <c r="AQ51" s="133">
        <f t="shared" si="57"/>
        <v>3700.72</v>
      </c>
      <c r="AR51" s="133">
        <f t="shared" si="57"/>
        <v>3700.72</v>
      </c>
      <c r="AS51" s="133">
        <f t="shared" si="57"/>
        <v>3700.72</v>
      </c>
      <c r="AT51" s="133">
        <v>3700.72</v>
      </c>
      <c r="AU51" s="134"/>
      <c r="AV51" s="150"/>
      <c r="AW51" s="88"/>
      <c r="AX51" s="137"/>
    </row>
    <row r="52" spans="1:50" x14ac:dyDescent="0.25">
      <c r="A52" s="103" t="s">
        <v>101</v>
      </c>
      <c r="D52" s="170">
        <v>0</v>
      </c>
      <c r="E52" s="133">
        <v>0</v>
      </c>
      <c r="F52" s="133">
        <v>0</v>
      </c>
      <c r="G52" s="133">
        <v>0</v>
      </c>
      <c r="H52" s="133">
        <v>0</v>
      </c>
      <c r="I52" s="133">
        <v>0</v>
      </c>
      <c r="J52" s="133">
        <v>0</v>
      </c>
      <c r="K52" s="133">
        <v>0</v>
      </c>
      <c r="L52" s="133">
        <v>0</v>
      </c>
      <c r="M52" s="133">
        <v>0</v>
      </c>
      <c r="N52" s="133">
        <v>0</v>
      </c>
      <c r="O52" s="133">
        <v>0</v>
      </c>
      <c r="P52" s="133">
        <v>0</v>
      </c>
      <c r="Q52" s="133">
        <v>0</v>
      </c>
      <c r="R52" s="133">
        <v>0</v>
      </c>
      <c r="S52" s="133">
        <v>0</v>
      </c>
      <c r="T52" s="133">
        <v>0</v>
      </c>
      <c r="U52" s="133">
        <v>0</v>
      </c>
      <c r="V52" s="133">
        <v>0</v>
      </c>
      <c r="W52" s="133">
        <v>0</v>
      </c>
      <c r="X52" s="133">
        <v>0</v>
      </c>
      <c r="Y52" s="133">
        <v>0</v>
      </c>
      <c r="Z52" s="133">
        <v>0</v>
      </c>
      <c r="AA52" s="133">
        <v>0</v>
      </c>
      <c r="AB52" s="133">
        <v>0</v>
      </c>
      <c r="AC52" s="133">
        <v>0</v>
      </c>
      <c r="AD52" s="133">
        <v>0</v>
      </c>
      <c r="AE52" s="133">
        <v>0</v>
      </c>
      <c r="AF52" s="133">
        <v>0</v>
      </c>
      <c r="AG52" s="133">
        <v>0</v>
      </c>
      <c r="AH52" s="133">
        <v>0</v>
      </c>
      <c r="AI52" s="133">
        <v>0</v>
      </c>
      <c r="AJ52" s="133">
        <v>0</v>
      </c>
      <c r="AK52" s="133">
        <v>0</v>
      </c>
      <c r="AL52" s="133">
        <v>0</v>
      </c>
      <c r="AM52" s="133">
        <v>0</v>
      </c>
      <c r="AN52" s="133">
        <v>0</v>
      </c>
      <c r="AO52" s="133">
        <v>0</v>
      </c>
      <c r="AP52" s="133">
        <v>0</v>
      </c>
      <c r="AQ52" s="133">
        <v>0</v>
      </c>
      <c r="AR52" s="133">
        <v>0</v>
      </c>
      <c r="AS52" s="133">
        <v>0</v>
      </c>
      <c r="AT52" s="133">
        <v>0</v>
      </c>
      <c r="AU52" s="134"/>
      <c r="AV52" s="150"/>
      <c r="AW52" s="88"/>
      <c r="AX52" s="137"/>
    </row>
    <row r="53" spans="1:50" x14ac:dyDescent="0.25">
      <c r="A53" s="128" t="s">
        <v>102</v>
      </c>
      <c r="B53" s="129"/>
      <c r="D53" s="193">
        <v>0</v>
      </c>
      <c r="E53" s="174">
        <f t="shared" ref="E53:G53" si="58">SUM(E51:E52)</f>
        <v>3700.72</v>
      </c>
      <c r="F53" s="174">
        <f t="shared" si="58"/>
        <v>3700.72</v>
      </c>
      <c r="G53" s="174">
        <f t="shared" si="58"/>
        <v>3700.72</v>
      </c>
      <c r="H53" s="174">
        <f>SUM(H51:H52)</f>
        <v>3700.72</v>
      </c>
      <c r="I53" s="172">
        <f t="shared" ref="I53:M53" si="59">SUM(I51:I52)</f>
        <v>3700.72</v>
      </c>
      <c r="J53" s="172">
        <f t="shared" si="59"/>
        <v>3700.72</v>
      </c>
      <c r="K53" s="172">
        <f t="shared" si="59"/>
        <v>3700.72</v>
      </c>
      <c r="L53" s="172">
        <f t="shared" si="59"/>
        <v>3700.72</v>
      </c>
      <c r="M53" s="172">
        <f t="shared" si="59"/>
        <v>3700.72</v>
      </c>
      <c r="N53" s="172">
        <f>SUM(N51:N52)</f>
        <v>3700.72</v>
      </c>
      <c r="O53" s="172">
        <f t="shared" ref="O53:S53" si="60">SUM(O51:O52)</f>
        <v>3700.72</v>
      </c>
      <c r="P53" s="172">
        <f t="shared" si="60"/>
        <v>3700.72</v>
      </c>
      <c r="Q53" s="172">
        <f t="shared" si="60"/>
        <v>3700.72</v>
      </c>
      <c r="R53" s="172">
        <f t="shared" si="60"/>
        <v>3700.72</v>
      </c>
      <c r="S53" s="172">
        <f t="shared" si="60"/>
        <v>3700.72</v>
      </c>
      <c r="T53" s="172">
        <f>SUM(T51:T52)</f>
        <v>3700.72</v>
      </c>
      <c r="U53" s="172">
        <f t="shared" ref="U53:AT53" si="61">SUM(U51:U52)</f>
        <v>3700.72</v>
      </c>
      <c r="V53" s="172">
        <f t="shared" si="61"/>
        <v>3700.72</v>
      </c>
      <c r="W53" s="172">
        <f t="shared" si="61"/>
        <v>3700.72</v>
      </c>
      <c r="X53" s="172">
        <f t="shared" si="61"/>
        <v>3700.72</v>
      </c>
      <c r="Y53" s="172">
        <f t="shared" si="61"/>
        <v>3700.72</v>
      </c>
      <c r="Z53" s="172">
        <f t="shared" si="61"/>
        <v>3700.72</v>
      </c>
      <c r="AA53" s="172">
        <f t="shared" si="61"/>
        <v>3700.72</v>
      </c>
      <c r="AB53" s="172">
        <f t="shared" si="61"/>
        <v>3700.72</v>
      </c>
      <c r="AC53" s="172">
        <f t="shared" si="61"/>
        <v>3700.72</v>
      </c>
      <c r="AD53" s="172">
        <f t="shared" si="61"/>
        <v>3700.72</v>
      </c>
      <c r="AE53" s="172">
        <f t="shared" si="61"/>
        <v>3700.72</v>
      </c>
      <c r="AF53" s="172">
        <f t="shared" si="61"/>
        <v>3700.72</v>
      </c>
      <c r="AG53" s="172">
        <f t="shared" si="61"/>
        <v>3700.72</v>
      </c>
      <c r="AH53" s="172">
        <f t="shared" si="61"/>
        <v>3700.72</v>
      </c>
      <c r="AI53" s="172">
        <f t="shared" si="61"/>
        <v>3700.72</v>
      </c>
      <c r="AJ53" s="172">
        <f t="shared" si="61"/>
        <v>3700.72</v>
      </c>
      <c r="AK53" s="172">
        <f t="shared" si="61"/>
        <v>3700.72</v>
      </c>
      <c r="AL53" s="172">
        <f t="shared" si="61"/>
        <v>3700.72</v>
      </c>
      <c r="AM53" s="172">
        <f t="shared" si="61"/>
        <v>3700.72</v>
      </c>
      <c r="AN53" s="172">
        <f t="shared" si="61"/>
        <v>3700.72</v>
      </c>
      <c r="AO53" s="172">
        <f t="shared" si="61"/>
        <v>3700.72</v>
      </c>
      <c r="AP53" s="172">
        <f t="shared" si="61"/>
        <v>3700.72</v>
      </c>
      <c r="AQ53" s="172">
        <f t="shared" si="61"/>
        <v>3700.72</v>
      </c>
      <c r="AR53" s="172">
        <f t="shared" si="61"/>
        <v>3700.72</v>
      </c>
      <c r="AS53" s="172">
        <f t="shared" si="61"/>
        <v>3700.72</v>
      </c>
      <c r="AT53" s="172">
        <f t="shared" si="61"/>
        <v>3700.72</v>
      </c>
      <c r="AU53" s="141">
        <f>((AH53+AT53)+(2*(SUM(AI53:AS53))))/24</f>
        <v>3700.7200000000007</v>
      </c>
      <c r="AV53" s="150"/>
      <c r="AW53" s="88"/>
      <c r="AX53" s="137">
        <v>378</v>
      </c>
    </row>
    <row r="54" spans="1:50" x14ac:dyDescent="0.25">
      <c r="A54" s="103" t="s">
        <v>103</v>
      </c>
      <c r="D54" s="175">
        <v>0</v>
      </c>
      <c r="E54" s="176">
        <v>4.1700000000000001E-2</v>
      </c>
      <c r="F54" s="176">
        <v>4.1700000000000001E-2</v>
      </c>
      <c r="G54" s="176">
        <v>4.1700000000000001E-2</v>
      </c>
      <c r="H54" s="176">
        <v>4.1700000000000001E-2</v>
      </c>
      <c r="I54" s="176">
        <v>4.1700000000000001E-2</v>
      </c>
      <c r="J54" s="176">
        <v>4.1599999999999998E-2</v>
      </c>
      <c r="K54" s="176">
        <v>4.1300000000000003E-2</v>
      </c>
      <c r="L54" s="176">
        <v>4.1300000000000003E-2</v>
      </c>
      <c r="M54" s="176">
        <v>4.1300000000000003E-2</v>
      </c>
      <c r="N54" s="176">
        <v>4.1300000000000003E-2</v>
      </c>
      <c r="O54" s="176">
        <v>4.1300000000000003E-2</v>
      </c>
      <c r="P54" s="176">
        <v>4.1300000000000003E-2</v>
      </c>
      <c r="Q54" s="176">
        <v>4.1300000000000003E-2</v>
      </c>
      <c r="R54" s="176">
        <v>4.1300000000000003E-2</v>
      </c>
      <c r="S54" s="176">
        <v>4.1300000000000003E-2</v>
      </c>
      <c r="T54" s="176">
        <v>4.1300000000000003E-2</v>
      </c>
      <c r="U54" s="176">
        <v>4.1300000000000003E-2</v>
      </c>
      <c r="V54" s="176">
        <v>4.1300000000000003E-2</v>
      </c>
      <c r="W54" s="176">
        <v>4.1300000000000003E-2</v>
      </c>
      <c r="X54" s="176">
        <v>4.1300000000000003E-2</v>
      </c>
      <c r="Y54" s="176">
        <v>4.1300000000000003E-2</v>
      </c>
      <c r="Z54" s="176">
        <v>4.1300000000000003E-2</v>
      </c>
      <c r="AA54" s="176">
        <v>4.1300000000000003E-2</v>
      </c>
      <c r="AB54" s="176">
        <v>4.1300000000000003E-2</v>
      </c>
      <c r="AC54" s="176">
        <v>4.1300000000000003E-2</v>
      </c>
      <c r="AD54" s="176">
        <v>4.1300000000000003E-2</v>
      </c>
      <c r="AE54" s="176">
        <v>4.1300000000000003E-2</v>
      </c>
      <c r="AF54" s="176">
        <v>4.1300000000000003E-2</v>
      </c>
      <c r="AG54" s="176">
        <v>4.1300000000000003E-2</v>
      </c>
      <c r="AH54" s="176">
        <v>4.1300000000000003E-2</v>
      </c>
      <c r="AI54" s="176">
        <v>4.1300000000000003E-2</v>
      </c>
      <c r="AJ54" s="176">
        <v>4.1300000000000003E-2</v>
      </c>
      <c r="AK54" s="176">
        <v>4.1300000000000003E-2</v>
      </c>
      <c r="AL54" s="176">
        <v>4.1300000000000003E-2</v>
      </c>
      <c r="AM54" s="176">
        <v>4.1300000000000003E-2</v>
      </c>
      <c r="AN54" s="176">
        <v>4.1300000000000003E-2</v>
      </c>
      <c r="AO54" s="176">
        <v>4.1300000000000003E-2</v>
      </c>
      <c r="AP54" s="176">
        <v>4.1300000000000003E-2</v>
      </c>
      <c r="AQ54" s="176">
        <v>4.1300000000000003E-2</v>
      </c>
      <c r="AR54" s="176">
        <v>4.1300000000000003E-2</v>
      </c>
      <c r="AS54" s="176">
        <v>4.1300000000000003E-2</v>
      </c>
      <c r="AT54" s="176">
        <v>4.1300000000000003E-2</v>
      </c>
      <c r="AU54" s="134"/>
      <c r="AV54" s="135"/>
      <c r="AW54" s="136"/>
      <c r="AX54" s="137"/>
    </row>
    <row r="55" spans="1:50" x14ac:dyDescent="0.25">
      <c r="A55" s="103" t="s">
        <v>104</v>
      </c>
      <c r="D55" s="144">
        <v>0</v>
      </c>
      <c r="E55" s="136"/>
      <c r="F55" s="136"/>
      <c r="G55" s="136"/>
      <c r="H55" s="133"/>
      <c r="I55" s="136"/>
      <c r="J55" s="136"/>
      <c r="K55" s="136"/>
      <c r="L55" s="136"/>
      <c r="M55" s="136"/>
      <c r="N55" s="185"/>
      <c r="O55" s="136"/>
      <c r="P55" s="136"/>
      <c r="Q55" s="136"/>
      <c r="R55" s="136"/>
      <c r="S55" s="136"/>
      <c r="T55" s="185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36"/>
      <c r="AR55" s="136"/>
      <c r="AS55" s="136"/>
      <c r="AT55" s="136"/>
      <c r="AU55" s="134"/>
      <c r="AV55" s="135"/>
      <c r="AW55" s="136"/>
      <c r="AX55" s="137"/>
    </row>
    <row r="56" spans="1:50" x14ac:dyDescent="0.25">
      <c r="A56" s="103" t="s">
        <v>15</v>
      </c>
      <c r="D56" s="170">
        <v>0</v>
      </c>
      <c r="E56" s="133">
        <f t="shared" ref="E56:H56" si="62">E51*E54/12</f>
        <v>12.860002</v>
      </c>
      <c r="F56" s="133">
        <f t="shared" si="62"/>
        <v>12.860002</v>
      </c>
      <c r="G56" s="133">
        <f t="shared" si="62"/>
        <v>12.860002</v>
      </c>
      <c r="H56" s="133">
        <f t="shared" si="62"/>
        <v>12.860002</v>
      </c>
      <c r="I56" s="133">
        <f>I51*I54/12</f>
        <v>12.860002</v>
      </c>
      <c r="J56" s="133">
        <f t="shared" ref="J56:AT56" si="63">J51*J54/12</f>
        <v>12.829162666666667</v>
      </c>
      <c r="K56" s="133">
        <f t="shared" si="63"/>
        <v>12.736644666666669</v>
      </c>
      <c r="L56" s="133">
        <f t="shared" si="63"/>
        <v>12.736644666666669</v>
      </c>
      <c r="M56" s="133">
        <f t="shared" si="63"/>
        <v>12.736644666666669</v>
      </c>
      <c r="N56" s="133">
        <f t="shared" si="63"/>
        <v>12.736644666666669</v>
      </c>
      <c r="O56" s="133">
        <f t="shared" si="63"/>
        <v>12.736644666666669</v>
      </c>
      <c r="P56" s="133">
        <f t="shared" si="63"/>
        <v>12.736644666666669</v>
      </c>
      <c r="Q56" s="133">
        <f t="shared" si="63"/>
        <v>12.736644666666669</v>
      </c>
      <c r="R56" s="133">
        <f t="shared" si="63"/>
        <v>12.736644666666669</v>
      </c>
      <c r="S56" s="133">
        <f t="shared" si="63"/>
        <v>12.736644666666669</v>
      </c>
      <c r="T56" s="133">
        <f t="shared" si="63"/>
        <v>12.736644666666669</v>
      </c>
      <c r="U56" s="133">
        <f t="shared" si="63"/>
        <v>12.736644666666669</v>
      </c>
      <c r="V56" s="185">
        <f t="shared" si="63"/>
        <v>12.736644666666669</v>
      </c>
      <c r="W56" s="185">
        <f t="shared" si="63"/>
        <v>12.736644666666669</v>
      </c>
      <c r="X56" s="185">
        <f t="shared" si="63"/>
        <v>12.736644666666669</v>
      </c>
      <c r="Y56" s="185">
        <f t="shared" si="63"/>
        <v>12.736644666666669</v>
      </c>
      <c r="Z56" s="185">
        <f t="shared" si="63"/>
        <v>12.736644666666669</v>
      </c>
      <c r="AA56" s="185">
        <f t="shared" si="63"/>
        <v>12.736644666666669</v>
      </c>
      <c r="AB56" s="185">
        <f t="shared" si="63"/>
        <v>12.736644666666669</v>
      </c>
      <c r="AC56" s="185">
        <f t="shared" si="63"/>
        <v>12.736644666666669</v>
      </c>
      <c r="AD56" s="185">
        <f t="shared" si="63"/>
        <v>12.736644666666669</v>
      </c>
      <c r="AE56" s="185">
        <f t="shared" si="63"/>
        <v>12.736644666666669</v>
      </c>
      <c r="AF56" s="185">
        <f t="shared" si="63"/>
        <v>12.736644666666669</v>
      </c>
      <c r="AG56" s="185">
        <f t="shared" si="63"/>
        <v>12.736644666666669</v>
      </c>
      <c r="AH56" s="185">
        <f t="shared" si="63"/>
        <v>12.736644666666669</v>
      </c>
      <c r="AI56" s="185">
        <f t="shared" si="63"/>
        <v>12.736644666666669</v>
      </c>
      <c r="AJ56" s="185">
        <f t="shared" si="63"/>
        <v>12.736644666666669</v>
      </c>
      <c r="AK56" s="185">
        <f t="shared" si="63"/>
        <v>12.736644666666669</v>
      </c>
      <c r="AL56" s="185">
        <f t="shared" si="63"/>
        <v>12.736644666666669</v>
      </c>
      <c r="AM56" s="185">
        <f t="shared" si="63"/>
        <v>12.736644666666669</v>
      </c>
      <c r="AN56" s="185">
        <f t="shared" si="63"/>
        <v>12.736644666666669</v>
      </c>
      <c r="AO56" s="185">
        <f t="shared" si="63"/>
        <v>12.736644666666669</v>
      </c>
      <c r="AP56" s="185">
        <f t="shared" si="63"/>
        <v>12.736644666666669</v>
      </c>
      <c r="AQ56" s="185">
        <f t="shared" si="63"/>
        <v>12.736644666666669</v>
      </c>
      <c r="AR56" s="185">
        <f t="shared" si="63"/>
        <v>12.736644666666669</v>
      </c>
      <c r="AS56" s="185">
        <f t="shared" si="63"/>
        <v>12.736644666666669</v>
      </c>
      <c r="AT56" s="185">
        <f t="shared" si="63"/>
        <v>12.736644666666669</v>
      </c>
      <c r="AU56" s="134"/>
      <c r="AV56" s="135"/>
      <c r="AW56" s="136"/>
      <c r="AX56" s="137"/>
    </row>
    <row r="57" spans="1:50" x14ac:dyDescent="0.25">
      <c r="A57" s="128" t="s">
        <v>105</v>
      </c>
      <c r="D57" s="171">
        <v>0</v>
      </c>
      <c r="E57" s="172">
        <f t="shared" ref="E57:G57" si="64">SUM(E55:E56)</f>
        <v>12.860002</v>
      </c>
      <c r="F57" s="172">
        <f t="shared" si="64"/>
        <v>12.860002</v>
      </c>
      <c r="G57" s="172">
        <f t="shared" si="64"/>
        <v>12.860002</v>
      </c>
      <c r="H57" s="194">
        <f>SUM(H55:H56)</f>
        <v>12.860002</v>
      </c>
      <c r="I57" s="194">
        <f>SUM(I55:I56)</f>
        <v>12.860002</v>
      </c>
      <c r="J57" s="194">
        <f t="shared" ref="J57:M57" si="65">SUM(J55:J56)</f>
        <v>12.829162666666667</v>
      </c>
      <c r="K57" s="194">
        <f t="shared" si="65"/>
        <v>12.736644666666669</v>
      </c>
      <c r="L57" s="172">
        <f t="shared" si="65"/>
        <v>12.736644666666669</v>
      </c>
      <c r="M57" s="172">
        <f t="shared" si="65"/>
        <v>12.736644666666669</v>
      </c>
      <c r="N57" s="172">
        <f>SUM(N55:N56)</f>
        <v>12.736644666666669</v>
      </c>
      <c r="O57" s="172">
        <f>SUM(O55:O56)</f>
        <v>12.736644666666669</v>
      </c>
      <c r="P57" s="194">
        <f>SUM(P55:P56)</f>
        <v>12.736644666666669</v>
      </c>
      <c r="Q57" s="194">
        <f t="shared" ref="Q57:AT57" si="66">SUM(Q55:Q56)</f>
        <v>12.736644666666669</v>
      </c>
      <c r="R57" s="172">
        <f t="shared" si="66"/>
        <v>12.736644666666669</v>
      </c>
      <c r="S57" s="172">
        <f t="shared" si="66"/>
        <v>12.736644666666669</v>
      </c>
      <c r="T57" s="172">
        <f t="shared" si="66"/>
        <v>12.736644666666669</v>
      </c>
      <c r="U57" s="172">
        <f t="shared" si="66"/>
        <v>12.736644666666669</v>
      </c>
      <c r="V57" s="172">
        <f t="shared" si="66"/>
        <v>12.736644666666669</v>
      </c>
      <c r="W57" s="172">
        <f t="shared" si="66"/>
        <v>12.736644666666669</v>
      </c>
      <c r="X57" s="172">
        <f t="shared" si="66"/>
        <v>12.736644666666669</v>
      </c>
      <c r="Y57" s="172">
        <f t="shared" si="66"/>
        <v>12.736644666666669</v>
      </c>
      <c r="Z57" s="172">
        <f t="shared" si="66"/>
        <v>12.736644666666669</v>
      </c>
      <c r="AA57" s="172">
        <f t="shared" si="66"/>
        <v>12.736644666666669</v>
      </c>
      <c r="AB57" s="172">
        <f t="shared" si="66"/>
        <v>12.736644666666669</v>
      </c>
      <c r="AC57" s="172">
        <f t="shared" si="66"/>
        <v>12.736644666666669</v>
      </c>
      <c r="AD57" s="172">
        <f t="shared" si="66"/>
        <v>12.736644666666669</v>
      </c>
      <c r="AE57" s="172">
        <f t="shared" si="66"/>
        <v>12.736644666666669</v>
      </c>
      <c r="AF57" s="172">
        <f t="shared" si="66"/>
        <v>12.736644666666669</v>
      </c>
      <c r="AG57" s="172">
        <f t="shared" si="66"/>
        <v>12.736644666666669</v>
      </c>
      <c r="AH57" s="172">
        <f t="shared" si="66"/>
        <v>12.736644666666669</v>
      </c>
      <c r="AI57" s="172">
        <f t="shared" si="66"/>
        <v>12.736644666666669</v>
      </c>
      <c r="AJ57" s="172">
        <f t="shared" si="66"/>
        <v>12.736644666666669</v>
      </c>
      <c r="AK57" s="172">
        <f t="shared" si="66"/>
        <v>12.736644666666669</v>
      </c>
      <c r="AL57" s="172">
        <f t="shared" si="66"/>
        <v>12.736644666666669</v>
      </c>
      <c r="AM57" s="172">
        <f t="shared" si="66"/>
        <v>12.736644666666669</v>
      </c>
      <c r="AN57" s="172">
        <f t="shared" si="66"/>
        <v>12.736644666666669</v>
      </c>
      <c r="AO57" s="172">
        <f t="shared" si="66"/>
        <v>12.736644666666669</v>
      </c>
      <c r="AP57" s="172">
        <f t="shared" si="66"/>
        <v>12.736644666666669</v>
      </c>
      <c r="AQ57" s="172">
        <f t="shared" si="66"/>
        <v>12.736644666666669</v>
      </c>
      <c r="AR57" s="172">
        <f t="shared" si="66"/>
        <v>12.736644666666669</v>
      </c>
      <c r="AS57" s="172">
        <f t="shared" si="66"/>
        <v>12.736644666666669</v>
      </c>
      <c r="AT57" s="172">
        <f t="shared" si="66"/>
        <v>12.736644666666669</v>
      </c>
      <c r="AU57" s="134"/>
      <c r="AV57" s="178"/>
      <c r="AW57" s="140">
        <f>SUM(AI57:AT57)</f>
        <v>152.83973600000002</v>
      </c>
      <c r="AX57" s="137">
        <v>378</v>
      </c>
    </row>
    <row r="58" spans="1:50" ht="14.4" thickBot="1" x14ac:dyDescent="0.3">
      <c r="A58" s="151" t="s">
        <v>20</v>
      </c>
      <c r="B58" s="152"/>
      <c r="C58" s="153"/>
      <c r="D58" s="154">
        <f>D57</f>
        <v>0</v>
      </c>
      <c r="E58" s="155">
        <f>E57+D58</f>
        <v>12.860002</v>
      </c>
      <c r="F58" s="155">
        <f t="shared" ref="F58:AT58" si="67">F57+E58</f>
        <v>25.720003999999999</v>
      </c>
      <c r="G58" s="155">
        <f t="shared" si="67"/>
        <v>38.580005999999997</v>
      </c>
      <c r="H58" s="155">
        <f t="shared" si="67"/>
        <v>51.440007999999999</v>
      </c>
      <c r="I58" s="155">
        <f t="shared" si="67"/>
        <v>64.30001</v>
      </c>
      <c r="J58" s="155">
        <f t="shared" si="67"/>
        <v>77.129172666666662</v>
      </c>
      <c r="K58" s="155">
        <f t="shared" si="67"/>
        <v>89.865817333333325</v>
      </c>
      <c r="L58" s="155">
        <f t="shared" si="67"/>
        <v>102.60246199999999</v>
      </c>
      <c r="M58" s="155">
        <f t="shared" si="67"/>
        <v>115.33910666666665</v>
      </c>
      <c r="N58" s="155">
        <f t="shared" si="67"/>
        <v>128.07575133333333</v>
      </c>
      <c r="O58" s="155">
        <f t="shared" si="67"/>
        <v>140.81239600000001</v>
      </c>
      <c r="P58" s="155">
        <f t="shared" si="67"/>
        <v>153.54904066666668</v>
      </c>
      <c r="Q58" s="155">
        <f t="shared" si="67"/>
        <v>166.28568533333336</v>
      </c>
      <c r="R58" s="155">
        <f t="shared" si="67"/>
        <v>179.02233000000004</v>
      </c>
      <c r="S58" s="155">
        <f t="shared" si="67"/>
        <v>191.75897466666672</v>
      </c>
      <c r="T58" s="155">
        <f t="shared" si="67"/>
        <v>204.49561933333339</v>
      </c>
      <c r="U58" s="155">
        <f t="shared" si="67"/>
        <v>217.23226400000007</v>
      </c>
      <c r="V58" s="155">
        <f t="shared" si="67"/>
        <v>229.96890866666675</v>
      </c>
      <c r="W58" s="155">
        <f t="shared" si="67"/>
        <v>242.70555333333343</v>
      </c>
      <c r="X58" s="155">
        <f t="shared" si="67"/>
        <v>255.4421980000001</v>
      </c>
      <c r="Y58" s="155">
        <f t="shared" si="67"/>
        <v>268.17884266666675</v>
      </c>
      <c r="Z58" s="155">
        <f t="shared" si="67"/>
        <v>280.91548733333343</v>
      </c>
      <c r="AA58" s="155">
        <f t="shared" si="67"/>
        <v>293.65213200000011</v>
      </c>
      <c r="AB58" s="155">
        <f t="shared" si="67"/>
        <v>306.38877666666679</v>
      </c>
      <c r="AC58" s="155">
        <f t="shared" si="67"/>
        <v>319.12542133333346</v>
      </c>
      <c r="AD58" s="155">
        <f t="shared" si="67"/>
        <v>331.86206600000014</v>
      </c>
      <c r="AE58" s="155">
        <f t="shared" si="67"/>
        <v>344.59871066666682</v>
      </c>
      <c r="AF58" s="155">
        <f t="shared" si="67"/>
        <v>357.3353553333335</v>
      </c>
      <c r="AG58" s="155">
        <f t="shared" si="67"/>
        <v>370.07200000000017</v>
      </c>
      <c r="AH58" s="155">
        <f t="shared" si="67"/>
        <v>382.80864466666685</v>
      </c>
      <c r="AI58" s="155">
        <f t="shared" si="67"/>
        <v>395.54528933333353</v>
      </c>
      <c r="AJ58" s="155">
        <f t="shared" si="67"/>
        <v>408.28193400000021</v>
      </c>
      <c r="AK58" s="155">
        <f t="shared" si="67"/>
        <v>421.01857866666688</v>
      </c>
      <c r="AL58" s="155">
        <f t="shared" si="67"/>
        <v>433.75522333333356</v>
      </c>
      <c r="AM58" s="155">
        <f t="shared" si="67"/>
        <v>446.49186800000024</v>
      </c>
      <c r="AN58" s="155">
        <f t="shared" si="67"/>
        <v>459.22851266666692</v>
      </c>
      <c r="AO58" s="155">
        <f t="shared" si="67"/>
        <v>471.96515733333359</v>
      </c>
      <c r="AP58" s="155">
        <f t="shared" si="67"/>
        <v>484.70180200000027</v>
      </c>
      <c r="AQ58" s="155">
        <f t="shared" si="67"/>
        <v>497.43844666666695</v>
      </c>
      <c r="AR58" s="155">
        <f t="shared" si="67"/>
        <v>510.17509133333363</v>
      </c>
      <c r="AS58" s="155">
        <f t="shared" si="67"/>
        <v>522.91173600000025</v>
      </c>
      <c r="AT58" s="155">
        <f t="shared" si="67"/>
        <v>535.64838066666687</v>
      </c>
      <c r="AU58" s="156"/>
      <c r="AV58" s="157">
        <f>((AH58+AT58)+(2*(SUM(AI58:AS58))))/24</f>
        <v>459.22851266666686</v>
      </c>
      <c r="AW58" s="191"/>
      <c r="AX58" s="159">
        <v>378</v>
      </c>
    </row>
    <row r="59" spans="1:50" ht="14.4" thickTop="1" x14ac:dyDescent="0.25">
      <c r="A59" s="180"/>
      <c r="B59" s="120" t="s">
        <v>97</v>
      </c>
      <c r="C59" s="121" t="s">
        <v>98</v>
      </c>
      <c r="D59" s="166">
        <f>D3</f>
        <v>42887</v>
      </c>
      <c r="E59" s="167">
        <f t="shared" ref="E59:AT59" si="68">E3</f>
        <v>42917</v>
      </c>
      <c r="F59" s="167">
        <f t="shared" si="68"/>
        <v>42948</v>
      </c>
      <c r="G59" s="167">
        <f t="shared" si="68"/>
        <v>42979</v>
      </c>
      <c r="H59" s="167">
        <f t="shared" si="68"/>
        <v>43009</v>
      </c>
      <c r="I59" s="167">
        <f t="shared" si="68"/>
        <v>43040</v>
      </c>
      <c r="J59" s="167">
        <f t="shared" si="68"/>
        <v>43070</v>
      </c>
      <c r="K59" s="167">
        <f t="shared" si="68"/>
        <v>43101</v>
      </c>
      <c r="L59" s="167">
        <f t="shared" si="68"/>
        <v>43132</v>
      </c>
      <c r="M59" s="167">
        <f t="shared" si="68"/>
        <v>43160</v>
      </c>
      <c r="N59" s="167">
        <f t="shared" si="68"/>
        <v>43191</v>
      </c>
      <c r="O59" s="167">
        <f t="shared" si="68"/>
        <v>43221</v>
      </c>
      <c r="P59" s="167">
        <f t="shared" si="68"/>
        <v>43252</v>
      </c>
      <c r="Q59" s="167">
        <f t="shared" si="68"/>
        <v>43282</v>
      </c>
      <c r="R59" s="167">
        <f t="shared" si="68"/>
        <v>43313</v>
      </c>
      <c r="S59" s="167">
        <f t="shared" si="68"/>
        <v>43344</v>
      </c>
      <c r="T59" s="167">
        <f t="shared" si="68"/>
        <v>43374</v>
      </c>
      <c r="U59" s="167">
        <f t="shared" si="68"/>
        <v>43405</v>
      </c>
      <c r="V59" s="167">
        <f t="shared" si="68"/>
        <v>43435</v>
      </c>
      <c r="W59" s="167">
        <f t="shared" si="68"/>
        <v>43466</v>
      </c>
      <c r="X59" s="167">
        <f t="shared" si="68"/>
        <v>43497</v>
      </c>
      <c r="Y59" s="167">
        <f t="shared" si="68"/>
        <v>43525</v>
      </c>
      <c r="Z59" s="167">
        <f t="shared" si="68"/>
        <v>43556</v>
      </c>
      <c r="AA59" s="167">
        <f t="shared" si="68"/>
        <v>43586</v>
      </c>
      <c r="AB59" s="167">
        <f t="shared" si="68"/>
        <v>43617</v>
      </c>
      <c r="AC59" s="167">
        <f t="shared" si="68"/>
        <v>43647</v>
      </c>
      <c r="AD59" s="167">
        <f t="shared" si="68"/>
        <v>43678</v>
      </c>
      <c r="AE59" s="167">
        <f t="shared" si="68"/>
        <v>43709</v>
      </c>
      <c r="AF59" s="167">
        <f t="shared" si="68"/>
        <v>43739</v>
      </c>
      <c r="AG59" s="167">
        <f t="shared" si="68"/>
        <v>43770</v>
      </c>
      <c r="AH59" s="167">
        <f t="shared" si="68"/>
        <v>43800</v>
      </c>
      <c r="AI59" s="167">
        <f t="shared" si="68"/>
        <v>43831</v>
      </c>
      <c r="AJ59" s="167">
        <f t="shared" si="68"/>
        <v>43862</v>
      </c>
      <c r="AK59" s="167">
        <f t="shared" si="68"/>
        <v>43891</v>
      </c>
      <c r="AL59" s="167">
        <f t="shared" si="68"/>
        <v>43922</v>
      </c>
      <c r="AM59" s="167">
        <f t="shared" si="68"/>
        <v>43952</v>
      </c>
      <c r="AN59" s="167">
        <f t="shared" si="68"/>
        <v>43983</v>
      </c>
      <c r="AO59" s="167">
        <f t="shared" si="68"/>
        <v>44013</v>
      </c>
      <c r="AP59" s="167">
        <f t="shared" si="68"/>
        <v>44044</v>
      </c>
      <c r="AQ59" s="167">
        <f t="shared" si="68"/>
        <v>44075</v>
      </c>
      <c r="AR59" s="167">
        <f t="shared" si="68"/>
        <v>44105</v>
      </c>
      <c r="AS59" s="167">
        <f t="shared" si="68"/>
        <v>44136</v>
      </c>
      <c r="AT59" s="167">
        <f t="shared" si="68"/>
        <v>44166</v>
      </c>
      <c r="AU59" s="134"/>
      <c r="AV59" s="150"/>
      <c r="AW59" s="88"/>
      <c r="AX59" s="137"/>
    </row>
    <row r="60" spans="1:50" x14ac:dyDescent="0.25">
      <c r="A60" s="181">
        <v>109088130</v>
      </c>
      <c r="B60" s="129">
        <v>42915</v>
      </c>
      <c r="C60" s="105">
        <v>3780</v>
      </c>
      <c r="D60" s="170">
        <v>0</v>
      </c>
      <c r="E60" s="133">
        <v>4213360.25</v>
      </c>
      <c r="F60" s="133">
        <v>4213360.25</v>
      </c>
      <c r="G60" s="133">
        <v>4213360.25</v>
      </c>
      <c r="H60" s="133">
        <v>4213360.25</v>
      </c>
      <c r="I60" s="133">
        <v>4213360.25</v>
      </c>
      <c r="J60" s="133">
        <v>4213360.25</v>
      </c>
      <c r="K60" s="133">
        <v>0</v>
      </c>
      <c r="L60" s="133">
        <v>4213360.25</v>
      </c>
      <c r="M60" s="133">
        <v>4213360.25</v>
      </c>
      <c r="N60" s="133">
        <v>4213360.25</v>
      </c>
      <c r="O60" s="133">
        <v>4213360.25</v>
      </c>
      <c r="P60" s="133">
        <v>4213360.25</v>
      </c>
      <c r="Q60" s="133">
        <v>4213360.25</v>
      </c>
      <c r="R60" s="133">
        <v>4213360.25</v>
      </c>
      <c r="S60" s="133">
        <v>4213360.25</v>
      </c>
      <c r="T60" s="133">
        <v>4213360.25</v>
      </c>
      <c r="U60" s="133">
        <v>4213360.25</v>
      </c>
      <c r="V60" s="133">
        <v>4213360.25</v>
      </c>
      <c r="W60" s="133">
        <f>V62</f>
        <v>4213860.49</v>
      </c>
      <c r="X60" s="133">
        <f t="shared" ref="X60:AG60" si="69">W62</f>
        <v>4213860.49</v>
      </c>
      <c r="Y60" s="133">
        <f t="shared" si="69"/>
        <v>4213860.49</v>
      </c>
      <c r="Z60" s="133">
        <f t="shared" si="69"/>
        <v>4213860.49</v>
      </c>
      <c r="AA60" s="133">
        <f t="shared" si="69"/>
        <v>4213860.49</v>
      </c>
      <c r="AB60" s="133">
        <f t="shared" si="69"/>
        <v>4213860.49</v>
      </c>
      <c r="AC60" s="133">
        <f t="shared" si="69"/>
        <v>4213860.49</v>
      </c>
      <c r="AD60" s="133">
        <f t="shared" si="69"/>
        <v>4213860.49</v>
      </c>
      <c r="AE60" s="133">
        <f t="shared" si="69"/>
        <v>4213860.49</v>
      </c>
      <c r="AF60" s="133">
        <f t="shared" si="69"/>
        <v>4213860.49</v>
      </c>
      <c r="AG60" s="133">
        <f t="shared" si="69"/>
        <v>4214043.34</v>
      </c>
      <c r="AH60" s="133">
        <f>AG62</f>
        <v>4214043.34</v>
      </c>
      <c r="AI60" s="133">
        <f>AH60</f>
        <v>4214043.34</v>
      </c>
      <c r="AJ60" s="133">
        <f>AI60</f>
        <v>4214043.34</v>
      </c>
      <c r="AK60" s="133">
        <f>AJ60</f>
        <v>4214043.34</v>
      </c>
      <c r="AL60" s="133">
        <f>AK60</f>
        <v>4214043.34</v>
      </c>
      <c r="AM60" s="133">
        <f>AL60</f>
        <v>4214043.34</v>
      </c>
      <c r="AN60" s="133">
        <f t="shared" ref="AN60:AS60" si="70">AM62</f>
        <v>4214059.5</v>
      </c>
      <c r="AO60" s="133">
        <f t="shared" si="70"/>
        <v>4214059.5</v>
      </c>
      <c r="AP60" s="133">
        <f t="shared" si="70"/>
        <v>4214059.5</v>
      </c>
      <c r="AQ60" s="133">
        <f t="shared" si="70"/>
        <v>4214059.5</v>
      </c>
      <c r="AR60" s="133">
        <f t="shared" si="70"/>
        <v>4214059.5</v>
      </c>
      <c r="AS60" s="133">
        <f t="shared" si="70"/>
        <v>4215649.24</v>
      </c>
      <c r="AT60" s="133">
        <v>4215649.24</v>
      </c>
      <c r="AU60" s="134"/>
      <c r="AV60" s="150"/>
      <c r="AW60" s="88"/>
      <c r="AX60" s="137"/>
    </row>
    <row r="61" spans="1:50" x14ac:dyDescent="0.25">
      <c r="A61" s="103" t="s">
        <v>101</v>
      </c>
      <c r="B61" s="129"/>
      <c r="D61" s="170">
        <v>0</v>
      </c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>
        <v>500.24</v>
      </c>
      <c r="W61" s="133"/>
      <c r="X61" s="133"/>
      <c r="Y61" s="133"/>
      <c r="Z61" s="133"/>
      <c r="AA61" s="133"/>
      <c r="AB61" s="133"/>
      <c r="AC61" s="133"/>
      <c r="AD61" s="133"/>
      <c r="AE61" s="133"/>
      <c r="AF61" s="133">
        <v>182.85</v>
      </c>
      <c r="AG61" s="133"/>
      <c r="AH61" s="133"/>
      <c r="AI61" s="133"/>
      <c r="AJ61" s="133"/>
      <c r="AK61" s="133"/>
      <c r="AL61" s="133"/>
      <c r="AM61" s="133">
        <v>16.16</v>
      </c>
      <c r="AN61" s="133"/>
      <c r="AO61" s="133"/>
      <c r="AP61" s="133"/>
      <c r="AQ61" s="133"/>
      <c r="AR61" s="133">
        <v>1589.74</v>
      </c>
      <c r="AS61" s="133"/>
      <c r="AT61" s="133"/>
      <c r="AU61" s="134"/>
      <c r="AV61" s="150"/>
      <c r="AW61" s="88"/>
      <c r="AX61" s="137"/>
    </row>
    <row r="62" spans="1:50" x14ac:dyDescent="0.25">
      <c r="A62" s="128" t="s">
        <v>102</v>
      </c>
      <c r="B62" s="129"/>
      <c r="D62" s="171">
        <v>0</v>
      </c>
      <c r="E62" s="172">
        <f>SUM(E60:E61)</f>
        <v>4213360.25</v>
      </c>
      <c r="F62" s="172">
        <f>SUM(F60:F61)</f>
        <v>4213360.25</v>
      </c>
      <c r="G62" s="172">
        <f>SUM(G60:G61)</f>
        <v>4213360.25</v>
      </c>
      <c r="H62" s="172">
        <f t="shared" ref="H62:L62" si="71">SUM(H60:H61)</f>
        <v>4213360.25</v>
      </c>
      <c r="I62" s="172">
        <f t="shared" si="71"/>
        <v>4213360.25</v>
      </c>
      <c r="J62" s="172">
        <f t="shared" si="71"/>
        <v>4213360.25</v>
      </c>
      <c r="K62" s="172">
        <f t="shared" si="71"/>
        <v>0</v>
      </c>
      <c r="L62" s="172">
        <f t="shared" si="71"/>
        <v>4213360.25</v>
      </c>
      <c r="M62" s="172">
        <f>SUM(M60:M61)</f>
        <v>4213360.25</v>
      </c>
      <c r="N62" s="172">
        <f t="shared" ref="N62:R62" si="72">SUM(N60:N61)</f>
        <v>4213360.25</v>
      </c>
      <c r="O62" s="172">
        <f t="shared" si="72"/>
        <v>4213360.25</v>
      </c>
      <c r="P62" s="172">
        <f t="shared" si="72"/>
        <v>4213360.25</v>
      </c>
      <c r="Q62" s="172">
        <f t="shared" si="72"/>
        <v>4213360.25</v>
      </c>
      <c r="R62" s="172">
        <f t="shared" si="72"/>
        <v>4213360.25</v>
      </c>
      <c r="S62" s="172">
        <f>SUM(S60:S61)</f>
        <v>4213360.25</v>
      </c>
      <c r="T62" s="172">
        <f t="shared" ref="T62:AT62" si="73">SUM(T60:T61)</f>
        <v>4213360.25</v>
      </c>
      <c r="U62" s="172">
        <f t="shared" si="73"/>
        <v>4213360.25</v>
      </c>
      <c r="V62" s="172">
        <f t="shared" si="73"/>
        <v>4213860.49</v>
      </c>
      <c r="W62" s="172">
        <f t="shared" si="73"/>
        <v>4213860.49</v>
      </c>
      <c r="X62" s="172">
        <f t="shared" si="73"/>
        <v>4213860.49</v>
      </c>
      <c r="Y62" s="172">
        <f t="shared" si="73"/>
        <v>4213860.49</v>
      </c>
      <c r="Z62" s="172">
        <f t="shared" si="73"/>
        <v>4213860.49</v>
      </c>
      <c r="AA62" s="172">
        <f t="shared" si="73"/>
        <v>4213860.49</v>
      </c>
      <c r="AB62" s="172">
        <f t="shared" si="73"/>
        <v>4213860.49</v>
      </c>
      <c r="AC62" s="172">
        <f t="shared" si="73"/>
        <v>4213860.49</v>
      </c>
      <c r="AD62" s="172">
        <f t="shared" si="73"/>
        <v>4213860.49</v>
      </c>
      <c r="AE62" s="172">
        <f t="shared" si="73"/>
        <v>4213860.49</v>
      </c>
      <c r="AF62" s="172">
        <f t="shared" si="73"/>
        <v>4214043.34</v>
      </c>
      <c r="AG62" s="172">
        <f t="shared" si="73"/>
        <v>4214043.34</v>
      </c>
      <c r="AH62" s="172">
        <f t="shared" si="73"/>
        <v>4214043.34</v>
      </c>
      <c r="AI62" s="172">
        <f t="shared" si="73"/>
        <v>4214043.34</v>
      </c>
      <c r="AJ62" s="172">
        <f t="shared" si="73"/>
        <v>4214043.34</v>
      </c>
      <c r="AK62" s="172">
        <f t="shared" si="73"/>
        <v>4214043.34</v>
      </c>
      <c r="AL62" s="172">
        <f t="shared" si="73"/>
        <v>4214043.34</v>
      </c>
      <c r="AM62" s="172">
        <f t="shared" si="73"/>
        <v>4214059.5</v>
      </c>
      <c r="AN62" s="172">
        <f t="shared" si="73"/>
        <v>4214059.5</v>
      </c>
      <c r="AO62" s="172">
        <f t="shared" si="73"/>
        <v>4214059.5</v>
      </c>
      <c r="AP62" s="172">
        <f t="shared" si="73"/>
        <v>4214059.5</v>
      </c>
      <c r="AQ62" s="172">
        <f t="shared" si="73"/>
        <v>4214059.5</v>
      </c>
      <c r="AR62" s="172">
        <f t="shared" si="73"/>
        <v>4215649.24</v>
      </c>
      <c r="AS62" s="172">
        <f t="shared" si="73"/>
        <v>4215649.24</v>
      </c>
      <c r="AT62" s="172">
        <f t="shared" si="73"/>
        <v>4215649.24</v>
      </c>
      <c r="AU62" s="141">
        <f>((AH62+AT62)+(2*(SUM(AI62:AS62))))/24</f>
        <v>4214384.6358333332</v>
      </c>
      <c r="AV62" s="135"/>
      <c r="AW62" s="136"/>
      <c r="AX62" s="137">
        <v>378</v>
      </c>
    </row>
    <row r="63" spans="1:50" x14ac:dyDescent="0.25">
      <c r="A63" s="103" t="s">
        <v>103</v>
      </c>
      <c r="B63" s="129"/>
      <c r="D63" s="175">
        <v>4.1700000000000001E-2</v>
      </c>
      <c r="E63" s="176">
        <v>4.1700000000000001E-2</v>
      </c>
      <c r="F63" s="176">
        <v>4.1700000000000001E-2</v>
      </c>
      <c r="G63" s="176">
        <v>4.1700000000000001E-2</v>
      </c>
      <c r="H63" s="176">
        <v>4.1700000000000001E-2</v>
      </c>
      <c r="I63" s="176">
        <v>4.1700000000000001E-2</v>
      </c>
      <c r="J63" s="176">
        <v>4.1599999999999998E-2</v>
      </c>
      <c r="K63" s="176">
        <v>4.1300000000000003E-2</v>
      </c>
      <c r="L63" s="176">
        <v>4.1300000000000003E-2</v>
      </c>
      <c r="M63" s="176">
        <v>4.1300000000000003E-2</v>
      </c>
      <c r="N63" s="176">
        <v>4.1300000000000003E-2</v>
      </c>
      <c r="O63" s="176">
        <v>4.1300000000000003E-2</v>
      </c>
      <c r="P63" s="176">
        <v>4.1300000000000003E-2</v>
      </c>
      <c r="Q63" s="176">
        <v>4.1300000000000003E-2</v>
      </c>
      <c r="R63" s="176">
        <v>4.1300000000000003E-2</v>
      </c>
      <c r="S63" s="176">
        <v>4.1300000000000003E-2</v>
      </c>
      <c r="T63" s="176">
        <v>4.1300000000000003E-2</v>
      </c>
      <c r="U63" s="176">
        <v>4.1300000000000003E-2</v>
      </c>
      <c r="V63" s="176">
        <v>4.1300000000000003E-2</v>
      </c>
      <c r="W63" s="176">
        <v>4.1300000000000003E-2</v>
      </c>
      <c r="X63" s="176">
        <v>4.1300000000000003E-2</v>
      </c>
      <c r="Y63" s="176">
        <v>4.1300000000000003E-2</v>
      </c>
      <c r="Z63" s="176">
        <v>4.1300000000000003E-2</v>
      </c>
      <c r="AA63" s="176">
        <v>4.1300000000000003E-2</v>
      </c>
      <c r="AB63" s="176">
        <v>4.1300000000000003E-2</v>
      </c>
      <c r="AC63" s="176">
        <v>4.1300000000000003E-2</v>
      </c>
      <c r="AD63" s="176">
        <v>4.1300000000000003E-2</v>
      </c>
      <c r="AE63" s="176">
        <v>4.1300000000000003E-2</v>
      </c>
      <c r="AF63" s="176">
        <v>4.1300000000000003E-2</v>
      </c>
      <c r="AG63" s="176">
        <v>4.1300000000000003E-2</v>
      </c>
      <c r="AH63" s="176">
        <v>4.1300000000000003E-2</v>
      </c>
      <c r="AI63" s="176">
        <v>4.1300000000000003E-2</v>
      </c>
      <c r="AJ63" s="176">
        <v>4.1300000000000003E-2</v>
      </c>
      <c r="AK63" s="176">
        <v>4.1300000000000003E-2</v>
      </c>
      <c r="AL63" s="176">
        <v>4.1300000000000003E-2</v>
      </c>
      <c r="AM63" s="176">
        <v>4.1300000000000003E-2</v>
      </c>
      <c r="AN63" s="176">
        <v>4.1300000000000003E-2</v>
      </c>
      <c r="AO63" s="176">
        <v>4.1300000000000003E-2</v>
      </c>
      <c r="AP63" s="176">
        <v>4.1300000000000003E-2</v>
      </c>
      <c r="AQ63" s="176">
        <v>4.1300000000000003E-2</v>
      </c>
      <c r="AR63" s="176">
        <v>4.1300000000000003E-2</v>
      </c>
      <c r="AS63" s="176">
        <v>4.1300000000000003E-2</v>
      </c>
      <c r="AT63" s="176">
        <v>4.1300000000000003E-2</v>
      </c>
      <c r="AU63" s="134"/>
      <c r="AV63" s="135"/>
      <c r="AW63" s="136"/>
      <c r="AX63" s="137"/>
    </row>
    <row r="64" spans="1:50" x14ac:dyDescent="0.25">
      <c r="A64" s="103" t="s">
        <v>104</v>
      </c>
      <c r="B64" s="129"/>
      <c r="D64" s="184">
        <v>0</v>
      </c>
      <c r="E64" s="185">
        <f t="shared" ref="E64:F64" si="74">E61*E63/12/2</f>
        <v>0</v>
      </c>
      <c r="F64" s="185">
        <f t="shared" si="74"/>
        <v>0</v>
      </c>
      <c r="G64" s="185">
        <f>G61*G63/12/2</f>
        <v>0</v>
      </c>
      <c r="H64" s="185">
        <f>H61*H63/12/2</f>
        <v>0</v>
      </c>
      <c r="I64" s="185">
        <f>I61*I63/12/2</f>
        <v>0</v>
      </c>
      <c r="J64" s="185">
        <f t="shared" ref="J64:AT64" si="75">J61*J63/12/2</f>
        <v>0</v>
      </c>
      <c r="K64" s="185">
        <f t="shared" si="75"/>
        <v>0</v>
      </c>
      <c r="L64" s="185">
        <f t="shared" si="75"/>
        <v>0</v>
      </c>
      <c r="M64" s="185">
        <f t="shared" si="75"/>
        <v>0</v>
      </c>
      <c r="N64" s="185">
        <f t="shared" si="75"/>
        <v>0</v>
      </c>
      <c r="O64" s="185">
        <f t="shared" si="75"/>
        <v>0</v>
      </c>
      <c r="P64" s="185">
        <f t="shared" si="75"/>
        <v>0</v>
      </c>
      <c r="Q64" s="185">
        <f t="shared" si="75"/>
        <v>0</v>
      </c>
      <c r="R64" s="185">
        <f t="shared" si="75"/>
        <v>0</v>
      </c>
      <c r="S64" s="185">
        <f t="shared" si="75"/>
        <v>0</v>
      </c>
      <c r="T64" s="185">
        <f t="shared" si="75"/>
        <v>0</v>
      </c>
      <c r="U64" s="185">
        <f t="shared" si="75"/>
        <v>0</v>
      </c>
      <c r="V64" s="185">
        <f t="shared" si="75"/>
        <v>0.86082966666666672</v>
      </c>
      <c r="W64" s="185">
        <f t="shared" si="75"/>
        <v>0</v>
      </c>
      <c r="X64" s="185">
        <f t="shared" si="75"/>
        <v>0</v>
      </c>
      <c r="Y64" s="185">
        <f t="shared" si="75"/>
        <v>0</v>
      </c>
      <c r="Z64" s="185">
        <f t="shared" si="75"/>
        <v>0</v>
      </c>
      <c r="AA64" s="185">
        <f t="shared" si="75"/>
        <v>0</v>
      </c>
      <c r="AB64" s="185">
        <f t="shared" si="75"/>
        <v>0</v>
      </c>
      <c r="AC64" s="185">
        <f t="shared" si="75"/>
        <v>0</v>
      </c>
      <c r="AD64" s="185">
        <f t="shared" si="75"/>
        <v>0</v>
      </c>
      <c r="AE64" s="185">
        <f t="shared" si="75"/>
        <v>0</v>
      </c>
      <c r="AF64" s="185">
        <f t="shared" si="75"/>
        <v>0.31465437499999999</v>
      </c>
      <c r="AG64" s="185">
        <f t="shared" si="75"/>
        <v>0</v>
      </c>
      <c r="AH64" s="185">
        <f t="shared" si="75"/>
        <v>0</v>
      </c>
      <c r="AI64" s="185">
        <f t="shared" si="75"/>
        <v>0</v>
      </c>
      <c r="AJ64" s="185">
        <f t="shared" si="75"/>
        <v>0</v>
      </c>
      <c r="AK64" s="185">
        <f t="shared" si="75"/>
        <v>0</v>
      </c>
      <c r="AL64" s="185">
        <f t="shared" si="75"/>
        <v>0</v>
      </c>
      <c r="AM64" s="185">
        <f t="shared" si="75"/>
        <v>2.7808666666666673E-2</v>
      </c>
      <c r="AN64" s="185">
        <f t="shared" si="75"/>
        <v>0</v>
      </c>
      <c r="AO64" s="185">
        <f t="shared" si="75"/>
        <v>0</v>
      </c>
      <c r="AP64" s="185">
        <f t="shared" si="75"/>
        <v>0</v>
      </c>
      <c r="AQ64" s="185">
        <f t="shared" si="75"/>
        <v>0</v>
      </c>
      <c r="AR64" s="185">
        <f t="shared" si="75"/>
        <v>2.735677583333334</v>
      </c>
      <c r="AS64" s="185">
        <f t="shared" si="75"/>
        <v>0</v>
      </c>
      <c r="AT64" s="185">
        <f t="shared" si="75"/>
        <v>0</v>
      </c>
      <c r="AU64" s="134"/>
      <c r="AV64" s="135"/>
      <c r="AW64" s="136"/>
      <c r="AX64" s="137"/>
    </row>
    <row r="65" spans="1:50" x14ac:dyDescent="0.25">
      <c r="A65" s="103" t="s">
        <v>15</v>
      </c>
      <c r="B65" s="129"/>
      <c r="D65" s="184">
        <v>0</v>
      </c>
      <c r="E65" s="185">
        <f t="shared" ref="E65:AT65" si="76">E60*E63/12</f>
        <v>14641.426868750001</v>
      </c>
      <c r="F65" s="185">
        <f t="shared" si="76"/>
        <v>14641.426868750001</v>
      </c>
      <c r="G65" s="185">
        <f t="shared" si="76"/>
        <v>14641.426868750001</v>
      </c>
      <c r="H65" s="185">
        <f t="shared" si="76"/>
        <v>14641.426868750001</v>
      </c>
      <c r="I65" s="185">
        <f t="shared" si="76"/>
        <v>14641.426868750001</v>
      </c>
      <c r="J65" s="185">
        <f t="shared" si="76"/>
        <v>14606.315533333332</v>
      </c>
      <c r="K65" s="185">
        <f t="shared" si="76"/>
        <v>0</v>
      </c>
      <c r="L65" s="185">
        <f t="shared" si="76"/>
        <v>14500.981527083335</v>
      </c>
      <c r="M65" s="185">
        <f t="shared" si="76"/>
        <v>14500.981527083335</v>
      </c>
      <c r="N65" s="185">
        <f t="shared" si="76"/>
        <v>14500.981527083335</v>
      </c>
      <c r="O65" s="185">
        <f t="shared" si="76"/>
        <v>14500.981527083335</v>
      </c>
      <c r="P65" s="185">
        <f t="shared" si="76"/>
        <v>14500.981527083335</v>
      </c>
      <c r="Q65" s="185">
        <f t="shared" si="76"/>
        <v>14500.981527083335</v>
      </c>
      <c r="R65" s="185">
        <f t="shared" si="76"/>
        <v>14500.981527083335</v>
      </c>
      <c r="S65" s="185">
        <f t="shared" si="76"/>
        <v>14500.981527083335</v>
      </c>
      <c r="T65" s="185">
        <f t="shared" si="76"/>
        <v>14500.981527083335</v>
      </c>
      <c r="U65" s="185">
        <f t="shared" si="76"/>
        <v>14500.981527083335</v>
      </c>
      <c r="V65" s="185">
        <f t="shared" si="76"/>
        <v>14500.981527083335</v>
      </c>
      <c r="W65" s="185">
        <f t="shared" si="76"/>
        <v>14502.703186416669</v>
      </c>
      <c r="X65" s="185">
        <f t="shared" si="76"/>
        <v>14502.703186416669</v>
      </c>
      <c r="Y65" s="185">
        <f t="shared" si="76"/>
        <v>14502.703186416669</v>
      </c>
      <c r="Z65" s="185">
        <f t="shared" si="76"/>
        <v>14502.703186416669</v>
      </c>
      <c r="AA65" s="185">
        <f t="shared" si="76"/>
        <v>14502.703186416669</v>
      </c>
      <c r="AB65" s="185">
        <f t="shared" si="76"/>
        <v>14502.703186416669</v>
      </c>
      <c r="AC65" s="185">
        <f t="shared" si="76"/>
        <v>14502.703186416669</v>
      </c>
      <c r="AD65" s="185">
        <f t="shared" si="76"/>
        <v>14502.703186416669</v>
      </c>
      <c r="AE65" s="185">
        <f t="shared" si="76"/>
        <v>14502.703186416669</v>
      </c>
      <c r="AF65" s="185">
        <f t="shared" si="76"/>
        <v>14502.703186416669</v>
      </c>
      <c r="AG65" s="185">
        <f t="shared" si="76"/>
        <v>14503.332495166667</v>
      </c>
      <c r="AH65" s="185">
        <f t="shared" si="76"/>
        <v>14503.332495166667</v>
      </c>
      <c r="AI65" s="185">
        <f>AI60*AI63/12</f>
        <v>14503.332495166667</v>
      </c>
      <c r="AJ65" s="185">
        <f t="shared" si="76"/>
        <v>14503.332495166667</v>
      </c>
      <c r="AK65" s="185">
        <f t="shared" si="76"/>
        <v>14503.332495166667</v>
      </c>
      <c r="AL65" s="185">
        <f t="shared" si="76"/>
        <v>14503.332495166667</v>
      </c>
      <c r="AM65" s="185">
        <f t="shared" si="76"/>
        <v>14503.332495166667</v>
      </c>
      <c r="AN65" s="185">
        <f t="shared" si="76"/>
        <v>14503.388112500003</v>
      </c>
      <c r="AO65" s="185">
        <f t="shared" si="76"/>
        <v>14503.388112500003</v>
      </c>
      <c r="AP65" s="185">
        <f t="shared" si="76"/>
        <v>14503.388112500003</v>
      </c>
      <c r="AQ65" s="185">
        <f t="shared" si="76"/>
        <v>14503.388112500003</v>
      </c>
      <c r="AR65" s="185">
        <f t="shared" si="76"/>
        <v>14503.388112500003</v>
      </c>
      <c r="AS65" s="185">
        <f t="shared" si="76"/>
        <v>14508.859467666669</v>
      </c>
      <c r="AT65" s="185">
        <f t="shared" si="76"/>
        <v>14508.859467666669</v>
      </c>
      <c r="AU65" s="134"/>
      <c r="AV65" s="135"/>
      <c r="AW65" s="136"/>
      <c r="AX65" s="137"/>
    </row>
    <row r="66" spans="1:50" x14ac:dyDescent="0.25">
      <c r="A66" s="128" t="s">
        <v>105</v>
      </c>
      <c r="D66" s="171">
        <v>0</v>
      </c>
      <c r="E66" s="172">
        <f t="shared" ref="E66:AG66" si="77">SUM(E64:E65)</f>
        <v>14641.426868750001</v>
      </c>
      <c r="F66" s="172">
        <f t="shared" si="77"/>
        <v>14641.426868750001</v>
      </c>
      <c r="G66" s="172">
        <f t="shared" si="77"/>
        <v>14641.426868750001</v>
      </c>
      <c r="H66" s="172">
        <f t="shared" si="77"/>
        <v>14641.426868750001</v>
      </c>
      <c r="I66" s="172">
        <f t="shared" si="77"/>
        <v>14641.426868750001</v>
      </c>
      <c r="J66" s="172">
        <f t="shared" si="77"/>
        <v>14606.315533333332</v>
      </c>
      <c r="K66" s="172">
        <f t="shared" si="77"/>
        <v>0</v>
      </c>
      <c r="L66" s="172">
        <f t="shared" si="77"/>
        <v>14500.981527083335</v>
      </c>
      <c r="M66" s="172">
        <f t="shared" si="77"/>
        <v>14500.981527083335</v>
      </c>
      <c r="N66" s="172">
        <f t="shared" si="77"/>
        <v>14500.981527083335</v>
      </c>
      <c r="O66" s="172">
        <f t="shared" si="77"/>
        <v>14500.981527083335</v>
      </c>
      <c r="P66" s="172">
        <f t="shared" si="77"/>
        <v>14500.981527083335</v>
      </c>
      <c r="Q66" s="172">
        <f t="shared" si="77"/>
        <v>14500.981527083335</v>
      </c>
      <c r="R66" s="172">
        <f t="shared" si="77"/>
        <v>14500.981527083335</v>
      </c>
      <c r="S66" s="172">
        <f t="shared" si="77"/>
        <v>14500.981527083335</v>
      </c>
      <c r="T66" s="172">
        <f t="shared" si="77"/>
        <v>14500.981527083335</v>
      </c>
      <c r="U66" s="172">
        <f t="shared" si="77"/>
        <v>14500.981527083335</v>
      </c>
      <c r="V66" s="172">
        <f t="shared" si="77"/>
        <v>14501.842356750001</v>
      </c>
      <c r="W66" s="172">
        <f t="shared" si="77"/>
        <v>14502.703186416669</v>
      </c>
      <c r="X66" s="172">
        <f t="shared" si="77"/>
        <v>14502.703186416669</v>
      </c>
      <c r="Y66" s="172">
        <f t="shared" si="77"/>
        <v>14502.703186416669</v>
      </c>
      <c r="Z66" s="172">
        <f t="shared" si="77"/>
        <v>14502.703186416669</v>
      </c>
      <c r="AA66" s="172">
        <f t="shared" si="77"/>
        <v>14502.703186416669</v>
      </c>
      <c r="AB66" s="172">
        <f t="shared" si="77"/>
        <v>14502.703186416669</v>
      </c>
      <c r="AC66" s="172">
        <f t="shared" si="77"/>
        <v>14502.703186416669</v>
      </c>
      <c r="AD66" s="172">
        <f t="shared" si="77"/>
        <v>14502.703186416669</v>
      </c>
      <c r="AE66" s="172">
        <f t="shared" si="77"/>
        <v>14502.703186416669</v>
      </c>
      <c r="AF66" s="172">
        <f t="shared" si="77"/>
        <v>14503.01784079167</v>
      </c>
      <c r="AG66" s="172">
        <f t="shared" si="77"/>
        <v>14503.332495166667</v>
      </c>
      <c r="AH66" s="172">
        <f t="shared" ref="AH66:AT66" si="78">SUM(AH64:AH65)</f>
        <v>14503.332495166667</v>
      </c>
      <c r="AI66" s="172">
        <f t="shared" si="78"/>
        <v>14503.332495166667</v>
      </c>
      <c r="AJ66" s="172">
        <f t="shared" si="78"/>
        <v>14503.332495166667</v>
      </c>
      <c r="AK66" s="172">
        <f t="shared" si="78"/>
        <v>14503.332495166667</v>
      </c>
      <c r="AL66" s="172">
        <f t="shared" si="78"/>
        <v>14503.332495166667</v>
      </c>
      <c r="AM66" s="172">
        <f t="shared" si="78"/>
        <v>14503.360303833333</v>
      </c>
      <c r="AN66" s="172">
        <f t="shared" si="78"/>
        <v>14503.388112500003</v>
      </c>
      <c r="AO66" s="172">
        <f t="shared" si="78"/>
        <v>14503.388112500003</v>
      </c>
      <c r="AP66" s="172">
        <f t="shared" si="78"/>
        <v>14503.388112500003</v>
      </c>
      <c r="AQ66" s="172">
        <f t="shared" si="78"/>
        <v>14503.388112500003</v>
      </c>
      <c r="AR66" s="172">
        <f t="shared" si="78"/>
        <v>14506.123790083337</v>
      </c>
      <c r="AS66" s="172">
        <f t="shared" si="78"/>
        <v>14508.859467666669</v>
      </c>
      <c r="AT66" s="172">
        <f t="shared" si="78"/>
        <v>14508.859467666669</v>
      </c>
      <c r="AU66" s="134"/>
      <c r="AV66" s="178"/>
      <c r="AW66" s="140">
        <f>SUM(AI66:AT66)</f>
        <v>174054.08545991668</v>
      </c>
      <c r="AX66" s="137">
        <v>378</v>
      </c>
    </row>
    <row r="67" spans="1:50" ht="14.4" thickBot="1" x14ac:dyDescent="0.3">
      <c r="A67" s="151" t="s">
        <v>20</v>
      </c>
      <c r="B67" s="152"/>
      <c r="C67" s="153"/>
      <c r="D67" s="154">
        <f>D66</f>
        <v>0</v>
      </c>
      <c r="E67" s="155">
        <f>E66+D67</f>
        <v>14641.426868750001</v>
      </c>
      <c r="F67" s="155">
        <f t="shared" ref="F67:AT67" si="79">F66+E67</f>
        <v>29282.853737500001</v>
      </c>
      <c r="G67" s="155">
        <f t="shared" si="79"/>
        <v>43924.280606250002</v>
      </c>
      <c r="H67" s="155">
        <f t="shared" si="79"/>
        <v>58565.707475000003</v>
      </c>
      <c r="I67" s="155">
        <f t="shared" si="79"/>
        <v>73207.134343750004</v>
      </c>
      <c r="J67" s="155">
        <f t="shared" si="79"/>
        <v>87813.449877083331</v>
      </c>
      <c r="K67" s="155">
        <f t="shared" si="79"/>
        <v>87813.449877083331</v>
      </c>
      <c r="L67" s="155">
        <f t="shared" si="79"/>
        <v>102314.43140416667</v>
      </c>
      <c r="M67" s="155">
        <f t="shared" si="79"/>
        <v>116815.41293125</v>
      </c>
      <c r="N67" s="155">
        <f t="shared" si="79"/>
        <v>131316.39445833332</v>
      </c>
      <c r="O67" s="155">
        <f t="shared" si="79"/>
        <v>145817.37598541664</v>
      </c>
      <c r="P67" s="155">
        <f t="shared" si="79"/>
        <v>160318.35751249996</v>
      </c>
      <c r="Q67" s="155">
        <f t="shared" si="79"/>
        <v>174819.33903958328</v>
      </c>
      <c r="R67" s="155">
        <f t="shared" si="79"/>
        <v>189320.3205666666</v>
      </c>
      <c r="S67" s="155">
        <f t="shared" si="79"/>
        <v>203821.30209374992</v>
      </c>
      <c r="T67" s="155">
        <f t="shared" si="79"/>
        <v>218322.28362083324</v>
      </c>
      <c r="U67" s="155">
        <f t="shared" si="79"/>
        <v>232823.26514791657</v>
      </c>
      <c r="V67" s="155">
        <f t="shared" si="79"/>
        <v>247325.10750466658</v>
      </c>
      <c r="W67" s="155">
        <f t="shared" si="79"/>
        <v>261827.81069108326</v>
      </c>
      <c r="X67" s="155">
        <f t="shared" si="79"/>
        <v>276330.51387749991</v>
      </c>
      <c r="Y67" s="155">
        <f t="shared" si="79"/>
        <v>290833.21706391656</v>
      </c>
      <c r="Z67" s="155">
        <f t="shared" si="79"/>
        <v>305335.92025033321</v>
      </c>
      <c r="AA67" s="155">
        <f t="shared" si="79"/>
        <v>319838.62343674985</v>
      </c>
      <c r="AB67" s="155">
        <f t="shared" si="79"/>
        <v>334341.3266231665</v>
      </c>
      <c r="AC67" s="155">
        <f t="shared" si="79"/>
        <v>348844.02980958315</v>
      </c>
      <c r="AD67" s="155">
        <f t="shared" si="79"/>
        <v>363346.7329959998</v>
      </c>
      <c r="AE67" s="155">
        <f t="shared" si="79"/>
        <v>377849.43618241645</v>
      </c>
      <c r="AF67" s="155">
        <f t="shared" si="79"/>
        <v>392352.45402320812</v>
      </c>
      <c r="AG67" s="155">
        <f t="shared" si="79"/>
        <v>406855.78651837481</v>
      </c>
      <c r="AH67" s="155">
        <f t="shared" si="79"/>
        <v>421359.11901354149</v>
      </c>
      <c r="AI67" s="155">
        <f t="shared" si="79"/>
        <v>435862.45150870818</v>
      </c>
      <c r="AJ67" s="155">
        <f t="shared" si="79"/>
        <v>450365.78400387487</v>
      </c>
      <c r="AK67" s="155">
        <f t="shared" si="79"/>
        <v>464869.11649904156</v>
      </c>
      <c r="AL67" s="155">
        <f t="shared" si="79"/>
        <v>479372.44899420824</v>
      </c>
      <c r="AM67" s="155">
        <f t="shared" si="79"/>
        <v>493875.80929804157</v>
      </c>
      <c r="AN67" s="155">
        <f t="shared" si="79"/>
        <v>508379.19741054159</v>
      </c>
      <c r="AO67" s="155">
        <f t="shared" si="79"/>
        <v>522882.58552304161</v>
      </c>
      <c r="AP67" s="155">
        <f t="shared" si="79"/>
        <v>537385.97363554162</v>
      </c>
      <c r="AQ67" s="155">
        <f t="shared" si="79"/>
        <v>551889.36174804159</v>
      </c>
      <c r="AR67" s="155">
        <f t="shared" si="79"/>
        <v>566395.48553812492</v>
      </c>
      <c r="AS67" s="155">
        <f t="shared" si="79"/>
        <v>580904.34500579163</v>
      </c>
      <c r="AT67" s="155">
        <f t="shared" si="79"/>
        <v>595413.20447345835</v>
      </c>
      <c r="AU67" s="156"/>
      <c r="AV67" s="157">
        <f>((AH67+AT67)+(2*(SUM(AI67:AS67))))/24</f>
        <v>508380.72674237151</v>
      </c>
      <c r="AW67" s="191"/>
      <c r="AX67" s="159">
        <v>378</v>
      </c>
    </row>
    <row r="68" spans="1:50" ht="14.4" thickTop="1" x14ac:dyDescent="0.25">
      <c r="A68" s="180"/>
      <c r="B68" s="120" t="s">
        <v>97</v>
      </c>
      <c r="C68" s="121" t="s">
        <v>98</v>
      </c>
      <c r="D68" s="166">
        <f>D3</f>
        <v>42887</v>
      </c>
      <c r="E68" s="167">
        <f t="shared" ref="E68:AT68" si="80">E3</f>
        <v>42917</v>
      </c>
      <c r="F68" s="167">
        <f t="shared" si="80"/>
        <v>42948</v>
      </c>
      <c r="G68" s="167">
        <f t="shared" si="80"/>
        <v>42979</v>
      </c>
      <c r="H68" s="167">
        <f t="shared" si="80"/>
        <v>43009</v>
      </c>
      <c r="I68" s="167">
        <f t="shared" si="80"/>
        <v>43040</v>
      </c>
      <c r="J68" s="167">
        <f t="shared" si="80"/>
        <v>43070</v>
      </c>
      <c r="K68" s="167">
        <f t="shared" si="80"/>
        <v>43101</v>
      </c>
      <c r="L68" s="167">
        <f t="shared" si="80"/>
        <v>43132</v>
      </c>
      <c r="M68" s="167">
        <f t="shared" si="80"/>
        <v>43160</v>
      </c>
      <c r="N68" s="167">
        <f t="shared" si="80"/>
        <v>43191</v>
      </c>
      <c r="O68" s="167">
        <f t="shared" si="80"/>
        <v>43221</v>
      </c>
      <c r="P68" s="167">
        <f t="shared" si="80"/>
        <v>43252</v>
      </c>
      <c r="Q68" s="167">
        <f t="shared" si="80"/>
        <v>43282</v>
      </c>
      <c r="R68" s="167">
        <f t="shared" si="80"/>
        <v>43313</v>
      </c>
      <c r="S68" s="167">
        <f t="shared" si="80"/>
        <v>43344</v>
      </c>
      <c r="T68" s="167">
        <f t="shared" si="80"/>
        <v>43374</v>
      </c>
      <c r="U68" s="167">
        <f t="shared" si="80"/>
        <v>43405</v>
      </c>
      <c r="V68" s="167">
        <f t="shared" si="80"/>
        <v>43435</v>
      </c>
      <c r="W68" s="167">
        <f t="shared" si="80"/>
        <v>43466</v>
      </c>
      <c r="X68" s="167">
        <f t="shared" si="80"/>
        <v>43497</v>
      </c>
      <c r="Y68" s="167">
        <f t="shared" si="80"/>
        <v>43525</v>
      </c>
      <c r="Z68" s="167">
        <f t="shared" si="80"/>
        <v>43556</v>
      </c>
      <c r="AA68" s="167">
        <f t="shared" si="80"/>
        <v>43586</v>
      </c>
      <c r="AB68" s="167">
        <f t="shared" si="80"/>
        <v>43617</v>
      </c>
      <c r="AC68" s="167">
        <f t="shared" si="80"/>
        <v>43647</v>
      </c>
      <c r="AD68" s="167">
        <f t="shared" si="80"/>
        <v>43678</v>
      </c>
      <c r="AE68" s="167">
        <f t="shared" si="80"/>
        <v>43709</v>
      </c>
      <c r="AF68" s="167">
        <f t="shared" si="80"/>
        <v>43739</v>
      </c>
      <c r="AG68" s="167">
        <f t="shared" si="80"/>
        <v>43770</v>
      </c>
      <c r="AH68" s="167">
        <f t="shared" si="80"/>
        <v>43800</v>
      </c>
      <c r="AI68" s="167">
        <f t="shared" si="80"/>
        <v>43831</v>
      </c>
      <c r="AJ68" s="167">
        <f t="shared" si="80"/>
        <v>43862</v>
      </c>
      <c r="AK68" s="167">
        <f t="shared" si="80"/>
        <v>43891</v>
      </c>
      <c r="AL68" s="167">
        <f t="shared" si="80"/>
        <v>43922</v>
      </c>
      <c r="AM68" s="167">
        <f t="shared" si="80"/>
        <v>43952</v>
      </c>
      <c r="AN68" s="167">
        <f t="shared" si="80"/>
        <v>43983</v>
      </c>
      <c r="AO68" s="167">
        <f t="shared" si="80"/>
        <v>44013</v>
      </c>
      <c r="AP68" s="167">
        <f t="shared" si="80"/>
        <v>44044</v>
      </c>
      <c r="AQ68" s="167">
        <f t="shared" si="80"/>
        <v>44075</v>
      </c>
      <c r="AR68" s="167">
        <f t="shared" si="80"/>
        <v>44105</v>
      </c>
      <c r="AS68" s="167">
        <f t="shared" si="80"/>
        <v>44136</v>
      </c>
      <c r="AT68" s="167">
        <f t="shared" si="80"/>
        <v>44166</v>
      </c>
      <c r="AU68" s="134"/>
      <c r="AV68" s="150"/>
      <c r="AW68" s="88"/>
      <c r="AX68" s="137"/>
    </row>
    <row r="69" spans="1:50" x14ac:dyDescent="0.25">
      <c r="A69" s="181">
        <v>109097931</v>
      </c>
      <c r="B69" s="129">
        <v>43271</v>
      </c>
      <c r="C69" s="105">
        <v>3781</v>
      </c>
      <c r="D69" s="170">
        <v>0</v>
      </c>
      <c r="E69" s="133">
        <v>154768.51</v>
      </c>
      <c r="F69" s="133">
        <v>154768.51</v>
      </c>
      <c r="G69" s="133">
        <v>154768.51</v>
      </c>
      <c r="H69" s="133">
        <v>154768.51</v>
      </c>
      <c r="I69" s="133">
        <v>154768.51</v>
      </c>
      <c r="J69" s="133">
        <v>154768.51</v>
      </c>
      <c r="K69" s="133">
        <v>154768.51</v>
      </c>
      <c r="L69" s="133">
        <v>154768.51</v>
      </c>
      <c r="M69" s="133">
        <v>154768.51</v>
      </c>
      <c r="N69" s="133">
        <v>154768.51</v>
      </c>
      <c r="O69" s="133">
        <v>154768.51</v>
      </c>
      <c r="P69" s="133">
        <v>154768.51</v>
      </c>
      <c r="Q69" s="133">
        <v>154768.51</v>
      </c>
      <c r="R69" s="133">
        <v>154768.51</v>
      </c>
      <c r="S69" s="133">
        <v>154768.51</v>
      </c>
      <c r="T69" s="133">
        <v>154768.51</v>
      </c>
      <c r="U69" s="133">
        <v>154768.51</v>
      </c>
      <c r="V69" s="133">
        <v>154768.51</v>
      </c>
      <c r="W69" s="133">
        <v>154768.51</v>
      </c>
      <c r="X69" s="133">
        <v>154768.51</v>
      </c>
      <c r="Y69" s="133">
        <v>154768.51</v>
      </c>
      <c r="Z69" s="133">
        <v>154768.51</v>
      </c>
      <c r="AA69" s="133">
        <v>154768.51</v>
      </c>
      <c r="AB69" s="133">
        <v>154768.51</v>
      </c>
      <c r="AC69" s="133">
        <v>154768.51</v>
      </c>
      <c r="AD69" s="133">
        <v>154768.51</v>
      </c>
      <c r="AE69" s="133">
        <v>154768.51</v>
      </c>
      <c r="AF69" s="133">
        <v>154768.51</v>
      </c>
      <c r="AG69" s="133">
        <v>154768.51</v>
      </c>
      <c r="AH69" s="133">
        <v>154768.51</v>
      </c>
      <c r="AI69" s="133">
        <f>AH69</f>
        <v>154768.51</v>
      </c>
      <c r="AJ69" s="133">
        <f>AI69</f>
        <v>154768.51</v>
      </c>
      <c r="AK69" s="133">
        <f t="shared" ref="AK69:AS69" si="81">AJ69</f>
        <v>154768.51</v>
      </c>
      <c r="AL69" s="133">
        <f t="shared" si="81"/>
        <v>154768.51</v>
      </c>
      <c r="AM69" s="133">
        <f t="shared" si="81"/>
        <v>154768.51</v>
      </c>
      <c r="AN69" s="133">
        <f t="shared" si="81"/>
        <v>154768.51</v>
      </c>
      <c r="AO69" s="133">
        <f t="shared" si="81"/>
        <v>154768.51</v>
      </c>
      <c r="AP69" s="133">
        <f t="shared" si="81"/>
        <v>154768.51</v>
      </c>
      <c r="AQ69" s="133">
        <f t="shared" si="81"/>
        <v>154768.51</v>
      </c>
      <c r="AR69" s="133">
        <f t="shared" si="81"/>
        <v>154768.51</v>
      </c>
      <c r="AS69" s="133">
        <f t="shared" si="81"/>
        <v>154768.51</v>
      </c>
      <c r="AT69" s="133">
        <v>154768.51</v>
      </c>
      <c r="AU69" s="134"/>
      <c r="AV69" s="150"/>
      <c r="AW69" s="88"/>
      <c r="AX69" s="137"/>
    </row>
    <row r="70" spans="1:50" x14ac:dyDescent="0.25">
      <c r="A70" s="103" t="s">
        <v>101</v>
      </c>
      <c r="B70" s="129"/>
      <c r="D70" s="170">
        <v>0</v>
      </c>
      <c r="E70" s="133">
        <v>0</v>
      </c>
      <c r="F70" s="133">
        <v>0</v>
      </c>
      <c r="G70" s="133">
        <v>0</v>
      </c>
      <c r="H70" s="133">
        <v>0</v>
      </c>
      <c r="I70" s="133">
        <v>0</v>
      </c>
      <c r="J70" s="133">
        <v>0</v>
      </c>
      <c r="K70" s="133">
        <v>0</v>
      </c>
      <c r="L70" s="133">
        <v>0</v>
      </c>
      <c r="M70" s="133">
        <v>0</v>
      </c>
      <c r="N70" s="133">
        <v>0</v>
      </c>
      <c r="O70" s="133">
        <v>0</v>
      </c>
      <c r="P70" s="133">
        <v>0</v>
      </c>
      <c r="Q70" s="133">
        <v>0</v>
      </c>
      <c r="R70" s="133">
        <v>0</v>
      </c>
      <c r="S70" s="133">
        <v>0</v>
      </c>
      <c r="T70" s="133">
        <v>0</v>
      </c>
      <c r="U70" s="133">
        <v>0</v>
      </c>
      <c r="V70" s="133">
        <v>0</v>
      </c>
      <c r="W70" s="133">
        <v>0</v>
      </c>
      <c r="X70" s="133">
        <v>0</v>
      </c>
      <c r="Y70" s="133">
        <v>0</v>
      </c>
      <c r="Z70" s="133">
        <v>0</v>
      </c>
      <c r="AA70" s="133">
        <v>0</v>
      </c>
      <c r="AB70" s="133">
        <v>0</v>
      </c>
      <c r="AC70" s="133">
        <v>0</v>
      </c>
      <c r="AD70" s="133">
        <v>0</v>
      </c>
      <c r="AE70" s="133">
        <v>0</v>
      </c>
      <c r="AF70" s="133">
        <v>0</v>
      </c>
      <c r="AG70" s="133">
        <v>0</v>
      </c>
      <c r="AH70" s="133">
        <v>0</v>
      </c>
      <c r="AI70" s="133">
        <v>0</v>
      </c>
      <c r="AJ70" s="133">
        <v>0</v>
      </c>
      <c r="AK70" s="133">
        <v>0</v>
      </c>
      <c r="AL70" s="133">
        <v>0</v>
      </c>
      <c r="AM70" s="133">
        <v>0</v>
      </c>
      <c r="AN70" s="133">
        <v>0</v>
      </c>
      <c r="AO70" s="133">
        <v>0</v>
      </c>
      <c r="AP70" s="133">
        <v>0</v>
      </c>
      <c r="AQ70" s="133">
        <v>0</v>
      </c>
      <c r="AR70" s="133">
        <v>0</v>
      </c>
      <c r="AS70" s="133">
        <v>0</v>
      </c>
      <c r="AT70" s="133">
        <v>0</v>
      </c>
      <c r="AU70" s="134"/>
      <c r="AV70" s="150"/>
      <c r="AW70" s="88"/>
      <c r="AX70" s="137"/>
    </row>
    <row r="71" spans="1:50" x14ac:dyDescent="0.25">
      <c r="A71" s="128" t="s">
        <v>102</v>
      </c>
      <c r="B71" s="129"/>
      <c r="D71" s="171">
        <v>0</v>
      </c>
      <c r="E71" s="172">
        <f t="shared" ref="E71:AT71" si="82">SUM(E69:E70)</f>
        <v>154768.51</v>
      </c>
      <c r="F71" s="172">
        <f t="shared" si="82"/>
        <v>154768.51</v>
      </c>
      <c r="G71" s="172">
        <f t="shared" si="82"/>
        <v>154768.51</v>
      </c>
      <c r="H71" s="172">
        <f t="shared" si="82"/>
        <v>154768.51</v>
      </c>
      <c r="I71" s="172">
        <f t="shared" si="82"/>
        <v>154768.51</v>
      </c>
      <c r="J71" s="172">
        <f t="shared" si="82"/>
        <v>154768.51</v>
      </c>
      <c r="K71" s="172">
        <f t="shared" si="82"/>
        <v>154768.51</v>
      </c>
      <c r="L71" s="172">
        <f t="shared" si="82"/>
        <v>154768.51</v>
      </c>
      <c r="M71" s="172">
        <f t="shared" si="82"/>
        <v>154768.51</v>
      </c>
      <c r="N71" s="172">
        <f t="shared" si="82"/>
        <v>154768.51</v>
      </c>
      <c r="O71" s="172">
        <f t="shared" si="82"/>
        <v>154768.51</v>
      </c>
      <c r="P71" s="172">
        <f t="shared" si="82"/>
        <v>154768.51</v>
      </c>
      <c r="Q71" s="172">
        <f t="shared" si="82"/>
        <v>154768.51</v>
      </c>
      <c r="R71" s="172">
        <f t="shared" si="82"/>
        <v>154768.51</v>
      </c>
      <c r="S71" s="172">
        <f t="shared" si="82"/>
        <v>154768.51</v>
      </c>
      <c r="T71" s="172">
        <f t="shared" si="82"/>
        <v>154768.51</v>
      </c>
      <c r="U71" s="172">
        <f t="shared" si="82"/>
        <v>154768.51</v>
      </c>
      <c r="V71" s="172">
        <f t="shared" si="82"/>
        <v>154768.51</v>
      </c>
      <c r="W71" s="172">
        <f t="shared" si="82"/>
        <v>154768.51</v>
      </c>
      <c r="X71" s="172">
        <f t="shared" si="82"/>
        <v>154768.51</v>
      </c>
      <c r="Y71" s="172">
        <f t="shared" si="82"/>
        <v>154768.51</v>
      </c>
      <c r="Z71" s="172">
        <f t="shared" si="82"/>
        <v>154768.51</v>
      </c>
      <c r="AA71" s="172">
        <f t="shared" si="82"/>
        <v>154768.51</v>
      </c>
      <c r="AB71" s="172">
        <f t="shared" si="82"/>
        <v>154768.51</v>
      </c>
      <c r="AC71" s="172">
        <f t="shared" si="82"/>
        <v>154768.51</v>
      </c>
      <c r="AD71" s="172">
        <f t="shared" si="82"/>
        <v>154768.51</v>
      </c>
      <c r="AE71" s="172">
        <f t="shared" si="82"/>
        <v>154768.51</v>
      </c>
      <c r="AF71" s="172">
        <f t="shared" si="82"/>
        <v>154768.51</v>
      </c>
      <c r="AG71" s="172">
        <f t="shared" si="82"/>
        <v>154768.51</v>
      </c>
      <c r="AH71" s="172">
        <f t="shared" si="82"/>
        <v>154768.51</v>
      </c>
      <c r="AI71" s="172">
        <f t="shared" si="82"/>
        <v>154768.51</v>
      </c>
      <c r="AJ71" s="172">
        <f t="shared" si="82"/>
        <v>154768.51</v>
      </c>
      <c r="AK71" s="172">
        <f t="shared" si="82"/>
        <v>154768.51</v>
      </c>
      <c r="AL71" s="172">
        <f t="shared" si="82"/>
        <v>154768.51</v>
      </c>
      <c r="AM71" s="172">
        <f t="shared" si="82"/>
        <v>154768.51</v>
      </c>
      <c r="AN71" s="172">
        <f t="shared" si="82"/>
        <v>154768.51</v>
      </c>
      <c r="AO71" s="172">
        <f t="shared" si="82"/>
        <v>154768.51</v>
      </c>
      <c r="AP71" s="172">
        <f t="shared" si="82"/>
        <v>154768.51</v>
      </c>
      <c r="AQ71" s="172">
        <f t="shared" si="82"/>
        <v>154768.51</v>
      </c>
      <c r="AR71" s="172">
        <f t="shared" si="82"/>
        <v>154768.51</v>
      </c>
      <c r="AS71" s="172">
        <f t="shared" si="82"/>
        <v>154768.51</v>
      </c>
      <c r="AT71" s="172">
        <f t="shared" si="82"/>
        <v>154768.51</v>
      </c>
      <c r="AU71" s="141">
        <f>((AH71+AT71)+(2*(SUM(AI71:AS71))))/24</f>
        <v>154768.51</v>
      </c>
      <c r="AV71" s="135"/>
      <c r="AW71" s="136"/>
      <c r="AX71" s="137">
        <v>378</v>
      </c>
    </row>
    <row r="72" spans="1:50" x14ac:dyDescent="0.25">
      <c r="A72" s="103" t="s">
        <v>103</v>
      </c>
      <c r="D72" s="175">
        <v>0</v>
      </c>
      <c r="E72" s="176">
        <v>4.1700000000000001E-2</v>
      </c>
      <c r="F72" s="176">
        <v>4.1700000000000001E-2</v>
      </c>
      <c r="G72" s="176">
        <v>4.1700000000000001E-2</v>
      </c>
      <c r="H72" s="176">
        <v>4.1700000000000001E-2</v>
      </c>
      <c r="I72" s="176">
        <v>4.1700000000000001E-2</v>
      </c>
      <c r="J72" s="176">
        <v>4.1599999999999998E-2</v>
      </c>
      <c r="K72" s="176">
        <v>4.1599999999999998E-2</v>
      </c>
      <c r="L72" s="176">
        <v>4.1599999999999998E-2</v>
      </c>
      <c r="M72" s="176">
        <v>4.1599999999999998E-2</v>
      </c>
      <c r="N72" s="176">
        <v>4.1599999999999998E-2</v>
      </c>
      <c r="O72" s="176">
        <v>4.1599999999999998E-2</v>
      </c>
      <c r="P72" s="176">
        <v>4.1599999999999998E-2</v>
      </c>
      <c r="Q72" s="176">
        <v>4.1599999999999998E-2</v>
      </c>
      <c r="R72" s="176">
        <v>4.1599999999999998E-2</v>
      </c>
      <c r="S72" s="176">
        <v>4.1599999999999998E-2</v>
      </c>
      <c r="T72" s="176">
        <v>4.1599999999999998E-2</v>
      </c>
      <c r="U72" s="176">
        <v>4.1599999999999998E-2</v>
      </c>
      <c r="V72" s="176">
        <v>4.1599999999999998E-2</v>
      </c>
      <c r="W72" s="176">
        <v>4.1599999999999998E-2</v>
      </c>
      <c r="X72" s="176">
        <v>4.1599999999999998E-2</v>
      </c>
      <c r="Y72" s="176">
        <v>4.1599999999999998E-2</v>
      </c>
      <c r="Z72" s="176">
        <v>4.1599999999999998E-2</v>
      </c>
      <c r="AA72" s="176">
        <v>4.1599999999999998E-2</v>
      </c>
      <c r="AB72" s="176">
        <v>4.1599999999999998E-2</v>
      </c>
      <c r="AC72" s="176">
        <v>4.1599999999999998E-2</v>
      </c>
      <c r="AD72" s="176">
        <v>4.1599999999999998E-2</v>
      </c>
      <c r="AE72" s="176">
        <v>4.1599999999999998E-2</v>
      </c>
      <c r="AF72" s="176">
        <v>4.1599999999999998E-2</v>
      </c>
      <c r="AG72" s="176">
        <v>4.1599999999999998E-2</v>
      </c>
      <c r="AH72" s="176">
        <v>4.1300000000000003E-2</v>
      </c>
      <c r="AI72" s="176">
        <v>4.1300000000000003E-2</v>
      </c>
      <c r="AJ72" s="176">
        <v>4.1300000000000003E-2</v>
      </c>
      <c r="AK72" s="176">
        <v>4.1300000000000003E-2</v>
      </c>
      <c r="AL72" s="176">
        <v>4.1300000000000003E-2</v>
      </c>
      <c r="AM72" s="176">
        <v>4.1300000000000003E-2</v>
      </c>
      <c r="AN72" s="176">
        <v>4.1300000000000003E-2</v>
      </c>
      <c r="AO72" s="176">
        <v>4.1300000000000003E-2</v>
      </c>
      <c r="AP72" s="176">
        <v>4.1300000000000003E-2</v>
      </c>
      <c r="AQ72" s="176">
        <v>4.1300000000000003E-2</v>
      </c>
      <c r="AR72" s="176">
        <v>4.1300000000000003E-2</v>
      </c>
      <c r="AS72" s="176">
        <v>4.1300000000000003E-2</v>
      </c>
      <c r="AT72" s="176">
        <v>4.1300000000000003E-2</v>
      </c>
      <c r="AU72" s="134"/>
      <c r="AV72" s="135"/>
      <c r="AW72" s="136"/>
      <c r="AX72" s="137"/>
    </row>
    <row r="73" spans="1:50" x14ac:dyDescent="0.25">
      <c r="A73" s="103" t="s">
        <v>104</v>
      </c>
      <c r="D73" s="170">
        <v>0</v>
      </c>
      <c r="E73" s="133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3"/>
      <c r="AF73" s="133"/>
      <c r="AG73" s="133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34"/>
      <c r="AV73" s="135"/>
      <c r="AW73" s="136"/>
      <c r="AX73" s="137"/>
    </row>
    <row r="74" spans="1:50" x14ac:dyDescent="0.25">
      <c r="A74" s="103" t="s">
        <v>15</v>
      </c>
      <c r="D74" s="170">
        <v>0</v>
      </c>
      <c r="E74" s="133">
        <f t="shared" ref="E74:AT74" si="83">E69*E72/12</f>
        <v>537.82057225000005</v>
      </c>
      <c r="F74" s="133">
        <f t="shared" si="83"/>
        <v>537.82057225000005</v>
      </c>
      <c r="G74" s="133">
        <f t="shared" si="83"/>
        <v>537.82057225000005</v>
      </c>
      <c r="H74" s="133">
        <f t="shared" si="83"/>
        <v>537.82057225000005</v>
      </c>
      <c r="I74" s="133">
        <f t="shared" si="83"/>
        <v>537.82057225000005</v>
      </c>
      <c r="J74" s="133">
        <f t="shared" si="83"/>
        <v>536.53083466666669</v>
      </c>
      <c r="K74" s="133">
        <f t="shared" si="83"/>
        <v>536.53083466666669</v>
      </c>
      <c r="L74" s="133">
        <f t="shared" si="83"/>
        <v>536.53083466666669</v>
      </c>
      <c r="M74" s="133">
        <f t="shared" si="83"/>
        <v>536.53083466666669</v>
      </c>
      <c r="N74" s="133">
        <f t="shared" si="83"/>
        <v>536.53083466666669</v>
      </c>
      <c r="O74" s="133">
        <f t="shared" si="83"/>
        <v>536.53083466666669</v>
      </c>
      <c r="P74" s="133">
        <f t="shared" si="83"/>
        <v>536.53083466666669</v>
      </c>
      <c r="Q74" s="133">
        <f t="shared" si="83"/>
        <v>536.53083466666669</v>
      </c>
      <c r="R74" s="133">
        <f t="shared" si="83"/>
        <v>536.53083466666669</v>
      </c>
      <c r="S74" s="133">
        <f t="shared" si="83"/>
        <v>536.53083466666669</v>
      </c>
      <c r="T74" s="133">
        <f t="shared" si="83"/>
        <v>536.53083466666669</v>
      </c>
      <c r="U74" s="133">
        <f t="shared" si="83"/>
        <v>536.53083466666669</v>
      </c>
      <c r="V74" s="133">
        <f t="shared" si="83"/>
        <v>536.53083466666669</v>
      </c>
      <c r="W74" s="133">
        <f t="shared" si="83"/>
        <v>536.53083466666669</v>
      </c>
      <c r="X74" s="133">
        <f t="shared" si="83"/>
        <v>536.53083466666669</v>
      </c>
      <c r="Y74" s="133">
        <f t="shared" si="83"/>
        <v>536.53083466666669</v>
      </c>
      <c r="Z74" s="133">
        <f t="shared" si="83"/>
        <v>536.53083466666669</v>
      </c>
      <c r="AA74" s="133">
        <f t="shared" si="83"/>
        <v>536.53083466666669</v>
      </c>
      <c r="AB74" s="133">
        <f t="shared" si="83"/>
        <v>536.53083466666669</v>
      </c>
      <c r="AC74" s="133">
        <f t="shared" si="83"/>
        <v>536.53083466666669</v>
      </c>
      <c r="AD74" s="133">
        <f t="shared" si="83"/>
        <v>536.53083466666669</v>
      </c>
      <c r="AE74" s="133">
        <f t="shared" si="83"/>
        <v>536.53083466666669</v>
      </c>
      <c r="AF74" s="133">
        <f t="shared" si="83"/>
        <v>536.53083466666669</v>
      </c>
      <c r="AG74" s="133">
        <f t="shared" si="83"/>
        <v>536.53083466666669</v>
      </c>
      <c r="AH74" s="185">
        <f t="shared" si="83"/>
        <v>532.66162191666672</v>
      </c>
      <c r="AI74" s="185">
        <f t="shared" si="83"/>
        <v>532.66162191666672</v>
      </c>
      <c r="AJ74" s="185">
        <f t="shared" si="83"/>
        <v>532.66162191666672</v>
      </c>
      <c r="AK74" s="185">
        <f t="shared" si="83"/>
        <v>532.66162191666672</v>
      </c>
      <c r="AL74" s="185">
        <f t="shared" si="83"/>
        <v>532.66162191666672</v>
      </c>
      <c r="AM74" s="185">
        <f t="shared" si="83"/>
        <v>532.66162191666672</v>
      </c>
      <c r="AN74" s="185">
        <f t="shared" si="83"/>
        <v>532.66162191666672</v>
      </c>
      <c r="AO74" s="185">
        <f t="shared" si="83"/>
        <v>532.66162191666672</v>
      </c>
      <c r="AP74" s="185">
        <f t="shared" si="83"/>
        <v>532.66162191666672</v>
      </c>
      <c r="AQ74" s="185">
        <f t="shared" si="83"/>
        <v>532.66162191666672</v>
      </c>
      <c r="AR74" s="185">
        <f t="shared" si="83"/>
        <v>532.66162191666672</v>
      </c>
      <c r="AS74" s="185">
        <f t="shared" si="83"/>
        <v>532.66162191666672</v>
      </c>
      <c r="AT74" s="185">
        <f t="shared" si="83"/>
        <v>532.66162191666672</v>
      </c>
      <c r="AU74" s="134"/>
      <c r="AV74" s="135"/>
      <c r="AW74" s="136"/>
      <c r="AX74" s="137"/>
    </row>
    <row r="75" spans="1:50" x14ac:dyDescent="0.25">
      <c r="A75" s="128" t="s">
        <v>105</v>
      </c>
      <c r="D75" s="170">
        <v>0</v>
      </c>
      <c r="E75" s="133">
        <f t="shared" ref="E75:AG75" si="84">SUM(E73:E74)</f>
        <v>537.82057225000005</v>
      </c>
      <c r="F75" s="133">
        <f t="shared" si="84"/>
        <v>537.82057225000005</v>
      </c>
      <c r="G75" s="133">
        <f t="shared" si="84"/>
        <v>537.82057225000005</v>
      </c>
      <c r="H75" s="133">
        <f t="shared" si="84"/>
        <v>537.82057225000005</v>
      </c>
      <c r="I75" s="133">
        <f t="shared" si="84"/>
        <v>537.82057225000005</v>
      </c>
      <c r="J75" s="133">
        <f t="shared" si="84"/>
        <v>536.53083466666669</v>
      </c>
      <c r="K75" s="133">
        <f t="shared" si="84"/>
        <v>536.53083466666669</v>
      </c>
      <c r="L75" s="133">
        <f t="shared" si="84"/>
        <v>536.53083466666669</v>
      </c>
      <c r="M75" s="133">
        <f t="shared" si="84"/>
        <v>536.53083466666669</v>
      </c>
      <c r="N75" s="133">
        <f t="shared" si="84"/>
        <v>536.53083466666669</v>
      </c>
      <c r="O75" s="133">
        <f t="shared" si="84"/>
        <v>536.53083466666669</v>
      </c>
      <c r="P75" s="133">
        <f t="shared" si="84"/>
        <v>536.53083466666669</v>
      </c>
      <c r="Q75" s="133">
        <f t="shared" si="84"/>
        <v>536.53083466666669</v>
      </c>
      <c r="R75" s="133">
        <f t="shared" si="84"/>
        <v>536.53083466666669</v>
      </c>
      <c r="S75" s="133">
        <f t="shared" si="84"/>
        <v>536.53083466666669</v>
      </c>
      <c r="T75" s="133">
        <f t="shared" si="84"/>
        <v>536.53083466666669</v>
      </c>
      <c r="U75" s="133">
        <f t="shared" si="84"/>
        <v>536.53083466666669</v>
      </c>
      <c r="V75" s="133">
        <f t="shared" si="84"/>
        <v>536.53083466666669</v>
      </c>
      <c r="W75" s="133">
        <f t="shared" si="84"/>
        <v>536.53083466666669</v>
      </c>
      <c r="X75" s="133">
        <f t="shared" si="84"/>
        <v>536.53083466666669</v>
      </c>
      <c r="Y75" s="133">
        <f t="shared" si="84"/>
        <v>536.53083466666669</v>
      </c>
      <c r="Z75" s="133">
        <f t="shared" si="84"/>
        <v>536.53083466666669</v>
      </c>
      <c r="AA75" s="133">
        <f t="shared" si="84"/>
        <v>536.53083466666669</v>
      </c>
      <c r="AB75" s="133">
        <f t="shared" si="84"/>
        <v>536.53083466666669</v>
      </c>
      <c r="AC75" s="133">
        <f t="shared" si="84"/>
        <v>536.53083466666669</v>
      </c>
      <c r="AD75" s="133">
        <f t="shared" si="84"/>
        <v>536.53083466666669</v>
      </c>
      <c r="AE75" s="133">
        <f t="shared" si="84"/>
        <v>536.53083466666669</v>
      </c>
      <c r="AF75" s="133">
        <f t="shared" si="84"/>
        <v>536.53083466666669</v>
      </c>
      <c r="AG75" s="133">
        <f t="shared" si="84"/>
        <v>536.53083466666669</v>
      </c>
      <c r="AH75" s="133">
        <f t="shared" ref="AH75:AT75" si="85">SUM(AH73:AH74)</f>
        <v>532.66162191666672</v>
      </c>
      <c r="AI75" s="133">
        <f t="shared" si="85"/>
        <v>532.66162191666672</v>
      </c>
      <c r="AJ75" s="133">
        <f t="shared" si="85"/>
        <v>532.66162191666672</v>
      </c>
      <c r="AK75" s="133">
        <f t="shared" si="85"/>
        <v>532.66162191666672</v>
      </c>
      <c r="AL75" s="133">
        <f t="shared" si="85"/>
        <v>532.66162191666672</v>
      </c>
      <c r="AM75" s="133">
        <f t="shared" si="85"/>
        <v>532.66162191666672</v>
      </c>
      <c r="AN75" s="133">
        <f t="shared" si="85"/>
        <v>532.66162191666672</v>
      </c>
      <c r="AO75" s="133">
        <f t="shared" si="85"/>
        <v>532.66162191666672</v>
      </c>
      <c r="AP75" s="133">
        <f t="shared" si="85"/>
        <v>532.66162191666672</v>
      </c>
      <c r="AQ75" s="133">
        <f t="shared" si="85"/>
        <v>532.66162191666672</v>
      </c>
      <c r="AR75" s="133">
        <f t="shared" si="85"/>
        <v>532.66162191666672</v>
      </c>
      <c r="AS75" s="133">
        <f t="shared" si="85"/>
        <v>532.66162191666672</v>
      </c>
      <c r="AT75" s="133">
        <f t="shared" si="85"/>
        <v>532.66162191666672</v>
      </c>
      <c r="AU75" s="134"/>
      <c r="AV75" s="178"/>
      <c r="AW75" s="140">
        <f>SUM(AI75:AT75)</f>
        <v>6391.9394629999988</v>
      </c>
      <c r="AX75" s="137">
        <v>378</v>
      </c>
    </row>
    <row r="76" spans="1:50" ht="14.4" thickBot="1" x14ac:dyDescent="0.3">
      <c r="A76" s="151" t="s">
        <v>20</v>
      </c>
      <c r="B76" s="152"/>
      <c r="C76" s="153"/>
      <c r="D76" s="154">
        <f>D75</f>
        <v>0</v>
      </c>
      <c r="E76" s="155">
        <f>E75+D76</f>
        <v>537.82057225000005</v>
      </c>
      <c r="F76" s="155">
        <f t="shared" ref="F76:AT76" si="86">F75+E76</f>
        <v>1075.6411445000001</v>
      </c>
      <c r="G76" s="155">
        <f t="shared" si="86"/>
        <v>1613.4617167500001</v>
      </c>
      <c r="H76" s="155">
        <f t="shared" si="86"/>
        <v>2151.2822890000002</v>
      </c>
      <c r="I76" s="155">
        <f t="shared" si="86"/>
        <v>2689.1028612500004</v>
      </c>
      <c r="J76" s="155">
        <f t="shared" si="86"/>
        <v>3225.633695916667</v>
      </c>
      <c r="K76" s="155">
        <f t="shared" si="86"/>
        <v>3762.1645305833335</v>
      </c>
      <c r="L76" s="155">
        <f t="shared" si="86"/>
        <v>4298.6953652500006</v>
      </c>
      <c r="M76" s="155">
        <f t="shared" si="86"/>
        <v>4835.2261999166676</v>
      </c>
      <c r="N76" s="155">
        <f t="shared" si="86"/>
        <v>5371.7570345833346</v>
      </c>
      <c r="O76" s="155">
        <f t="shared" si="86"/>
        <v>5908.2878692500017</v>
      </c>
      <c r="P76" s="155">
        <f t="shared" si="86"/>
        <v>6444.8187039166687</v>
      </c>
      <c r="Q76" s="155">
        <f t="shared" si="86"/>
        <v>6981.3495385833357</v>
      </c>
      <c r="R76" s="155">
        <f t="shared" si="86"/>
        <v>7517.8803732500028</v>
      </c>
      <c r="S76" s="155">
        <f t="shared" si="86"/>
        <v>8054.4112079166698</v>
      </c>
      <c r="T76" s="155">
        <f t="shared" si="86"/>
        <v>8590.9420425833359</v>
      </c>
      <c r="U76" s="155">
        <f t="shared" si="86"/>
        <v>9127.4728772500021</v>
      </c>
      <c r="V76" s="155">
        <f t="shared" si="86"/>
        <v>9664.0037119166682</v>
      </c>
      <c r="W76" s="155">
        <f t="shared" si="86"/>
        <v>10200.534546583334</v>
      </c>
      <c r="X76" s="155">
        <f t="shared" si="86"/>
        <v>10737.06538125</v>
      </c>
      <c r="Y76" s="155">
        <f t="shared" si="86"/>
        <v>11273.596215916667</v>
      </c>
      <c r="Z76" s="155">
        <f t="shared" si="86"/>
        <v>11810.127050583333</v>
      </c>
      <c r="AA76" s="155">
        <f t="shared" si="86"/>
        <v>12346.657885249999</v>
      </c>
      <c r="AB76" s="155">
        <f t="shared" si="86"/>
        <v>12883.188719916665</v>
      </c>
      <c r="AC76" s="155">
        <f t="shared" si="86"/>
        <v>13419.719554583331</v>
      </c>
      <c r="AD76" s="155">
        <f t="shared" si="86"/>
        <v>13956.250389249997</v>
      </c>
      <c r="AE76" s="155">
        <f t="shared" si="86"/>
        <v>14492.781223916663</v>
      </c>
      <c r="AF76" s="155">
        <f t="shared" si="86"/>
        <v>15029.312058583329</v>
      </c>
      <c r="AG76" s="155">
        <f t="shared" si="86"/>
        <v>15565.842893249996</v>
      </c>
      <c r="AH76" s="155">
        <f t="shared" si="86"/>
        <v>16098.504515166662</v>
      </c>
      <c r="AI76" s="155">
        <f t="shared" si="86"/>
        <v>16631.166137083328</v>
      </c>
      <c r="AJ76" s="155">
        <f t="shared" si="86"/>
        <v>17163.827758999996</v>
      </c>
      <c r="AK76" s="155">
        <f t="shared" si="86"/>
        <v>17696.489380916664</v>
      </c>
      <c r="AL76" s="155">
        <f t="shared" si="86"/>
        <v>18229.151002833332</v>
      </c>
      <c r="AM76" s="155">
        <f t="shared" si="86"/>
        <v>18761.81262475</v>
      </c>
      <c r="AN76" s="155">
        <f t="shared" si="86"/>
        <v>19294.474246666668</v>
      </c>
      <c r="AO76" s="155">
        <f t="shared" si="86"/>
        <v>19827.135868583337</v>
      </c>
      <c r="AP76" s="155">
        <f t="shared" si="86"/>
        <v>20359.797490500005</v>
      </c>
      <c r="AQ76" s="155">
        <f t="shared" si="86"/>
        <v>20892.459112416673</v>
      </c>
      <c r="AR76" s="155">
        <f t="shared" si="86"/>
        <v>21425.120734333341</v>
      </c>
      <c r="AS76" s="155">
        <f t="shared" si="86"/>
        <v>21957.782356250009</v>
      </c>
      <c r="AT76" s="155">
        <f t="shared" si="86"/>
        <v>22490.443978166677</v>
      </c>
      <c r="AU76" s="156"/>
      <c r="AV76" s="157">
        <f>((AH76+AT76)+(2*(SUM(AI76:AS76))))/24</f>
        <v>19294.474246666668</v>
      </c>
      <c r="AW76" s="195"/>
      <c r="AX76" s="159">
        <v>378</v>
      </c>
    </row>
    <row r="77" spans="1:50" ht="14.4" thickTop="1" x14ac:dyDescent="0.25">
      <c r="A77" s="180"/>
      <c r="B77" s="120" t="s">
        <v>97</v>
      </c>
      <c r="C77" s="121" t="s">
        <v>98</v>
      </c>
      <c r="D77" s="166">
        <f>D3</f>
        <v>42887</v>
      </c>
      <c r="E77" s="167">
        <f t="shared" ref="E77:AT77" si="87">E3</f>
        <v>42917</v>
      </c>
      <c r="F77" s="167">
        <f t="shared" si="87"/>
        <v>42948</v>
      </c>
      <c r="G77" s="167">
        <f t="shared" si="87"/>
        <v>42979</v>
      </c>
      <c r="H77" s="167">
        <f t="shared" si="87"/>
        <v>43009</v>
      </c>
      <c r="I77" s="167">
        <f t="shared" si="87"/>
        <v>43040</v>
      </c>
      <c r="J77" s="167">
        <f t="shared" si="87"/>
        <v>43070</v>
      </c>
      <c r="K77" s="167">
        <f t="shared" si="87"/>
        <v>43101</v>
      </c>
      <c r="L77" s="167">
        <f t="shared" si="87"/>
        <v>43132</v>
      </c>
      <c r="M77" s="167">
        <f t="shared" si="87"/>
        <v>43160</v>
      </c>
      <c r="N77" s="167">
        <f t="shared" si="87"/>
        <v>43191</v>
      </c>
      <c r="O77" s="167">
        <f t="shared" si="87"/>
        <v>43221</v>
      </c>
      <c r="P77" s="167">
        <f t="shared" si="87"/>
        <v>43252</v>
      </c>
      <c r="Q77" s="167">
        <f t="shared" si="87"/>
        <v>43282</v>
      </c>
      <c r="R77" s="167">
        <f t="shared" si="87"/>
        <v>43313</v>
      </c>
      <c r="S77" s="167">
        <f t="shared" si="87"/>
        <v>43344</v>
      </c>
      <c r="T77" s="167">
        <f t="shared" si="87"/>
        <v>43374</v>
      </c>
      <c r="U77" s="167">
        <f t="shared" si="87"/>
        <v>43405</v>
      </c>
      <c r="V77" s="167">
        <f t="shared" si="87"/>
        <v>43435</v>
      </c>
      <c r="W77" s="167">
        <f t="shared" si="87"/>
        <v>43466</v>
      </c>
      <c r="X77" s="167">
        <f t="shared" si="87"/>
        <v>43497</v>
      </c>
      <c r="Y77" s="167">
        <f t="shared" si="87"/>
        <v>43525</v>
      </c>
      <c r="Z77" s="167">
        <f t="shared" si="87"/>
        <v>43556</v>
      </c>
      <c r="AA77" s="167">
        <f t="shared" si="87"/>
        <v>43586</v>
      </c>
      <c r="AB77" s="167">
        <f t="shared" si="87"/>
        <v>43617</v>
      </c>
      <c r="AC77" s="167">
        <f t="shared" si="87"/>
        <v>43647</v>
      </c>
      <c r="AD77" s="167">
        <f t="shared" si="87"/>
        <v>43678</v>
      </c>
      <c r="AE77" s="167">
        <f t="shared" si="87"/>
        <v>43709</v>
      </c>
      <c r="AF77" s="167">
        <f t="shared" si="87"/>
        <v>43739</v>
      </c>
      <c r="AG77" s="167">
        <f t="shared" si="87"/>
        <v>43770</v>
      </c>
      <c r="AH77" s="167">
        <f t="shared" si="87"/>
        <v>43800</v>
      </c>
      <c r="AI77" s="167">
        <f t="shared" si="87"/>
        <v>43831</v>
      </c>
      <c r="AJ77" s="167">
        <f t="shared" si="87"/>
        <v>43862</v>
      </c>
      <c r="AK77" s="167">
        <f t="shared" si="87"/>
        <v>43891</v>
      </c>
      <c r="AL77" s="167">
        <f t="shared" si="87"/>
        <v>43922</v>
      </c>
      <c r="AM77" s="167">
        <f t="shared" si="87"/>
        <v>43952</v>
      </c>
      <c r="AN77" s="167">
        <f t="shared" si="87"/>
        <v>43983</v>
      </c>
      <c r="AO77" s="167">
        <f t="shared" si="87"/>
        <v>44013</v>
      </c>
      <c r="AP77" s="167">
        <f t="shared" si="87"/>
        <v>44044</v>
      </c>
      <c r="AQ77" s="167">
        <f t="shared" si="87"/>
        <v>44075</v>
      </c>
      <c r="AR77" s="167">
        <f t="shared" si="87"/>
        <v>44105</v>
      </c>
      <c r="AS77" s="167">
        <f t="shared" si="87"/>
        <v>44136</v>
      </c>
      <c r="AT77" s="167">
        <f t="shared" si="87"/>
        <v>44166</v>
      </c>
      <c r="AU77" s="134"/>
      <c r="AV77" s="150"/>
      <c r="AW77" s="88"/>
      <c r="AX77" s="137"/>
    </row>
    <row r="78" spans="1:50" x14ac:dyDescent="0.25">
      <c r="A78" s="181">
        <v>109106296</v>
      </c>
      <c r="B78" s="129">
        <v>43047</v>
      </c>
      <c r="C78" s="105">
        <v>3764</v>
      </c>
      <c r="D78" s="196">
        <v>0</v>
      </c>
      <c r="E78" s="188">
        <v>795122.44</v>
      </c>
      <c r="F78" s="188">
        <v>795122.44</v>
      </c>
      <c r="G78" s="188">
        <v>795122.44</v>
      </c>
      <c r="H78" s="188">
        <v>795122.44</v>
      </c>
      <c r="I78" s="188">
        <v>795122.44</v>
      </c>
      <c r="J78" s="188">
        <v>795122.44</v>
      </c>
      <c r="K78" s="188">
        <v>759908.5199999999</v>
      </c>
      <c r="L78" s="188">
        <v>759908.5199999999</v>
      </c>
      <c r="M78" s="188">
        <v>759908.5199999999</v>
      </c>
      <c r="N78" s="188">
        <v>759908.5199999999</v>
      </c>
      <c r="O78" s="188">
        <v>759908.5199999999</v>
      </c>
      <c r="P78" s="188">
        <v>759908.5199999999</v>
      </c>
      <c r="Q78" s="188">
        <v>759908.5199999999</v>
      </c>
      <c r="R78" s="188">
        <v>759908.5199999999</v>
      </c>
      <c r="S78" s="188">
        <v>759908.5199999999</v>
      </c>
      <c r="T78" s="188">
        <v>759908.5199999999</v>
      </c>
      <c r="U78" s="188">
        <v>759908.5199999999</v>
      </c>
      <c r="V78" s="188">
        <v>759908.5199999999</v>
      </c>
      <c r="W78" s="188">
        <v>759908.5199999999</v>
      </c>
      <c r="X78" s="188">
        <v>759908.5199999999</v>
      </c>
      <c r="Y78" s="188">
        <v>759908.5199999999</v>
      </c>
      <c r="Z78" s="188">
        <v>759908.5199999999</v>
      </c>
      <c r="AA78" s="188">
        <v>759908.5199999999</v>
      </c>
      <c r="AB78" s="188">
        <v>759908.5199999999</v>
      </c>
      <c r="AC78" s="188">
        <v>759908.5199999999</v>
      </c>
      <c r="AD78" s="188">
        <v>759908.5199999999</v>
      </c>
      <c r="AE78" s="188">
        <v>759908.5199999999</v>
      </c>
      <c r="AF78" s="188">
        <v>759908.5199999999</v>
      </c>
      <c r="AG78" s="188">
        <v>759908.5199999999</v>
      </c>
      <c r="AH78" s="188">
        <v>759908.52</v>
      </c>
      <c r="AI78" s="188">
        <f>AH78</f>
        <v>759908.52</v>
      </c>
      <c r="AJ78" s="188">
        <f>AI78</f>
        <v>759908.52</v>
      </c>
      <c r="AK78" s="188">
        <f t="shared" ref="AK78:AS78" si="88">AJ78</f>
        <v>759908.52</v>
      </c>
      <c r="AL78" s="188">
        <f t="shared" si="88"/>
        <v>759908.52</v>
      </c>
      <c r="AM78" s="188">
        <f t="shared" si="88"/>
        <v>759908.52</v>
      </c>
      <c r="AN78" s="188">
        <f t="shared" si="88"/>
        <v>759908.52</v>
      </c>
      <c r="AO78" s="188">
        <f t="shared" si="88"/>
        <v>759908.52</v>
      </c>
      <c r="AP78" s="188">
        <f t="shared" si="88"/>
        <v>759908.52</v>
      </c>
      <c r="AQ78" s="188">
        <f t="shared" si="88"/>
        <v>759908.52</v>
      </c>
      <c r="AR78" s="188">
        <f t="shared" si="88"/>
        <v>759908.52</v>
      </c>
      <c r="AS78" s="188">
        <f t="shared" si="88"/>
        <v>759908.52</v>
      </c>
      <c r="AT78" s="188">
        <v>759908.52</v>
      </c>
      <c r="AU78" s="134"/>
      <c r="AV78" s="150"/>
      <c r="AW78" s="88"/>
      <c r="AX78" s="137"/>
    </row>
    <row r="79" spans="1:50" x14ac:dyDescent="0.25">
      <c r="A79" s="103" t="s">
        <v>101</v>
      </c>
      <c r="B79" s="129"/>
      <c r="D79" s="144">
        <v>0</v>
      </c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3"/>
      <c r="W79" s="133"/>
      <c r="X79" s="133"/>
      <c r="Y79" s="133"/>
      <c r="Z79" s="133"/>
      <c r="AA79" s="133"/>
      <c r="AB79" s="133"/>
      <c r="AC79" s="133"/>
      <c r="AD79" s="133"/>
      <c r="AE79" s="133"/>
      <c r="AF79" s="133"/>
      <c r="AG79" s="133"/>
      <c r="AH79" s="133"/>
      <c r="AI79" s="133"/>
      <c r="AJ79" s="133"/>
      <c r="AK79" s="133"/>
      <c r="AL79" s="133"/>
      <c r="AM79" s="133"/>
      <c r="AN79" s="133"/>
      <c r="AO79" s="133"/>
      <c r="AP79" s="133"/>
      <c r="AQ79" s="133"/>
      <c r="AR79" s="133"/>
      <c r="AS79" s="133"/>
      <c r="AT79" s="133"/>
      <c r="AU79" s="134"/>
      <c r="AV79" s="135"/>
      <c r="AW79" s="136"/>
      <c r="AX79" s="137"/>
    </row>
    <row r="80" spans="1:50" x14ac:dyDescent="0.25">
      <c r="A80" s="128" t="s">
        <v>102</v>
      </c>
      <c r="B80" s="129"/>
      <c r="D80" s="144">
        <v>0</v>
      </c>
      <c r="E80" s="136">
        <f>SUM(E78:E79)</f>
        <v>795122.44</v>
      </c>
      <c r="F80" s="136">
        <f t="shared" ref="F80:AG80" si="89">SUM(F78:F79)</f>
        <v>795122.44</v>
      </c>
      <c r="G80" s="136">
        <f t="shared" si="89"/>
        <v>795122.44</v>
      </c>
      <c r="H80" s="136">
        <f t="shared" si="89"/>
        <v>795122.44</v>
      </c>
      <c r="I80" s="133">
        <f t="shared" si="89"/>
        <v>795122.44</v>
      </c>
      <c r="J80" s="133">
        <f t="shared" si="89"/>
        <v>795122.44</v>
      </c>
      <c r="K80" s="133">
        <f t="shared" si="89"/>
        <v>759908.5199999999</v>
      </c>
      <c r="L80" s="133">
        <f t="shared" si="89"/>
        <v>759908.5199999999</v>
      </c>
      <c r="M80" s="133">
        <f t="shared" si="89"/>
        <v>759908.5199999999</v>
      </c>
      <c r="N80" s="133">
        <f t="shared" si="89"/>
        <v>759908.5199999999</v>
      </c>
      <c r="O80" s="133">
        <f t="shared" si="89"/>
        <v>759908.5199999999</v>
      </c>
      <c r="P80" s="133">
        <f t="shared" si="89"/>
        <v>759908.5199999999</v>
      </c>
      <c r="Q80" s="133">
        <f t="shared" si="89"/>
        <v>759908.5199999999</v>
      </c>
      <c r="R80" s="133">
        <f t="shared" si="89"/>
        <v>759908.5199999999</v>
      </c>
      <c r="S80" s="133">
        <f t="shared" si="89"/>
        <v>759908.5199999999</v>
      </c>
      <c r="T80" s="133">
        <f t="shared" si="89"/>
        <v>759908.5199999999</v>
      </c>
      <c r="U80" s="133">
        <f t="shared" si="89"/>
        <v>759908.5199999999</v>
      </c>
      <c r="V80" s="133">
        <f t="shared" si="89"/>
        <v>759908.5199999999</v>
      </c>
      <c r="W80" s="133">
        <f t="shared" si="89"/>
        <v>759908.5199999999</v>
      </c>
      <c r="X80" s="133">
        <f t="shared" si="89"/>
        <v>759908.5199999999</v>
      </c>
      <c r="Y80" s="133">
        <f t="shared" si="89"/>
        <v>759908.5199999999</v>
      </c>
      <c r="Z80" s="133">
        <f t="shared" si="89"/>
        <v>759908.5199999999</v>
      </c>
      <c r="AA80" s="133">
        <f t="shared" si="89"/>
        <v>759908.5199999999</v>
      </c>
      <c r="AB80" s="133">
        <f t="shared" si="89"/>
        <v>759908.5199999999</v>
      </c>
      <c r="AC80" s="133">
        <f t="shared" si="89"/>
        <v>759908.5199999999</v>
      </c>
      <c r="AD80" s="133">
        <f t="shared" si="89"/>
        <v>759908.5199999999</v>
      </c>
      <c r="AE80" s="133">
        <f t="shared" si="89"/>
        <v>759908.5199999999</v>
      </c>
      <c r="AF80" s="133">
        <f t="shared" si="89"/>
        <v>759908.5199999999</v>
      </c>
      <c r="AG80" s="133">
        <f t="shared" si="89"/>
        <v>759908.5199999999</v>
      </c>
      <c r="AH80" s="133">
        <f>SUM(AH78:AH79)</f>
        <v>759908.52</v>
      </c>
      <c r="AI80" s="133">
        <f t="shared" ref="AI80:AR80" si="90">SUM(AI78:AI79)</f>
        <v>759908.52</v>
      </c>
      <c r="AJ80" s="133">
        <f t="shared" si="90"/>
        <v>759908.52</v>
      </c>
      <c r="AK80" s="133">
        <f t="shared" si="90"/>
        <v>759908.52</v>
      </c>
      <c r="AL80" s="133">
        <f t="shared" si="90"/>
        <v>759908.52</v>
      </c>
      <c r="AM80" s="133">
        <f t="shared" si="90"/>
        <v>759908.52</v>
      </c>
      <c r="AN80" s="133">
        <f t="shared" si="90"/>
        <v>759908.52</v>
      </c>
      <c r="AO80" s="133">
        <f t="shared" si="90"/>
        <v>759908.52</v>
      </c>
      <c r="AP80" s="133">
        <f t="shared" si="90"/>
        <v>759908.52</v>
      </c>
      <c r="AQ80" s="133">
        <f t="shared" si="90"/>
        <v>759908.52</v>
      </c>
      <c r="AR80" s="133">
        <f t="shared" si="90"/>
        <v>759908.52</v>
      </c>
      <c r="AS80" s="133">
        <f>SUM(AS78:AS79)</f>
        <v>759908.52</v>
      </c>
      <c r="AT80" s="133">
        <f>SUM(AT78:AT79)</f>
        <v>759908.52</v>
      </c>
      <c r="AU80" s="141">
        <f>((AH80+AT80)+(2*(SUM(AI80:AS80))))/24</f>
        <v>759908.5199999999</v>
      </c>
      <c r="AV80" s="135"/>
      <c r="AW80" s="136"/>
      <c r="AX80" s="137">
        <v>376</v>
      </c>
    </row>
    <row r="81" spans="1:50" x14ac:dyDescent="0.25">
      <c r="A81" s="103" t="s">
        <v>103</v>
      </c>
      <c r="D81" s="197">
        <v>0</v>
      </c>
      <c r="E81" s="198">
        <v>3.27E-2</v>
      </c>
      <c r="F81" s="198">
        <v>3.27E-2</v>
      </c>
      <c r="G81" s="198">
        <v>3.27E-2</v>
      </c>
      <c r="H81" s="198">
        <v>3.27E-2</v>
      </c>
      <c r="I81" s="198">
        <v>3.27E-2</v>
      </c>
      <c r="J81" s="198">
        <v>2.8199999999999999E-2</v>
      </c>
      <c r="K81" s="198">
        <v>2.2100000000000002E-2</v>
      </c>
      <c r="L81" s="198">
        <v>2.2100000000000002E-2</v>
      </c>
      <c r="M81" s="198">
        <v>2.2100000000000002E-2</v>
      </c>
      <c r="N81" s="198">
        <v>2.2100000000000002E-2</v>
      </c>
      <c r="O81" s="198">
        <v>2.2100000000000002E-2</v>
      </c>
      <c r="P81" s="198">
        <v>2.2100000000000002E-2</v>
      </c>
      <c r="Q81" s="198">
        <v>2.2100000000000002E-2</v>
      </c>
      <c r="R81" s="198">
        <v>2.2100000000000002E-2</v>
      </c>
      <c r="S81" s="198">
        <v>2.2100000000000002E-2</v>
      </c>
      <c r="T81" s="198">
        <v>2.2100000000000002E-2</v>
      </c>
      <c r="U81" s="198">
        <v>2.2100000000000002E-2</v>
      </c>
      <c r="V81" s="198">
        <v>2.2100000000000002E-2</v>
      </c>
      <c r="W81" s="198">
        <v>2.2100000000000002E-2</v>
      </c>
      <c r="X81" s="198">
        <v>2.2100000000000002E-2</v>
      </c>
      <c r="Y81" s="198">
        <v>2.2100000000000002E-2</v>
      </c>
      <c r="Z81" s="198">
        <v>2.2100000000000002E-2</v>
      </c>
      <c r="AA81" s="198">
        <v>2.2100000000000002E-2</v>
      </c>
      <c r="AB81" s="198">
        <v>2.2100000000000002E-2</v>
      </c>
      <c r="AC81" s="198">
        <v>2.2100000000000002E-2</v>
      </c>
      <c r="AD81" s="198">
        <v>2.2100000000000002E-2</v>
      </c>
      <c r="AE81" s="198">
        <v>2.2100000000000002E-2</v>
      </c>
      <c r="AF81" s="198">
        <v>2.2100000000000002E-2</v>
      </c>
      <c r="AG81" s="198">
        <v>2.2100000000000002E-2</v>
      </c>
      <c r="AH81" s="198">
        <v>2.2100000000000002E-2</v>
      </c>
      <c r="AI81" s="198">
        <v>2.2100000000000002E-2</v>
      </c>
      <c r="AJ81" s="198">
        <v>2.2100000000000002E-2</v>
      </c>
      <c r="AK81" s="198">
        <v>2.2100000000000002E-2</v>
      </c>
      <c r="AL81" s="198">
        <v>2.2100000000000002E-2</v>
      </c>
      <c r="AM81" s="198">
        <v>2.2100000000000002E-2</v>
      </c>
      <c r="AN81" s="198">
        <v>2.2100000000000002E-2</v>
      </c>
      <c r="AO81" s="198">
        <v>2.2100000000000002E-2</v>
      </c>
      <c r="AP81" s="198">
        <v>2.2100000000000002E-2</v>
      </c>
      <c r="AQ81" s="198">
        <v>2.2100000000000002E-2</v>
      </c>
      <c r="AR81" s="198">
        <v>2.2100000000000002E-2</v>
      </c>
      <c r="AS81" s="198">
        <v>2.2100000000000002E-2</v>
      </c>
      <c r="AT81" s="198">
        <v>2.2100000000000002E-2</v>
      </c>
      <c r="AU81" s="134"/>
      <c r="AV81" s="135"/>
      <c r="AW81" s="136"/>
      <c r="AX81" s="137"/>
    </row>
    <row r="82" spans="1:50" x14ac:dyDescent="0.25">
      <c r="A82" s="103" t="s">
        <v>104</v>
      </c>
      <c r="D82" s="144">
        <v>0</v>
      </c>
      <c r="E82" s="136"/>
      <c r="F82" s="136"/>
      <c r="G82" s="136"/>
      <c r="H82" s="136"/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85"/>
      <c r="W82" s="185"/>
      <c r="X82" s="185"/>
      <c r="Y82" s="185"/>
      <c r="Z82" s="185"/>
      <c r="AA82" s="185"/>
      <c r="AB82" s="185"/>
      <c r="AC82" s="185"/>
      <c r="AD82" s="185"/>
      <c r="AE82" s="185"/>
      <c r="AF82" s="185"/>
      <c r="AG82" s="185"/>
      <c r="AH82" s="185"/>
      <c r="AI82" s="185"/>
      <c r="AJ82" s="185"/>
      <c r="AK82" s="185"/>
      <c r="AL82" s="185"/>
      <c r="AM82" s="185"/>
      <c r="AN82" s="185"/>
      <c r="AO82" s="185"/>
      <c r="AP82" s="185"/>
      <c r="AQ82" s="185"/>
      <c r="AR82" s="185"/>
      <c r="AS82" s="185"/>
      <c r="AT82" s="185"/>
      <c r="AU82" s="134"/>
      <c r="AV82" s="135"/>
      <c r="AW82" s="136"/>
      <c r="AX82" s="137"/>
    </row>
    <row r="83" spans="1:50" x14ac:dyDescent="0.25">
      <c r="A83" s="103" t="s">
        <v>15</v>
      </c>
      <c r="D83" s="184">
        <v>0</v>
      </c>
      <c r="E83" s="185">
        <f t="shared" ref="E83:I83" si="91">E78*E81/12</f>
        <v>2166.7086489999997</v>
      </c>
      <c r="F83" s="185">
        <f t="shared" si="91"/>
        <v>2166.7086489999997</v>
      </c>
      <c r="G83" s="185">
        <f t="shared" si="91"/>
        <v>2166.7086489999997</v>
      </c>
      <c r="H83" s="185">
        <f t="shared" si="91"/>
        <v>2166.7086489999997</v>
      </c>
      <c r="I83" s="185">
        <f t="shared" si="91"/>
        <v>2166.7086489999997</v>
      </c>
      <c r="J83" s="185">
        <f>J78*J81/12</f>
        <v>1868.5377339999998</v>
      </c>
      <c r="K83" s="185">
        <f>K78*K81/12</f>
        <v>1399.4981909999999</v>
      </c>
      <c r="L83" s="185">
        <f t="shared" ref="L83:P83" si="92">L78*L81/12</f>
        <v>1399.4981909999999</v>
      </c>
      <c r="M83" s="185">
        <f t="shared" si="92"/>
        <v>1399.4981909999999</v>
      </c>
      <c r="N83" s="185">
        <f t="shared" si="92"/>
        <v>1399.4981909999999</v>
      </c>
      <c r="O83" s="185">
        <f t="shared" si="92"/>
        <v>1399.4981909999999</v>
      </c>
      <c r="P83" s="185">
        <f t="shared" si="92"/>
        <v>1399.4981909999999</v>
      </c>
      <c r="Q83" s="185">
        <f>Q78*Q81/12</f>
        <v>1399.4981909999999</v>
      </c>
      <c r="R83" s="185">
        <f t="shared" ref="R83:AT83" si="93">R78*R81/12</f>
        <v>1399.4981909999999</v>
      </c>
      <c r="S83" s="185">
        <f t="shared" si="93"/>
        <v>1399.4981909999999</v>
      </c>
      <c r="T83" s="185">
        <f t="shared" si="93"/>
        <v>1399.4981909999999</v>
      </c>
      <c r="U83" s="185">
        <f t="shared" si="93"/>
        <v>1399.4981909999999</v>
      </c>
      <c r="V83" s="185">
        <f t="shared" si="93"/>
        <v>1399.4981909999999</v>
      </c>
      <c r="W83" s="185">
        <f t="shared" si="93"/>
        <v>1399.4981909999999</v>
      </c>
      <c r="X83" s="185">
        <f t="shared" si="93"/>
        <v>1399.4981909999999</v>
      </c>
      <c r="Y83" s="185">
        <f t="shared" si="93"/>
        <v>1399.4981909999999</v>
      </c>
      <c r="Z83" s="185">
        <f t="shared" si="93"/>
        <v>1399.4981909999999</v>
      </c>
      <c r="AA83" s="185">
        <f t="shared" si="93"/>
        <v>1399.4981909999999</v>
      </c>
      <c r="AB83" s="185">
        <f t="shared" si="93"/>
        <v>1399.4981909999999</v>
      </c>
      <c r="AC83" s="185">
        <f t="shared" si="93"/>
        <v>1399.4981909999999</v>
      </c>
      <c r="AD83" s="185">
        <f t="shared" si="93"/>
        <v>1399.4981909999999</v>
      </c>
      <c r="AE83" s="185">
        <f t="shared" si="93"/>
        <v>1399.4981909999999</v>
      </c>
      <c r="AF83" s="185">
        <f t="shared" si="93"/>
        <v>1399.4981909999999</v>
      </c>
      <c r="AG83" s="185">
        <f t="shared" si="93"/>
        <v>1399.4981909999999</v>
      </c>
      <c r="AH83" s="185">
        <f t="shared" si="93"/>
        <v>1399.4981910000004</v>
      </c>
      <c r="AI83" s="185">
        <f t="shared" si="93"/>
        <v>1399.4981910000004</v>
      </c>
      <c r="AJ83" s="185">
        <f t="shared" si="93"/>
        <v>1399.4981910000004</v>
      </c>
      <c r="AK83" s="185">
        <f t="shared" si="93"/>
        <v>1399.4981910000004</v>
      </c>
      <c r="AL83" s="185">
        <f t="shared" si="93"/>
        <v>1399.4981910000004</v>
      </c>
      <c r="AM83" s="185">
        <f t="shared" si="93"/>
        <v>1399.4981910000004</v>
      </c>
      <c r="AN83" s="185">
        <f t="shared" si="93"/>
        <v>1399.4981910000004</v>
      </c>
      <c r="AO83" s="185">
        <f t="shared" si="93"/>
        <v>1399.4981910000004</v>
      </c>
      <c r="AP83" s="185">
        <f t="shared" si="93"/>
        <v>1399.4981910000004</v>
      </c>
      <c r="AQ83" s="185">
        <f t="shared" si="93"/>
        <v>1399.4981910000004</v>
      </c>
      <c r="AR83" s="185">
        <f t="shared" si="93"/>
        <v>1399.4981910000004</v>
      </c>
      <c r="AS83" s="185">
        <f t="shared" si="93"/>
        <v>1399.4981910000004</v>
      </c>
      <c r="AT83" s="185">
        <f t="shared" si="93"/>
        <v>1399.4981910000004</v>
      </c>
      <c r="AU83" s="134"/>
      <c r="AV83" s="135"/>
      <c r="AW83" s="136"/>
      <c r="AX83" s="137"/>
    </row>
    <row r="84" spans="1:50" x14ac:dyDescent="0.25">
      <c r="A84" s="128" t="s">
        <v>105</v>
      </c>
      <c r="D84" s="184">
        <v>0</v>
      </c>
      <c r="E84" s="185">
        <f t="shared" ref="E84:H84" si="94">SUM(E82:E83)</f>
        <v>2166.7086489999997</v>
      </c>
      <c r="F84" s="185">
        <f t="shared" si="94"/>
        <v>2166.7086489999997</v>
      </c>
      <c r="G84" s="185">
        <f t="shared" si="94"/>
        <v>2166.7086489999997</v>
      </c>
      <c r="H84" s="185">
        <f t="shared" si="94"/>
        <v>2166.7086489999997</v>
      </c>
      <c r="I84" s="185">
        <f>SUM(I82:I83)</f>
        <v>2166.7086489999997</v>
      </c>
      <c r="J84" s="185">
        <f>SUM(J82:J83)</f>
        <v>1868.5377339999998</v>
      </c>
      <c r="K84" s="185">
        <f t="shared" ref="K84:AT84" si="95">SUM(K82:K83)</f>
        <v>1399.4981909999999</v>
      </c>
      <c r="L84" s="185">
        <f t="shared" si="95"/>
        <v>1399.4981909999999</v>
      </c>
      <c r="M84" s="185">
        <f t="shared" si="95"/>
        <v>1399.4981909999999</v>
      </c>
      <c r="N84" s="185">
        <f t="shared" si="95"/>
        <v>1399.4981909999999</v>
      </c>
      <c r="O84" s="185">
        <f t="shared" si="95"/>
        <v>1399.4981909999999</v>
      </c>
      <c r="P84" s="185">
        <f t="shared" si="95"/>
        <v>1399.4981909999999</v>
      </c>
      <c r="Q84" s="185">
        <f t="shared" si="95"/>
        <v>1399.4981909999999</v>
      </c>
      <c r="R84" s="185">
        <f t="shared" si="95"/>
        <v>1399.4981909999999</v>
      </c>
      <c r="S84" s="185">
        <f t="shared" si="95"/>
        <v>1399.4981909999999</v>
      </c>
      <c r="T84" s="185">
        <f t="shared" si="95"/>
        <v>1399.4981909999999</v>
      </c>
      <c r="U84" s="185">
        <f t="shared" si="95"/>
        <v>1399.4981909999999</v>
      </c>
      <c r="V84" s="185">
        <f t="shared" si="95"/>
        <v>1399.4981909999999</v>
      </c>
      <c r="W84" s="185">
        <f t="shared" si="95"/>
        <v>1399.4981909999999</v>
      </c>
      <c r="X84" s="185">
        <f t="shared" si="95"/>
        <v>1399.4981909999999</v>
      </c>
      <c r="Y84" s="185">
        <f t="shared" si="95"/>
        <v>1399.4981909999999</v>
      </c>
      <c r="Z84" s="185">
        <f t="shared" si="95"/>
        <v>1399.4981909999999</v>
      </c>
      <c r="AA84" s="185">
        <f t="shared" si="95"/>
        <v>1399.4981909999999</v>
      </c>
      <c r="AB84" s="185">
        <f t="shared" si="95"/>
        <v>1399.4981909999999</v>
      </c>
      <c r="AC84" s="185">
        <f t="shared" si="95"/>
        <v>1399.4981909999999</v>
      </c>
      <c r="AD84" s="185">
        <f t="shared" si="95"/>
        <v>1399.4981909999999</v>
      </c>
      <c r="AE84" s="185">
        <f t="shared" si="95"/>
        <v>1399.4981909999999</v>
      </c>
      <c r="AF84" s="185">
        <f t="shared" si="95"/>
        <v>1399.4981909999999</v>
      </c>
      <c r="AG84" s="185">
        <f t="shared" si="95"/>
        <v>1399.4981909999999</v>
      </c>
      <c r="AH84" s="185">
        <f t="shared" si="95"/>
        <v>1399.4981910000004</v>
      </c>
      <c r="AI84" s="185">
        <f t="shared" si="95"/>
        <v>1399.4981910000004</v>
      </c>
      <c r="AJ84" s="185">
        <f t="shared" si="95"/>
        <v>1399.4981910000004</v>
      </c>
      <c r="AK84" s="185">
        <f t="shared" si="95"/>
        <v>1399.4981910000004</v>
      </c>
      <c r="AL84" s="185">
        <f t="shared" si="95"/>
        <v>1399.4981910000004</v>
      </c>
      <c r="AM84" s="185">
        <f t="shared" si="95"/>
        <v>1399.4981910000004</v>
      </c>
      <c r="AN84" s="185">
        <f t="shared" si="95"/>
        <v>1399.4981910000004</v>
      </c>
      <c r="AO84" s="185">
        <f t="shared" si="95"/>
        <v>1399.4981910000004</v>
      </c>
      <c r="AP84" s="185">
        <f t="shared" si="95"/>
        <v>1399.4981910000004</v>
      </c>
      <c r="AQ84" s="185">
        <f t="shared" si="95"/>
        <v>1399.4981910000004</v>
      </c>
      <c r="AR84" s="185">
        <f t="shared" si="95"/>
        <v>1399.4981910000004</v>
      </c>
      <c r="AS84" s="185">
        <f t="shared" si="95"/>
        <v>1399.4981910000004</v>
      </c>
      <c r="AT84" s="185">
        <f t="shared" si="95"/>
        <v>1399.4981910000004</v>
      </c>
      <c r="AU84" s="134"/>
      <c r="AV84" s="178"/>
      <c r="AW84" s="140">
        <f>SUM(AI84:AT84)</f>
        <v>16793.978292000003</v>
      </c>
      <c r="AX84" s="137">
        <v>376</v>
      </c>
    </row>
    <row r="85" spans="1:50" ht="14.4" thickBot="1" x14ac:dyDescent="0.3">
      <c r="A85" s="151" t="s">
        <v>20</v>
      </c>
      <c r="B85" s="152"/>
      <c r="C85" s="153"/>
      <c r="D85" s="154">
        <f>D84</f>
        <v>0</v>
      </c>
      <c r="E85" s="155">
        <f>E84+D85</f>
        <v>2166.7086489999997</v>
      </c>
      <c r="F85" s="155">
        <f t="shared" ref="F85:AT85" si="96">F84+E85</f>
        <v>4333.4172979999994</v>
      </c>
      <c r="G85" s="155">
        <f t="shared" si="96"/>
        <v>6500.1259469999986</v>
      </c>
      <c r="H85" s="155">
        <f t="shared" si="96"/>
        <v>8666.8345959999988</v>
      </c>
      <c r="I85" s="155">
        <f t="shared" si="96"/>
        <v>10833.543244999999</v>
      </c>
      <c r="J85" s="155">
        <f t="shared" si="96"/>
        <v>12702.080978999998</v>
      </c>
      <c r="K85" s="155">
        <f t="shared" si="96"/>
        <v>14101.579169999999</v>
      </c>
      <c r="L85" s="155">
        <f t="shared" si="96"/>
        <v>15501.077361</v>
      </c>
      <c r="M85" s="155">
        <f t="shared" si="96"/>
        <v>16900.575551999998</v>
      </c>
      <c r="N85" s="155">
        <f t="shared" si="96"/>
        <v>18300.073742999997</v>
      </c>
      <c r="O85" s="155">
        <f t="shared" si="96"/>
        <v>19699.571933999996</v>
      </c>
      <c r="P85" s="155">
        <f t="shared" si="96"/>
        <v>21099.070124999995</v>
      </c>
      <c r="Q85" s="155">
        <f t="shared" si="96"/>
        <v>22498.568315999994</v>
      </c>
      <c r="R85" s="155">
        <f t="shared" si="96"/>
        <v>23898.066506999992</v>
      </c>
      <c r="S85" s="155">
        <f t="shared" si="96"/>
        <v>25297.564697999991</v>
      </c>
      <c r="T85" s="155">
        <f t="shared" si="96"/>
        <v>26697.06288899999</v>
      </c>
      <c r="U85" s="155">
        <f t="shared" si="96"/>
        <v>28096.561079999989</v>
      </c>
      <c r="V85" s="155">
        <f t="shared" si="96"/>
        <v>29496.059270999987</v>
      </c>
      <c r="W85" s="155">
        <f t="shared" si="96"/>
        <v>30895.557461999986</v>
      </c>
      <c r="X85" s="155">
        <f t="shared" si="96"/>
        <v>32295.055652999985</v>
      </c>
      <c r="Y85" s="155">
        <f t="shared" si="96"/>
        <v>33694.553843999987</v>
      </c>
      <c r="Z85" s="155">
        <f t="shared" si="96"/>
        <v>35094.052034999986</v>
      </c>
      <c r="AA85" s="155">
        <f t="shared" si="96"/>
        <v>36493.550225999985</v>
      </c>
      <c r="AB85" s="155">
        <f t="shared" si="96"/>
        <v>37893.048416999984</v>
      </c>
      <c r="AC85" s="155">
        <f t="shared" si="96"/>
        <v>39292.546607999982</v>
      </c>
      <c r="AD85" s="155">
        <f t="shared" si="96"/>
        <v>40692.044798999981</v>
      </c>
      <c r="AE85" s="155">
        <f t="shared" si="96"/>
        <v>42091.54298999998</v>
      </c>
      <c r="AF85" s="155">
        <f t="shared" si="96"/>
        <v>43491.041180999979</v>
      </c>
      <c r="AG85" s="155">
        <f t="shared" si="96"/>
        <v>44890.539371999977</v>
      </c>
      <c r="AH85" s="155">
        <f t="shared" si="96"/>
        <v>46290.037562999976</v>
      </c>
      <c r="AI85" s="155">
        <f t="shared" si="96"/>
        <v>47689.535753999975</v>
      </c>
      <c r="AJ85" s="155">
        <f t="shared" si="96"/>
        <v>49089.033944999974</v>
      </c>
      <c r="AK85" s="155">
        <f t="shared" si="96"/>
        <v>50488.532135999973</v>
      </c>
      <c r="AL85" s="155">
        <f t="shared" si="96"/>
        <v>51888.030326999971</v>
      </c>
      <c r="AM85" s="155">
        <f t="shared" si="96"/>
        <v>53287.52851799997</v>
      </c>
      <c r="AN85" s="155">
        <f t="shared" si="96"/>
        <v>54687.026708999969</v>
      </c>
      <c r="AO85" s="155">
        <f t="shared" si="96"/>
        <v>56086.524899999968</v>
      </c>
      <c r="AP85" s="155">
        <f t="shared" si="96"/>
        <v>57486.023090999966</v>
      </c>
      <c r="AQ85" s="155">
        <f t="shared" si="96"/>
        <v>58885.521281999965</v>
      </c>
      <c r="AR85" s="155">
        <f t="shared" si="96"/>
        <v>60285.019472999964</v>
      </c>
      <c r="AS85" s="155">
        <f t="shared" si="96"/>
        <v>61684.517663999963</v>
      </c>
      <c r="AT85" s="155">
        <f t="shared" si="96"/>
        <v>63084.015854999961</v>
      </c>
      <c r="AU85" s="156"/>
      <c r="AV85" s="157">
        <f>((AH85+AT85)+(2*(SUM(AI85:AS85))))/24</f>
        <v>54687.026708999969</v>
      </c>
      <c r="AW85" s="199"/>
      <c r="AX85" s="159">
        <v>376</v>
      </c>
    </row>
    <row r="86" spans="1:50" ht="14.4" thickTop="1" x14ac:dyDescent="0.25">
      <c r="A86" s="180"/>
      <c r="B86" s="120" t="s">
        <v>97</v>
      </c>
      <c r="C86" s="121" t="s">
        <v>98</v>
      </c>
      <c r="D86" s="166">
        <f>D3</f>
        <v>42887</v>
      </c>
      <c r="E86" s="167">
        <f t="shared" ref="E86:AT86" si="97">E3</f>
        <v>42917</v>
      </c>
      <c r="F86" s="167">
        <f t="shared" si="97"/>
        <v>42948</v>
      </c>
      <c r="G86" s="167">
        <f t="shared" si="97"/>
        <v>42979</v>
      </c>
      <c r="H86" s="167">
        <f t="shared" si="97"/>
        <v>43009</v>
      </c>
      <c r="I86" s="167">
        <f t="shared" si="97"/>
        <v>43040</v>
      </c>
      <c r="J86" s="167">
        <f t="shared" si="97"/>
        <v>43070</v>
      </c>
      <c r="K86" s="167">
        <f t="shared" si="97"/>
        <v>43101</v>
      </c>
      <c r="L86" s="167">
        <f t="shared" si="97"/>
        <v>43132</v>
      </c>
      <c r="M86" s="167">
        <f t="shared" si="97"/>
        <v>43160</v>
      </c>
      <c r="N86" s="167">
        <f t="shared" si="97"/>
        <v>43191</v>
      </c>
      <c r="O86" s="167">
        <f t="shared" si="97"/>
        <v>43221</v>
      </c>
      <c r="P86" s="167">
        <f t="shared" si="97"/>
        <v>43252</v>
      </c>
      <c r="Q86" s="167">
        <f t="shared" si="97"/>
        <v>43282</v>
      </c>
      <c r="R86" s="167">
        <f t="shared" si="97"/>
        <v>43313</v>
      </c>
      <c r="S86" s="167">
        <f t="shared" si="97"/>
        <v>43344</v>
      </c>
      <c r="T86" s="167">
        <f t="shared" si="97"/>
        <v>43374</v>
      </c>
      <c r="U86" s="167">
        <f t="shared" si="97"/>
        <v>43405</v>
      </c>
      <c r="V86" s="167">
        <f t="shared" si="97"/>
        <v>43435</v>
      </c>
      <c r="W86" s="167">
        <f t="shared" si="97"/>
        <v>43466</v>
      </c>
      <c r="X86" s="167">
        <f t="shared" si="97"/>
        <v>43497</v>
      </c>
      <c r="Y86" s="167">
        <f t="shared" si="97"/>
        <v>43525</v>
      </c>
      <c r="Z86" s="167">
        <f t="shared" si="97"/>
        <v>43556</v>
      </c>
      <c r="AA86" s="167">
        <f t="shared" si="97"/>
        <v>43586</v>
      </c>
      <c r="AB86" s="167">
        <f t="shared" si="97"/>
        <v>43617</v>
      </c>
      <c r="AC86" s="167">
        <f t="shared" si="97"/>
        <v>43647</v>
      </c>
      <c r="AD86" s="167">
        <f t="shared" si="97"/>
        <v>43678</v>
      </c>
      <c r="AE86" s="167">
        <f t="shared" si="97"/>
        <v>43709</v>
      </c>
      <c r="AF86" s="167">
        <f t="shared" si="97"/>
        <v>43739</v>
      </c>
      <c r="AG86" s="167">
        <f t="shared" si="97"/>
        <v>43770</v>
      </c>
      <c r="AH86" s="167">
        <f t="shared" si="97"/>
        <v>43800</v>
      </c>
      <c r="AI86" s="167">
        <f t="shared" si="97"/>
        <v>43831</v>
      </c>
      <c r="AJ86" s="167">
        <f t="shared" si="97"/>
        <v>43862</v>
      </c>
      <c r="AK86" s="167">
        <f t="shared" si="97"/>
        <v>43891</v>
      </c>
      <c r="AL86" s="167">
        <f t="shared" si="97"/>
        <v>43922</v>
      </c>
      <c r="AM86" s="167">
        <f t="shared" si="97"/>
        <v>43952</v>
      </c>
      <c r="AN86" s="167">
        <f t="shared" si="97"/>
        <v>43983</v>
      </c>
      <c r="AO86" s="167">
        <f t="shared" si="97"/>
        <v>44013</v>
      </c>
      <c r="AP86" s="167">
        <f t="shared" si="97"/>
        <v>44044</v>
      </c>
      <c r="AQ86" s="167">
        <f t="shared" si="97"/>
        <v>44075</v>
      </c>
      <c r="AR86" s="167">
        <f t="shared" si="97"/>
        <v>44105</v>
      </c>
      <c r="AS86" s="167">
        <f t="shared" si="97"/>
        <v>44136</v>
      </c>
      <c r="AT86" s="167">
        <f t="shared" si="97"/>
        <v>44166</v>
      </c>
      <c r="AU86" s="134"/>
      <c r="AV86" s="150"/>
      <c r="AW86" s="88"/>
      <c r="AX86" s="137"/>
    </row>
    <row r="87" spans="1:50" x14ac:dyDescent="0.25">
      <c r="A87" s="128">
        <v>153002832</v>
      </c>
      <c r="B87" s="129">
        <v>41999</v>
      </c>
      <c r="C87" s="105">
        <v>3740</v>
      </c>
      <c r="D87" s="200">
        <v>0</v>
      </c>
      <c r="E87" s="201"/>
      <c r="F87" s="136"/>
      <c r="G87" s="136"/>
      <c r="H87" s="136"/>
      <c r="I87" s="136"/>
      <c r="J87" s="185"/>
      <c r="K87" s="185"/>
      <c r="L87" s="185"/>
      <c r="M87" s="185"/>
      <c r="N87" s="185"/>
      <c r="O87" s="185"/>
      <c r="P87" s="185"/>
      <c r="Q87" s="185"/>
      <c r="R87" s="185"/>
      <c r="S87" s="185"/>
      <c r="T87" s="185"/>
      <c r="U87" s="185"/>
      <c r="V87" s="185"/>
      <c r="W87" s="185">
        <v>296374.7</v>
      </c>
      <c r="X87" s="185">
        <v>296374.7</v>
      </c>
      <c r="Y87" s="185">
        <v>296374.7</v>
      </c>
      <c r="Z87" s="185">
        <v>296374.7</v>
      </c>
      <c r="AA87" s="185">
        <v>296374.7</v>
      </c>
      <c r="AB87" s="185">
        <v>296374.7</v>
      </c>
      <c r="AC87" s="185">
        <v>296374.7</v>
      </c>
      <c r="AD87" s="185">
        <v>296374.7</v>
      </c>
      <c r="AE87" s="185">
        <v>296374.7</v>
      </c>
      <c r="AF87" s="185">
        <v>296374.7</v>
      </c>
      <c r="AG87" s="185">
        <v>296374.7</v>
      </c>
      <c r="AH87" s="185">
        <v>296374.7</v>
      </c>
      <c r="AI87" s="185">
        <f>AH87</f>
        <v>296374.7</v>
      </c>
      <c r="AJ87" s="185">
        <f>AI87</f>
        <v>296374.7</v>
      </c>
      <c r="AK87" s="185">
        <f t="shared" ref="AK87:AS87" si="98">AJ87</f>
        <v>296374.7</v>
      </c>
      <c r="AL87" s="185">
        <f t="shared" si="98"/>
        <v>296374.7</v>
      </c>
      <c r="AM87" s="185">
        <f t="shared" si="98"/>
        <v>296374.7</v>
      </c>
      <c r="AN87" s="185">
        <f t="shared" si="98"/>
        <v>296374.7</v>
      </c>
      <c r="AO87" s="185">
        <f t="shared" si="98"/>
        <v>296374.7</v>
      </c>
      <c r="AP87" s="185">
        <f t="shared" si="98"/>
        <v>296374.7</v>
      </c>
      <c r="AQ87" s="185">
        <f t="shared" si="98"/>
        <v>296374.7</v>
      </c>
      <c r="AR87" s="185">
        <f t="shared" si="98"/>
        <v>296374.7</v>
      </c>
      <c r="AS87" s="185">
        <f t="shared" si="98"/>
        <v>296374.7</v>
      </c>
      <c r="AT87" s="185">
        <v>296374.7</v>
      </c>
      <c r="AU87" s="134"/>
      <c r="AV87" s="150"/>
      <c r="AW87" s="88"/>
      <c r="AX87" s="137"/>
    </row>
    <row r="88" spans="1:50" x14ac:dyDescent="0.25">
      <c r="A88" s="103" t="s">
        <v>101</v>
      </c>
      <c r="D88" s="200">
        <v>682.58</v>
      </c>
      <c r="E88" s="201"/>
      <c r="F88" s="136"/>
      <c r="G88" s="136"/>
      <c r="H88" s="136"/>
      <c r="I88" s="136"/>
      <c r="J88" s="185"/>
      <c r="K88" s="185"/>
      <c r="L88" s="185"/>
      <c r="M88" s="185"/>
      <c r="N88" s="185"/>
      <c r="O88" s="185"/>
      <c r="P88" s="185"/>
      <c r="Q88" s="185"/>
      <c r="R88" s="185"/>
      <c r="S88" s="185"/>
      <c r="T88" s="185"/>
      <c r="U88" s="185"/>
      <c r="V88" s="185"/>
      <c r="W88" s="185"/>
      <c r="X88" s="185"/>
      <c r="Y88" s="185"/>
      <c r="Z88" s="185"/>
      <c r="AA88" s="185"/>
      <c r="AB88" s="185"/>
      <c r="AC88" s="185"/>
      <c r="AD88" s="185"/>
      <c r="AE88" s="185"/>
      <c r="AF88" s="185"/>
      <c r="AG88" s="185"/>
      <c r="AH88" s="185"/>
      <c r="AI88" s="185"/>
      <c r="AJ88" s="185"/>
      <c r="AK88" s="185"/>
      <c r="AL88" s="185"/>
      <c r="AM88" s="185"/>
      <c r="AN88" s="185"/>
      <c r="AO88" s="185"/>
      <c r="AP88" s="185"/>
      <c r="AQ88" s="185"/>
      <c r="AR88" s="185"/>
      <c r="AS88" s="185"/>
      <c r="AT88" s="185"/>
      <c r="AU88" s="134"/>
      <c r="AV88" s="150"/>
      <c r="AW88" s="88"/>
      <c r="AX88" s="137"/>
    </row>
    <row r="89" spans="1:50" x14ac:dyDescent="0.25">
      <c r="A89" s="128" t="s">
        <v>109</v>
      </c>
      <c r="D89" s="184">
        <v>0</v>
      </c>
      <c r="E89" s="185">
        <v>682.58</v>
      </c>
      <c r="F89" s="185">
        <v>682.58</v>
      </c>
      <c r="G89" s="185">
        <v>682.58</v>
      </c>
      <c r="H89" s="185">
        <v>682.58</v>
      </c>
      <c r="I89" s="185">
        <v>682.58</v>
      </c>
      <c r="J89" s="185">
        <v>682.58</v>
      </c>
      <c r="K89" s="185">
        <v>682.58</v>
      </c>
      <c r="L89" s="185">
        <v>682.58</v>
      </c>
      <c r="M89" s="185">
        <v>682.58</v>
      </c>
      <c r="N89" s="185">
        <v>682.58</v>
      </c>
      <c r="O89" s="185">
        <v>682.58</v>
      </c>
      <c r="P89" s="185">
        <v>682.58</v>
      </c>
      <c r="Q89" s="185">
        <v>682.58</v>
      </c>
      <c r="R89" s="185">
        <v>682.58</v>
      </c>
      <c r="S89" s="185">
        <v>682.58</v>
      </c>
      <c r="T89" s="185">
        <v>682.58</v>
      </c>
      <c r="U89" s="185">
        <v>682.58</v>
      </c>
      <c r="V89" s="185">
        <v>682.58</v>
      </c>
      <c r="W89" s="133">
        <f t="shared" ref="W89:AG89" si="99">SUM(W87:W88)</f>
        <v>296374.7</v>
      </c>
      <c r="X89" s="133">
        <f t="shared" si="99"/>
        <v>296374.7</v>
      </c>
      <c r="Y89" s="133">
        <f t="shared" si="99"/>
        <v>296374.7</v>
      </c>
      <c r="Z89" s="133">
        <f t="shared" si="99"/>
        <v>296374.7</v>
      </c>
      <c r="AA89" s="133">
        <f t="shared" si="99"/>
        <v>296374.7</v>
      </c>
      <c r="AB89" s="133">
        <f t="shared" si="99"/>
        <v>296374.7</v>
      </c>
      <c r="AC89" s="133">
        <f t="shared" si="99"/>
        <v>296374.7</v>
      </c>
      <c r="AD89" s="133">
        <f t="shared" si="99"/>
        <v>296374.7</v>
      </c>
      <c r="AE89" s="133">
        <f t="shared" si="99"/>
        <v>296374.7</v>
      </c>
      <c r="AF89" s="133">
        <f t="shared" si="99"/>
        <v>296374.7</v>
      </c>
      <c r="AG89" s="133">
        <f t="shared" si="99"/>
        <v>296374.7</v>
      </c>
      <c r="AH89" s="133">
        <f>SUM(AH87:AH88)</f>
        <v>296374.7</v>
      </c>
      <c r="AI89" s="133">
        <f>SUM(AI87:AI88)</f>
        <v>296374.7</v>
      </c>
      <c r="AJ89" s="133">
        <f>SUM(AJ87:AJ88)</f>
        <v>296374.7</v>
      </c>
      <c r="AK89" s="133">
        <f t="shared" ref="AK89:AS89" si="100">SUM(AK87:AK88)</f>
        <v>296374.7</v>
      </c>
      <c r="AL89" s="133">
        <f t="shared" si="100"/>
        <v>296374.7</v>
      </c>
      <c r="AM89" s="133">
        <f t="shared" si="100"/>
        <v>296374.7</v>
      </c>
      <c r="AN89" s="133">
        <f t="shared" si="100"/>
        <v>296374.7</v>
      </c>
      <c r="AO89" s="133">
        <f t="shared" si="100"/>
        <v>296374.7</v>
      </c>
      <c r="AP89" s="133">
        <f t="shared" si="100"/>
        <v>296374.7</v>
      </c>
      <c r="AQ89" s="133">
        <f t="shared" si="100"/>
        <v>296374.7</v>
      </c>
      <c r="AR89" s="133">
        <f t="shared" si="100"/>
        <v>296374.7</v>
      </c>
      <c r="AS89" s="133">
        <f t="shared" si="100"/>
        <v>296374.7</v>
      </c>
      <c r="AT89" s="133">
        <f>SUM(AT87:AT88)</f>
        <v>296374.7</v>
      </c>
      <c r="AU89" s="141">
        <f>((AH89+AT89)+(2*(SUM(AI89:AS89))))/24</f>
        <v>296374.70000000007</v>
      </c>
      <c r="AV89" s="202"/>
      <c r="AW89" s="185"/>
      <c r="AX89" s="137">
        <v>374</v>
      </c>
    </row>
    <row r="90" spans="1:50" x14ac:dyDescent="0.25">
      <c r="A90" s="103" t="s">
        <v>103</v>
      </c>
      <c r="D90" s="200">
        <v>0</v>
      </c>
      <c r="E90" s="201"/>
      <c r="F90" s="136"/>
      <c r="G90" s="136"/>
      <c r="H90" s="136"/>
      <c r="I90" s="136"/>
      <c r="J90" s="185"/>
      <c r="K90" s="185"/>
      <c r="L90" s="185"/>
      <c r="M90" s="185"/>
      <c r="N90" s="185"/>
      <c r="O90" s="185"/>
      <c r="P90" s="185"/>
      <c r="Q90" s="185"/>
      <c r="R90" s="185"/>
      <c r="S90" s="185"/>
      <c r="T90" s="185"/>
      <c r="U90" s="185"/>
      <c r="V90" s="185"/>
      <c r="W90" s="185"/>
      <c r="X90" s="185"/>
      <c r="Y90" s="185"/>
      <c r="Z90" s="185"/>
      <c r="AA90" s="185"/>
      <c r="AB90" s="185"/>
      <c r="AC90" s="185"/>
      <c r="AD90" s="185"/>
      <c r="AE90" s="185"/>
      <c r="AF90" s="185"/>
      <c r="AG90" s="185"/>
      <c r="AH90" s="185"/>
      <c r="AI90" s="185"/>
      <c r="AJ90" s="185"/>
      <c r="AK90" s="185"/>
      <c r="AL90" s="185"/>
      <c r="AM90" s="185"/>
      <c r="AN90" s="185"/>
      <c r="AO90" s="185"/>
      <c r="AP90" s="185"/>
      <c r="AQ90" s="185"/>
      <c r="AR90" s="185"/>
      <c r="AS90" s="185"/>
      <c r="AT90" s="185"/>
      <c r="AU90" s="134"/>
      <c r="AV90" s="202"/>
      <c r="AW90" s="185"/>
      <c r="AX90" s="137"/>
    </row>
    <row r="91" spans="1:50" x14ac:dyDescent="0.25">
      <c r="A91" s="103" t="s">
        <v>104</v>
      </c>
      <c r="D91" s="200">
        <v>0</v>
      </c>
      <c r="E91" s="201"/>
      <c r="F91" s="136"/>
      <c r="G91" s="136"/>
      <c r="H91" s="136"/>
      <c r="I91" s="136"/>
      <c r="J91" s="185"/>
      <c r="K91" s="185"/>
      <c r="L91" s="185"/>
      <c r="M91" s="185"/>
      <c r="N91" s="185"/>
      <c r="O91" s="185"/>
      <c r="P91" s="185"/>
      <c r="Q91" s="185"/>
      <c r="R91" s="185"/>
      <c r="S91" s="185"/>
      <c r="T91" s="185"/>
      <c r="U91" s="185"/>
      <c r="V91" s="185"/>
      <c r="W91" s="185"/>
      <c r="X91" s="185"/>
      <c r="Y91" s="185"/>
      <c r="Z91" s="185"/>
      <c r="AA91" s="185"/>
      <c r="AB91" s="185"/>
      <c r="AC91" s="185"/>
      <c r="AD91" s="185"/>
      <c r="AE91" s="185"/>
      <c r="AF91" s="185"/>
      <c r="AG91" s="185"/>
      <c r="AH91" s="185"/>
      <c r="AI91" s="185"/>
      <c r="AJ91" s="185"/>
      <c r="AK91" s="185"/>
      <c r="AL91" s="185"/>
      <c r="AM91" s="185"/>
      <c r="AN91" s="185"/>
      <c r="AO91" s="185"/>
      <c r="AP91" s="185"/>
      <c r="AQ91" s="185"/>
      <c r="AR91" s="185"/>
      <c r="AS91" s="185"/>
      <c r="AT91" s="185"/>
      <c r="AU91" s="134"/>
      <c r="AV91" s="202"/>
      <c r="AW91" s="185"/>
      <c r="AX91" s="137"/>
    </row>
    <row r="92" spans="1:50" x14ac:dyDescent="0.25">
      <c r="A92" s="103" t="s">
        <v>15</v>
      </c>
      <c r="B92" s="129"/>
      <c r="D92" s="200">
        <v>0</v>
      </c>
      <c r="E92" s="201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  <c r="AT92" s="136"/>
      <c r="AU92" s="134"/>
      <c r="AV92" s="135"/>
      <c r="AW92" s="136"/>
      <c r="AX92" s="137"/>
    </row>
    <row r="93" spans="1:50" x14ac:dyDescent="0.25">
      <c r="A93" s="128" t="s">
        <v>105</v>
      </c>
      <c r="D93" s="203">
        <v>0</v>
      </c>
      <c r="E93" s="121"/>
      <c r="F93" s="204"/>
      <c r="G93" s="204"/>
      <c r="H93" s="204"/>
      <c r="I93" s="204"/>
      <c r="J93" s="204"/>
      <c r="K93" s="204"/>
      <c r="L93" s="204"/>
      <c r="M93" s="204"/>
      <c r="N93" s="204"/>
      <c r="O93" s="204"/>
      <c r="P93" s="204"/>
      <c r="Q93" s="204"/>
      <c r="R93" s="204"/>
      <c r="S93" s="204"/>
      <c r="T93" s="204"/>
      <c r="U93" s="204"/>
      <c r="V93" s="204"/>
      <c r="W93" s="204"/>
      <c r="X93" s="204"/>
      <c r="Y93" s="204"/>
      <c r="Z93" s="204"/>
      <c r="AA93" s="204"/>
      <c r="AB93" s="204"/>
      <c r="AC93" s="204"/>
      <c r="AD93" s="204"/>
      <c r="AE93" s="204"/>
      <c r="AF93" s="204"/>
      <c r="AG93" s="204"/>
      <c r="AH93" s="204"/>
      <c r="AI93" s="204"/>
      <c r="AJ93" s="204"/>
      <c r="AK93" s="204"/>
      <c r="AL93" s="204"/>
      <c r="AM93" s="204"/>
      <c r="AN93" s="204"/>
      <c r="AO93" s="204"/>
      <c r="AP93" s="204"/>
      <c r="AQ93" s="204"/>
      <c r="AR93" s="204"/>
      <c r="AS93" s="204"/>
      <c r="AT93" s="204"/>
      <c r="AU93" s="205"/>
      <c r="AV93" s="206"/>
      <c r="AW93" s="207">
        <f>SUM(AI93:AT93)</f>
        <v>0</v>
      </c>
      <c r="AX93" s="208">
        <v>374</v>
      </c>
    </row>
    <row r="94" spans="1:50" ht="14.4" thickBot="1" x14ac:dyDescent="0.3">
      <c r="A94" s="151" t="s">
        <v>20</v>
      </c>
      <c r="B94" s="152"/>
      <c r="C94" s="153"/>
      <c r="D94" s="209">
        <f>D93</f>
        <v>0</v>
      </c>
      <c r="E94" s="210">
        <f>E93+D94</f>
        <v>0</v>
      </c>
      <c r="F94" s="210">
        <f t="shared" ref="F94:AT94" si="101">F93+E94</f>
        <v>0</v>
      </c>
      <c r="G94" s="210">
        <f t="shared" si="101"/>
        <v>0</v>
      </c>
      <c r="H94" s="210">
        <f t="shared" si="101"/>
        <v>0</v>
      </c>
      <c r="I94" s="210">
        <f t="shared" si="101"/>
        <v>0</v>
      </c>
      <c r="J94" s="210">
        <f t="shared" si="101"/>
        <v>0</v>
      </c>
      <c r="K94" s="210">
        <f t="shared" si="101"/>
        <v>0</v>
      </c>
      <c r="L94" s="210">
        <f t="shared" si="101"/>
        <v>0</v>
      </c>
      <c r="M94" s="210">
        <f t="shared" si="101"/>
        <v>0</v>
      </c>
      <c r="N94" s="210">
        <f t="shared" si="101"/>
        <v>0</v>
      </c>
      <c r="O94" s="210">
        <f t="shared" si="101"/>
        <v>0</v>
      </c>
      <c r="P94" s="210">
        <f t="shared" si="101"/>
        <v>0</v>
      </c>
      <c r="Q94" s="210">
        <f t="shared" si="101"/>
        <v>0</v>
      </c>
      <c r="R94" s="210">
        <f t="shared" si="101"/>
        <v>0</v>
      </c>
      <c r="S94" s="210">
        <f t="shared" si="101"/>
        <v>0</v>
      </c>
      <c r="T94" s="210">
        <f t="shared" si="101"/>
        <v>0</v>
      </c>
      <c r="U94" s="210">
        <f t="shared" si="101"/>
        <v>0</v>
      </c>
      <c r="V94" s="210">
        <f t="shared" si="101"/>
        <v>0</v>
      </c>
      <c r="W94" s="210">
        <f t="shared" si="101"/>
        <v>0</v>
      </c>
      <c r="X94" s="210">
        <f t="shared" si="101"/>
        <v>0</v>
      </c>
      <c r="Y94" s="210">
        <f t="shared" si="101"/>
        <v>0</v>
      </c>
      <c r="Z94" s="210">
        <f t="shared" si="101"/>
        <v>0</v>
      </c>
      <c r="AA94" s="210">
        <f t="shared" si="101"/>
        <v>0</v>
      </c>
      <c r="AB94" s="210">
        <f t="shared" si="101"/>
        <v>0</v>
      </c>
      <c r="AC94" s="210">
        <f t="shared" si="101"/>
        <v>0</v>
      </c>
      <c r="AD94" s="210">
        <f t="shared" si="101"/>
        <v>0</v>
      </c>
      <c r="AE94" s="210">
        <f t="shared" si="101"/>
        <v>0</v>
      </c>
      <c r="AF94" s="210">
        <f t="shared" si="101"/>
        <v>0</v>
      </c>
      <c r="AG94" s="210">
        <f t="shared" si="101"/>
        <v>0</v>
      </c>
      <c r="AH94" s="210">
        <f t="shared" si="101"/>
        <v>0</v>
      </c>
      <c r="AI94" s="210">
        <f t="shared" si="101"/>
        <v>0</v>
      </c>
      <c r="AJ94" s="210">
        <f t="shared" si="101"/>
        <v>0</v>
      </c>
      <c r="AK94" s="210">
        <f t="shared" si="101"/>
        <v>0</v>
      </c>
      <c r="AL94" s="210">
        <f t="shared" si="101"/>
        <v>0</v>
      </c>
      <c r="AM94" s="210">
        <f t="shared" si="101"/>
        <v>0</v>
      </c>
      <c r="AN94" s="210">
        <f t="shared" si="101"/>
        <v>0</v>
      </c>
      <c r="AO94" s="210">
        <f t="shared" si="101"/>
        <v>0</v>
      </c>
      <c r="AP94" s="210">
        <f t="shared" si="101"/>
        <v>0</v>
      </c>
      <c r="AQ94" s="210">
        <f t="shared" si="101"/>
        <v>0</v>
      </c>
      <c r="AR94" s="210">
        <f t="shared" si="101"/>
        <v>0</v>
      </c>
      <c r="AS94" s="210">
        <f t="shared" si="101"/>
        <v>0</v>
      </c>
      <c r="AT94" s="210">
        <f t="shared" si="101"/>
        <v>0</v>
      </c>
      <c r="AU94" s="156"/>
      <c r="AV94" s="157">
        <f>((AH94+AT94)+(2*(SUM(AI94:AS94))))/24</f>
        <v>0</v>
      </c>
      <c r="AW94" s="191"/>
      <c r="AX94" s="159"/>
    </row>
    <row r="95" spans="1:50" ht="14.4" thickTop="1" x14ac:dyDescent="0.25">
      <c r="A95" s="128"/>
      <c r="D95" s="185"/>
      <c r="E95" s="185"/>
      <c r="F95" s="185"/>
      <c r="G95" s="185"/>
      <c r="H95" s="185"/>
      <c r="I95" s="185"/>
      <c r="J95" s="185"/>
      <c r="K95" s="185"/>
      <c r="L95" s="185"/>
      <c r="M95" s="185"/>
      <c r="N95" s="185"/>
      <c r="O95" s="185"/>
      <c r="P95" s="185"/>
      <c r="Q95" s="185"/>
      <c r="R95" s="185"/>
      <c r="S95" s="185"/>
      <c r="T95" s="185"/>
      <c r="U95" s="185"/>
      <c r="V95" s="185"/>
      <c r="W95" s="185"/>
      <c r="X95" s="185"/>
      <c r="Y95" s="185"/>
      <c r="Z95" s="185"/>
      <c r="AA95" s="185"/>
      <c r="AB95" s="185"/>
      <c r="AC95" s="185"/>
      <c r="AD95" s="185"/>
      <c r="AE95" s="185"/>
      <c r="AF95" s="185"/>
      <c r="AG95" s="185"/>
      <c r="AH95" s="185"/>
      <c r="AI95" s="185"/>
      <c r="AJ95" s="185"/>
      <c r="AK95" s="185"/>
      <c r="AL95" s="185"/>
      <c r="AM95" s="185"/>
      <c r="AN95" s="185"/>
      <c r="AO95" s="185"/>
      <c r="AP95" s="185"/>
      <c r="AQ95" s="185"/>
      <c r="AR95" s="185"/>
      <c r="AS95" s="185"/>
      <c r="AT95" s="185"/>
      <c r="AU95" s="171"/>
      <c r="AV95" s="211"/>
      <c r="AW95" s="172"/>
      <c r="AX95" s="212"/>
    </row>
    <row r="96" spans="1:50" ht="14.4" thickBot="1" x14ac:dyDescent="0.3">
      <c r="A96" s="151" t="s">
        <v>110</v>
      </c>
      <c r="B96" s="213"/>
      <c r="C96" s="214"/>
      <c r="D96" s="215">
        <f>D6+D16+D23+D27+D44+D53+D62+D71+D80+D89</f>
        <v>0</v>
      </c>
      <c r="E96" s="215">
        <f>E6+E16+E23+E27+E35+E44+E53+E62+E71+E80+E89</f>
        <v>32316320.779999994</v>
      </c>
      <c r="F96" s="215">
        <f t="shared" ref="F96:U96" si="102">F6+F16+F23+F27+F35+F44+F53+F62+F71+F80+F89</f>
        <v>32316320.779999994</v>
      </c>
      <c r="G96" s="215">
        <f t="shared" si="102"/>
        <v>32316320.779999994</v>
      </c>
      <c r="H96" s="215">
        <f t="shared" si="102"/>
        <v>32316320.779999994</v>
      </c>
      <c r="I96" s="215">
        <f t="shared" si="102"/>
        <v>32316320.779999994</v>
      </c>
      <c r="J96" s="215">
        <f t="shared" si="102"/>
        <v>32316320.779999994</v>
      </c>
      <c r="K96" s="215">
        <f t="shared" si="102"/>
        <v>32406087.989999995</v>
      </c>
      <c r="L96" s="215">
        <f t="shared" si="102"/>
        <v>36601928.899999991</v>
      </c>
      <c r="M96" s="215">
        <f t="shared" si="102"/>
        <v>36601928.899999991</v>
      </c>
      <c r="N96" s="215">
        <f t="shared" si="102"/>
        <v>36602445.739999995</v>
      </c>
      <c r="O96" s="215">
        <f t="shared" si="102"/>
        <v>36602445.739999995</v>
      </c>
      <c r="P96" s="215">
        <f t="shared" si="102"/>
        <v>36602445.739999995</v>
      </c>
      <c r="Q96" s="215">
        <f t="shared" si="102"/>
        <v>36602445.739999995</v>
      </c>
      <c r="R96" s="215">
        <f t="shared" si="102"/>
        <v>36602445.739999995</v>
      </c>
      <c r="S96" s="215">
        <f t="shared" si="102"/>
        <v>36602445.739999995</v>
      </c>
      <c r="T96" s="215">
        <f t="shared" si="102"/>
        <v>36602169.539999992</v>
      </c>
      <c r="U96" s="215">
        <f t="shared" si="102"/>
        <v>36602169.539999992</v>
      </c>
      <c r="V96" s="215">
        <f>V6+V16+V23+V27+V35+V44+V53+V62+V71+V80+V89</f>
        <v>36602669.779999994</v>
      </c>
      <c r="W96" s="215">
        <f t="shared" ref="W96:AG96" si="103">W6+W16+W23+W27+W35+W44+W53+W62+W71+W80+W89</f>
        <v>36898621</v>
      </c>
      <c r="X96" s="215">
        <f t="shared" si="103"/>
        <v>36899182.050000004</v>
      </c>
      <c r="Y96" s="215">
        <f t="shared" si="103"/>
        <v>36899182.050000004</v>
      </c>
      <c r="Z96" s="215">
        <f t="shared" si="103"/>
        <v>36899182.050000004</v>
      </c>
      <c r="AA96" s="215">
        <f t="shared" si="103"/>
        <v>36899182.050000004</v>
      </c>
      <c r="AB96" s="215">
        <f t="shared" si="103"/>
        <v>36899182.050000004</v>
      </c>
      <c r="AC96" s="215">
        <f t="shared" si="103"/>
        <v>36899182.050000004</v>
      </c>
      <c r="AD96" s="215">
        <f t="shared" si="103"/>
        <v>36899182.050000004</v>
      </c>
      <c r="AE96" s="215">
        <f t="shared" si="103"/>
        <v>36899182.050000004</v>
      </c>
      <c r="AF96" s="215">
        <f t="shared" si="103"/>
        <v>36899364.900000006</v>
      </c>
      <c r="AG96" s="215">
        <f t="shared" si="103"/>
        <v>36899364.900000006</v>
      </c>
      <c r="AH96" s="215">
        <f>AH6+AH16+AH23+AH27+AH35+AH44+AH53+AH62+AH71+AH80+AH89</f>
        <v>36899364.900000006</v>
      </c>
      <c r="AI96" s="215">
        <f t="shared" ref="AI96:AS96" si="104">AI6+AI16+AI23+AI27+AI35+AI44+AI53+AI62+AI71+AI80+AI89</f>
        <v>36899364.900000006</v>
      </c>
      <c r="AJ96" s="215">
        <f t="shared" si="104"/>
        <v>36899364.900000006</v>
      </c>
      <c r="AK96" s="215">
        <f t="shared" si="104"/>
        <v>36899364.900000006</v>
      </c>
      <c r="AL96" s="215">
        <f t="shared" si="104"/>
        <v>36899364.900000006</v>
      </c>
      <c r="AM96" s="215">
        <f t="shared" si="104"/>
        <v>36899381.060000002</v>
      </c>
      <c r="AN96" s="215">
        <f t="shared" si="104"/>
        <v>36899381.060000002</v>
      </c>
      <c r="AO96" s="215">
        <f t="shared" si="104"/>
        <v>36899845.320000008</v>
      </c>
      <c r="AP96" s="215">
        <f t="shared" si="104"/>
        <v>20231092.370000001</v>
      </c>
      <c r="AQ96" s="215">
        <f t="shared" si="104"/>
        <v>20225921.510000002</v>
      </c>
      <c r="AR96" s="215">
        <f t="shared" si="104"/>
        <v>36946471.780000009</v>
      </c>
      <c r="AS96" s="215">
        <f t="shared" si="104"/>
        <v>36946426.850000009</v>
      </c>
      <c r="AT96" s="215">
        <f>AT6+AT16+AT23+AT27+AT35+AT44+AT53+AT62+AT71+AT80+AT89</f>
        <v>36946426.850000001</v>
      </c>
      <c r="AU96" s="216">
        <f>SUM(AU4:AU94)</f>
        <v>34130739.618750006</v>
      </c>
      <c r="AV96" s="217"/>
      <c r="AW96" s="218"/>
      <c r="AX96" s="219"/>
    </row>
    <row r="97" spans="1:50" ht="15" thickTop="1" thickBot="1" x14ac:dyDescent="0.3">
      <c r="A97" s="220" t="s">
        <v>111</v>
      </c>
      <c r="B97" s="221"/>
      <c r="C97" s="222"/>
      <c r="D97" s="223">
        <f>D10+D20+D26+D30+D39+D48+D57+D66+D75+D84</f>
        <v>0</v>
      </c>
      <c r="E97" s="223">
        <f t="shared" ref="E97:AG97" si="105">E10+E20+E26+E30+E39+E48+E57+E66+E75+E84</f>
        <v>91407.055911416668</v>
      </c>
      <c r="F97" s="223">
        <f t="shared" si="105"/>
        <v>91407.055911416668</v>
      </c>
      <c r="G97" s="223">
        <f t="shared" si="105"/>
        <v>91407.055911416668</v>
      </c>
      <c r="H97" s="223">
        <f t="shared" si="105"/>
        <v>91407.055911416668</v>
      </c>
      <c r="I97" s="223">
        <f t="shared" si="105"/>
        <v>91407.055911416668</v>
      </c>
      <c r="J97" s="223">
        <f t="shared" si="105"/>
        <v>80873.209495333329</v>
      </c>
      <c r="K97" s="223">
        <f t="shared" si="105"/>
        <v>57850.752817666653</v>
      </c>
      <c r="L97" s="223">
        <f t="shared" si="105"/>
        <v>74406.091686750005</v>
      </c>
      <c r="M97" s="223">
        <f t="shared" si="105"/>
        <v>74406.091686750005</v>
      </c>
      <c r="N97" s="223">
        <f t="shared" si="105"/>
        <v>74406.56761025</v>
      </c>
      <c r="O97" s="223">
        <f t="shared" si="105"/>
        <v>74407.043533750009</v>
      </c>
      <c r="P97" s="223">
        <f t="shared" si="105"/>
        <v>74407.043533750009</v>
      </c>
      <c r="Q97" s="223">
        <f t="shared" si="105"/>
        <v>74407.043533750009</v>
      </c>
      <c r="R97" s="223">
        <f t="shared" si="105"/>
        <v>74407.043533750009</v>
      </c>
      <c r="S97" s="223">
        <f t="shared" si="105"/>
        <v>74407.043533750009</v>
      </c>
      <c r="T97" s="223">
        <f t="shared" si="105"/>
        <v>74406.497808583343</v>
      </c>
      <c r="U97" s="223">
        <f t="shared" si="105"/>
        <v>74406.497808583343</v>
      </c>
      <c r="V97" s="223">
        <f t="shared" si="105"/>
        <v>74407.358638250007</v>
      </c>
      <c r="W97" s="223">
        <f t="shared" si="105"/>
        <v>74408.45805583334</v>
      </c>
      <c r="X97" s="223">
        <f t="shared" si="105"/>
        <v>74409.213277291681</v>
      </c>
      <c r="Y97" s="223">
        <f t="shared" si="105"/>
        <v>74409.729910833354</v>
      </c>
      <c r="Z97" s="223">
        <f t="shared" si="105"/>
        <v>74409.729910833354</v>
      </c>
      <c r="AA97" s="223">
        <f t="shared" si="105"/>
        <v>74409.729910833354</v>
      </c>
      <c r="AB97" s="223">
        <f t="shared" si="105"/>
        <v>74409.729910833354</v>
      </c>
      <c r="AC97" s="223">
        <f t="shared" si="105"/>
        <v>74409.729910833354</v>
      </c>
      <c r="AD97" s="223">
        <f t="shared" si="105"/>
        <v>74409.729910833354</v>
      </c>
      <c r="AE97" s="223">
        <f t="shared" si="105"/>
        <v>74409.729910833354</v>
      </c>
      <c r="AF97" s="223">
        <f t="shared" si="105"/>
        <v>74410.044565208358</v>
      </c>
      <c r="AG97" s="223">
        <f t="shared" si="105"/>
        <v>74410.359219583348</v>
      </c>
      <c r="AH97" s="223">
        <f>AH10+AH20+AH26+AH30+AH39+AH48+AH57+AH66+AH75+AH84</f>
        <v>74406.490006833337</v>
      </c>
      <c r="AI97" s="223">
        <f t="shared" ref="AI97:AT97" si="106">AI10+AI20+AI26+AI30+AI39+AI48+AI57+AI66+AI75+AI84</f>
        <v>74406.490006833337</v>
      </c>
      <c r="AJ97" s="223">
        <f t="shared" si="106"/>
        <v>74406.490006833337</v>
      </c>
      <c r="AK97" s="223">
        <f t="shared" si="106"/>
        <v>74406.490006833337</v>
      </c>
      <c r="AL97" s="223">
        <f t="shared" si="106"/>
        <v>74406.490006833337</v>
      </c>
      <c r="AM97" s="223">
        <f t="shared" si="106"/>
        <v>74406.517815500003</v>
      </c>
      <c r="AN97" s="223">
        <f t="shared" si="106"/>
        <v>74406.545624166669</v>
      </c>
      <c r="AO97" s="223">
        <f t="shared" si="106"/>
        <v>74406.97313025</v>
      </c>
      <c r="AP97" s="223">
        <f t="shared" si="106"/>
        <v>61062.402572208346</v>
      </c>
      <c r="AQ97" s="223">
        <f t="shared" si="106"/>
        <v>43704.352453166677</v>
      </c>
      <c r="AR97" s="223">
        <f t="shared" si="106"/>
        <v>57087.576630916672</v>
      </c>
      <c r="AS97" s="223">
        <f t="shared" si="106"/>
        <v>74495.773244458338</v>
      </c>
      <c r="AT97" s="224">
        <f t="shared" si="106"/>
        <v>74495.731871416661</v>
      </c>
      <c r="AU97" s="225"/>
      <c r="AV97" s="157">
        <f>SUM(AV4:AV94)</f>
        <v>2736033.3972122283</v>
      </c>
      <c r="AW97" s="226">
        <f>SUM(AW4:AW94)</f>
        <v>831691.83336941688</v>
      </c>
      <c r="AX97" s="227"/>
    </row>
    <row r="98" spans="1:50" ht="16.8" thickTop="1" thickBot="1" x14ac:dyDescent="0.35">
      <c r="V98" s="228"/>
      <c r="W98" s="228"/>
      <c r="X98" s="228"/>
      <c r="Y98" s="228"/>
      <c r="Z98" s="228"/>
      <c r="AA98" s="228"/>
      <c r="AB98" s="228"/>
      <c r="AC98" s="228"/>
      <c r="AD98" s="228"/>
      <c r="AE98" s="228"/>
      <c r="AF98" s="228"/>
      <c r="AG98" s="228"/>
      <c r="AH98" s="228"/>
      <c r="AI98" s="228"/>
      <c r="AJ98" s="228"/>
      <c r="AK98" s="228"/>
      <c r="AL98" s="228"/>
      <c r="AM98" s="228"/>
      <c r="AN98" s="228"/>
      <c r="AO98" s="228"/>
      <c r="AP98" s="228"/>
      <c r="AQ98" s="228"/>
      <c r="AR98" s="228"/>
      <c r="AS98" s="185"/>
      <c r="AT98" s="185"/>
      <c r="AU98" s="229"/>
      <c r="AV98" s="230"/>
      <c r="AW98" s="230"/>
    </row>
    <row r="99" spans="1:50" ht="15.6" x14ac:dyDescent="0.3">
      <c r="A99" s="85"/>
      <c r="V99" s="85"/>
      <c r="AG99" s="85"/>
      <c r="AH99" s="85"/>
      <c r="AS99" s="231"/>
      <c r="AT99" s="232"/>
      <c r="AU99" s="233"/>
      <c r="AV99" s="234"/>
      <c r="AW99" s="235" t="s">
        <v>94</v>
      </c>
    </row>
    <row r="100" spans="1:50" ht="15.6" x14ac:dyDescent="0.3">
      <c r="A100" s="85"/>
      <c r="B100" s="85"/>
      <c r="C100" s="85"/>
      <c r="V100" s="85"/>
      <c r="W100" s="236"/>
      <c r="X100" s="236"/>
      <c r="Y100" s="236"/>
      <c r="Z100" s="236"/>
      <c r="AA100" s="236"/>
      <c r="AB100" s="236"/>
      <c r="AC100" s="236"/>
      <c r="AD100" s="236"/>
      <c r="AE100" s="236"/>
      <c r="AF100" s="236"/>
      <c r="AG100" s="85"/>
      <c r="AH100" s="85"/>
      <c r="AI100" s="236"/>
      <c r="AJ100" s="236"/>
      <c r="AK100" s="236"/>
      <c r="AL100" s="236"/>
      <c r="AM100" s="236"/>
      <c r="AN100" s="236"/>
      <c r="AO100" s="236"/>
      <c r="AP100" s="236"/>
      <c r="AQ100" s="236"/>
      <c r="AR100" s="236"/>
      <c r="AS100" s="184"/>
      <c r="AT100" s="185"/>
      <c r="AU100" s="237" t="s">
        <v>86</v>
      </c>
      <c r="AV100" s="238"/>
      <c r="AW100" s="239">
        <v>44196</v>
      </c>
      <c r="AX100" s="136"/>
    </row>
    <row r="101" spans="1:50" ht="15.6" x14ac:dyDescent="0.3">
      <c r="A101" s="85"/>
      <c r="B101" s="85"/>
      <c r="C101" s="85"/>
      <c r="V101" s="85"/>
      <c r="W101" s="236"/>
      <c r="X101" s="236"/>
      <c r="Y101" s="236"/>
      <c r="Z101" s="236"/>
      <c r="AA101" s="236"/>
      <c r="AB101" s="236"/>
      <c r="AC101" s="236"/>
      <c r="AD101" s="236"/>
      <c r="AE101" s="236"/>
      <c r="AF101" s="236"/>
      <c r="AG101" s="85"/>
      <c r="AH101" s="85"/>
      <c r="AI101" s="236"/>
      <c r="AJ101" s="236"/>
      <c r="AK101" s="236"/>
      <c r="AL101" s="236"/>
      <c r="AM101" s="236"/>
      <c r="AN101" s="236"/>
      <c r="AO101" s="236"/>
      <c r="AP101" s="236"/>
      <c r="AQ101" s="236"/>
      <c r="AR101" s="236"/>
      <c r="AS101" s="240"/>
      <c r="AT101" s="241"/>
      <c r="AU101" s="242" t="s">
        <v>99</v>
      </c>
      <c r="AV101" s="243" t="s">
        <v>100</v>
      </c>
      <c r="AW101" s="244" t="s">
        <v>92</v>
      </c>
      <c r="AX101" s="136"/>
    </row>
    <row r="102" spans="1:50" x14ac:dyDescent="0.25">
      <c r="A102" s="85"/>
      <c r="B102" s="85"/>
      <c r="C102" s="85"/>
      <c r="V102" s="85"/>
      <c r="W102" s="245"/>
      <c r="X102" s="245"/>
      <c r="Y102" s="245"/>
      <c r="Z102" s="245"/>
      <c r="AA102" s="245"/>
      <c r="AB102" s="245"/>
      <c r="AC102" s="245"/>
      <c r="AD102" s="245"/>
      <c r="AE102" s="245"/>
      <c r="AF102" s="245"/>
      <c r="AG102" s="85"/>
      <c r="AH102" s="85"/>
      <c r="AI102" s="245"/>
      <c r="AJ102" s="245"/>
      <c r="AK102" s="245"/>
      <c r="AL102" s="245"/>
      <c r="AM102" s="245"/>
      <c r="AN102" s="245"/>
      <c r="AO102" s="245"/>
      <c r="AP102" s="245"/>
      <c r="AQ102" s="245"/>
      <c r="AR102" s="245"/>
      <c r="AS102" s="246"/>
      <c r="AT102" s="247"/>
      <c r="AU102" s="248"/>
      <c r="AV102" s="135"/>
      <c r="AW102" s="118"/>
      <c r="AX102" s="136"/>
    </row>
    <row r="103" spans="1:50" ht="15.6" x14ac:dyDescent="0.3">
      <c r="A103" s="85"/>
      <c r="B103" s="85"/>
      <c r="C103" s="85"/>
      <c r="V103" s="85"/>
      <c r="W103" s="245"/>
      <c r="X103" s="245"/>
      <c r="Y103" s="245"/>
      <c r="Z103" s="245"/>
      <c r="AA103" s="245"/>
      <c r="AB103" s="245"/>
      <c r="AC103" s="245"/>
      <c r="AD103" s="245"/>
      <c r="AE103" s="245"/>
      <c r="AF103" s="245"/>
      <c r="AG103" s="85"/>
      <c r="AH103" s="85"/>
      <c r="AI103" s="245"/>
      <c r="AJ103" s="245"/>
      <c r="AK103" s="245"/>
      <c r="AL103" s="245"/>
      <c r="AM103" s="245"/>
      <c r="AN103" s="245"/>
      <c r="AO103" s="245"/>
      <c r="AP103" s="245"/>
      <c r="AQ103" s="245"/>
      <c r="AR103" s="245"/>
      <c r="AS103" s="249" t="s">
        <v>112</v>
      </c>
      <c r="AT103" s="250"/>
      <c r="AU103" s="251"/>
      <c r="AV103" s="135"/>
      <c r="AW103" s="118"/>
      <c r="AX103" s="136"/>
    </row>
    <row r="104" spans="1:50" ht="15.6" x14ac:dyDescent="0.3">
      <c r="A104" s="85"/>
      <c r="B104" s="85"/>
      <c r="C104" s="85"/>
      <c r="V104" s="85"/>
      <c r="W104" s="245"/>
      <c r="X104" s="245"/>
      <c r="Y104" s="245"/>
      <c r="Z104" s="245"/>
      <c r="AA104" s="245"/>
      <c r="AB104" s="245"/>
      <c r="AC104" s="245"/>
      <c r="AD104" s="245"/>
      <c r="AE104" s="245"/>
      <c r="AF104" s="245"/>
      <c r="AG104" s="85"/>
      <c r="AH104" s="85"/>
      <c r="AI104" s="245"/>
      <c r="AJ104" s="245"/>
      <c r="AK104" s="245"/>
      <c r="AL104" s="245"/>
      <c r="AM104" s="245"/>
      <c r="AN104" s="245"/>
      <c r="AO104" s="245"/>
      <c r="AP104" s="245"/>
      <c r="AQ104" s="245"/>
      <c r="AR104" s="245"/>
      <c r="AS104" s="252">
        <v>374</v>
      </c>
      <c r="AT104" s="253" t="s">
        <v>113</v>
      </c>
      <c r="AU104" s="254">
        <f t="shared" ref="AU104:AW107" si="107">SUMIF($AX$4:$AX$93,$AS104,AU$4:AU$94)</f>
        <v>296374.70000000007</v>
      </c>
      <c r="AV104" s="255">
        <f t="shared" si="107"/>
        <v>0</v>
      </c>
      <c r="AW104" s="256">
        <f t="shared" si="107"/>
        <v>0</v>
      </c>
      <c r="AX104" s="136"/>
    </row>
    <row r="105" spans="1:50" ht="15.6" x14ac:dyDescent="0.3">
      <c r="A105" s="85"/>
      <c r="B105" s="85"/>
      <c r="C105" s="85"/>
      <c r="V105" s="85"/>
      <c r="AG105" s="85"/>
      <c r="AH105" s="85"/>
      <c r="AS105" s="252">
        <v>376</v>
      </c>
      <c r="AT105" s="253" t="s">
        <v>114</v>
      </c>
      <c r="AU105" s="254">
        <f t="shared" si="107"/>
        <v>29461511.052916668</v>
      </c>
      <c r="AV105" s="255">
        <f t="shared" si="107"/>
        <v>2208632.8808740233</v>
      </c>
      <c r="AW105" s="256">
        <f t="shared" si="107"/>
        <v>651092.96871050005</v>
      </c>
      <c r="AX105" s="136"/>
    </row>
    <row r="106" spans="1:50" ht="15.6" x14ac:dyDescent="0.3">
      <c r="V106" s="85"/>
      <c r="AG106" s="85"/>
      <c r="AH106" s="85"/>
      <c r="AS106" s="252">
        <v>378</v>
      </c>
      <c r="AT106" s="253" t="s">
        <v>115</v>
      </c>
      <c r="AU106" s="254">
        <f t="shared" si="107"/>
        <v>4372853.8658333328</v>
      </c>
      <c r="AV106" s="255">
        <f t="shared" si="107"/>
        <v>527400.51271903818</v>
      </c>
      <c r="AW106" s="256">
        <f t="shared" si="107"/>
        <v>180598.86465891666</v>
      </c>
      <c r="AX106" s="136"/>
    </row>
    <row r="107" spans="1:50" ht="15.6" x14ac:dyDescent="0.3">
      <c r="V107" s="85"/>
      <c r="W107" s="236"/>
      <c r="X107" s="236"/>
      <c r="Y107" s="236"/>
      <c r="Z107" s="236"/>
      <c r="AA107" s="236"/>
      <c r="AB107" s="236"/>
      <c r="AC107" s="236"/>
      <c r="AD107" s="236"/>
      <c r="AE107" s="236"/>
      <c r="AF107" s="236"/>
      <c r="AG107" s="85"/>
      <c r="AH107" s="85"/>
      <c r="AI107" s="236"/>
      <c r="AJ107" s="236"/>
      <c r="AK107" s="236"/>
      <c r="AL107" s="236"/>
      <c r="AM107" s="236"/>
      <c r="AN107" s="236"/>
      <c r="AO107" s="236"/>
      <c r="AP107" s="236"/>
      <c r="AQ107" s="236"/>
      <c r="AR107" s="236"/>
      <c r="AS107" s="257">
        <v>380</v>
      </c>
      <c r="AT107" s="258" t="s">
        <v>116</v>
      </c>
      <c r="AU107" s="259">
        <f t="shared" si="107"/>
        <v>0</v>
      </c>
      <c r="AV107" s="260">
        <f t="shared" si="107"/>
        <v>3.6191666672493739E-3</v>
      </c>
      <c r="AW107" s="261">
        <f t="shared" si="107"/>
        <v>0</v>
      </c>
    </row>
    <row r="108" spans="1:50" ht="16.2" thickBot="1" x14ac:dyDescent="0.35">
      <c r="V108" s="85"/>
      <c r="W108" s="236"/>
      <c r="X108" s="236"/>
      <c r="Y108" s="236"/>
      <c r="Z108" s="236"/>
      <c r="AA108" s="236"/>
      <c r="AB108" s="236"/>
      <c r="AC108" s="236"/>
      <c r="AD108" s="236"/>
      <c r="AE108" s="236"/>
      <c r="AF108" s="236"/>
      <c r="AG108" s="85"/>
      <c r="AH108" s="85"/>
      <c r="AI108" s="236"/>
      <c r="AJ108" s="236"/>
      <c r="AK108" s="236"/>
      <c r="AL108" s="236"/>
      <c r="AM108" s="236"/>
      <c r="AN108" s="236"/>
      <c r="AO108" s="236"/>
      <c r="AP108" s="236"/>
      <c r="AQ108" s="236"/>
      <c r="AR108" s="236"/>
      <c r="AS108" s="262"/>
      <c r="AT108" s="263" t="s">
        <v>35</v>
      </c>
      <c r="AU108" s="264">
        <f>SUM(AU104:AU107)</f>
        <v>34130739.618749999</v>
      </c>
      <c r="AV108" s="265">
        <f t="shared" ref="AV108:AW108" si="108">SUM(AV104:AV107)</f>
        <v>2736033.3972122283</v>
      </c>
      <c r="AW108" s="266">
        <f t="shared" si="108"/>
        <v>831691.83336941665</v>
      </c>
    </row>
    <row r="109" spans="1:50" ht="15" thickTop="1" thickBot="1" x14ac:dyDescent="0.3">
      <c r="AS109" s="267"/>
      <c r="AT109" s="268" t="s">
        <v>117</v>
      </c>
      <c r="AU109" s="269">
        <f>AU108-AU96</f>
        <v>0</v>
      </c>
      <c r="AV109" s="270">
        <f>AV108-AV97</f>
        <v>0</v>
      </c>
      <c r="AW109" s="271">
        <f>AW108-AW97</f>
        <v>0</v>
      </c>
    </row>
    <row r="110" spans="1:50" x14ac:dyDescent="0.25">
      <c r="AS110" s="85"/>
      <c r="AT110" s="85"/>
      <c r="AU110" s="85"/>
    </row>
    <row r="111" spans="1:50" x14ac:dyDescent="0.25">
      <c r="AS111" s="85"/>
      <c r="AT111" s="85"/>
      <c r="AU111" s="85"/>
      <c r="AV111" s="236"/>
      <c r="AW111" s="236"/>
    </row>
    <row r="112" spans="1:50" x14ac:dyDescent="0.25">
      <c r="AS112" s="85"/>
      <c r="AT112" s="85"/>
      <c r="AU112" s="85"/>
      <c r="AV112" s="236"/>
      <c r="AW112" s="236"/>
    </row>
  </sheetData>
  <mergeCells count="1">
    <mergeCell ref="AH2:AT2"/>
  </mergeCells>
  <pageMargins left="0.7" right="0.7" top="0.75" bottom="0.28999999999999998" header="0.3" footer="0.17"/>
  <pageSetup scale="26" fitToWidth="2" fitToHeight="2" pageOrder="overThenDown" orientation="landscape" r:id="rId1"/>
  <headerFooter>
    <oddHeader>&amp;RExh. JL-XX
Dockets UE-190529 / UG-190530
Page &amp;P of &amp;N</oddHeader>
  </headerFooter>
  <customProperties>
    <customPr name="_pios_id" r:id="rId2"/>
  </customProperties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/>
  </sheetViews>
  <sheetFormatPr defaultRowHeight="14.4" x14ac:dyDescent="0.3"/>
  <cols>
    <col min="1" max="1" width="23.109375" customWidth="1"/>
    <col min="2" max="2" width="13.33203125" bestFit="1" customWidth="1"/>
    <col min="3" max="3" width="14.33203125" bestFit="1" customWidth="1"/>
    <col min="4" max="15" width="12.109375" bestFit="1" customWidth="1"/>
  </cols>
  <sheetData>
    <row r="1" spans="1:15" x14ac:dyDescent="0.3">
      <c r="A1" s="85" t="s">
        <v>127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1:15" x14ac:dyDescent="0.3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15" x14ac:dyDescent="0.3">
      <c r="A3" s="287" t="s">
        <v>132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15" x14ac:dyDescent="0.3">
      <c r="A4" s="288">
        <v>44196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</row>
    <row r="5" spans="1:15" x14ac:dyDescent="0.3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</row>
    <row r="6" spans="1:15" x14ac:dyDescent="0.3">
      <c r="A6" s="85"/>
      <c r="B6" s="85"/>
      <c r="C6" s="85"/>
      <c r="D6" s="85"/>
      <c r="G6" s="85"/>
      <c r="H6" s="85"/>
      <c r="I6" s="85"/>
      <c r="J6" s="85"/>
      <c r="K6" s="85"/>
      <c r="L6" s="85"/>
      <c r="M6" s="85"/>
      <c r="N6" s="85"/>
      <c r="O6" s="85"/>
    </row>
    <row r="7" spans="1:15" x14ac:dyDescent="0.3">
      <c r="A7" s="85"/>
      <c r="B7" s="289" t="s">
        <v>128</v>
      </c>
      <c r="C7" s="290"/>
      <c r="D7" s="85"/>
      <c r="G7" s="85"/>
      <c r="H7" s="85"/>
      <c r="I7" s="85"/>
      <c r="J7" s="85"/>
      <c r="K7" s="85"/>
      <c r="L7" s="85"/>
      <c r="M7" s="85"/>
      <c r="N7" s="85"/>
      <c r="O7" s="85"/>
    </row>
    <row r="8" spans="1:15" x14ac:dyDescent="0.3">
      <c r="A8" s="85"/>
      <c r="B8" s="291" t="s">
        <v>129</v>
      </c>
      <c r="C8" s="291" t="s">
        <v>130</v>
      </c>
      <c r="D8" s="85"/>
      <c r="G8" s="85"/>
      <c r="H8" s="85"/>
      <c r="I8" s="85"/>
      <c r="J8" s="85"/>
      <c r="K8" s="85"/>
      <c r="L8" s="85"/>
      <c r="M8" s="85"/>
      <c r="N8" s="85"/>
      <c r="O8" s="85"/>
    </row>
    <row r="9" spans="1:15" x14ac:dyDescent="0.3">
      <c r="A9" s="85" t="s">
        <v>133</v>
      </c>
      <c r="B9" s="292">
        <v>-7191370</v>
      </c>
      <c r="C9" s="292">
        <v>-7230894</v>
      </c>
      <c r="D9" s="85"/>
      <c r="G9" s="85"/>
      <c r="H9" s="85"/>
      <c r="I9" s="85"/>
      <c r="J9" s="85"/>
      <c r="K9" s="85"/>
      <c r="L9" s="85"/>
      <c r="M9" s="85"/>
      <c r="N9" s="85"/>
      <c r="O9" s="85"/>
    </row>
    <row r="10" spans="1:15" x14ac:dyDescent="0.3">
      <c r="A10" s="85"/>
      <c r="B10" s="292"/>
      <c r="C10" s="292"/>
      <c r="D10" s="85"/>
      <c r="G10" s="85"/>
      <c r="H10" s="85"/>
      <c r="I10" s="85"/>
      <c r="J10" s="85"/>
      <c r="K10" s="85"/>
      <c r="L10" s="85"/>
      <c r="M10" s="85"/>
      <c r="N10" s="85"/>
      <c r="O10" s="85"/>
    </row>
    <row r="11" spans="1:15" x14ac:dyDescent="0.3">
      <c r="A11" s="293" t="s">
        <v>131</v>
      </c>
      <c r="B11" s="294">
        <f>SUM(B9:B10)</f>
        <v>-7191370</v>
      </c>
      <c r="C11" s="294">
        <f>SUM(C9:C10)</f>
        <v>-7230894</v>
      </c>
      <c r="D11" s="85"/>
      <c r="G11" s="295"/>
      <c r="H11" s="296"/>
      <c r="I11" s="85"/>
      <c r="J11" s="85"/>
      <c r="K11" s="85"/>
      <c r="L11" s="85"/>
      <c r="M11" s="85"/>
      <c r="N11" s="85"/>
      <c r="O11" s="85"/>
    </row>
    <row r="12" spans="1:15" x14ac:dyDescent="0.3">
      <c r="A12" s="85"/>
      <c r="B12" s="85"/>
      <c r="C12" s="85"/>
      <c r="D12" s="85"/>
      <c r="G12" s="85"/>
      <c r="H12" s="85"/>
      <c r="I12" s="85"/>
      <c r="J12" s="85"/>
      <c r="K12" s="85"/>
      <c r="L12" s="85"/>
      <c r="M12" s="85"/>
      <c r="N12" s="85"/>
      <c r="O12" s="85"/>
    </row>
    <row r="13" spans="1:15" x14ac:dyDescent="0.3">
      <c r="A13" s="85"/>
      <c r="B13" s="297"/>
      <c r="C13" s="297"/>
      <c r="D13" s="297"/>
      <c r="E13" s="297"/>
      <c r="F13" s="297"/>
      <c r="G13" s="297"/>
      <c r="H13" s="297"/>
      <c r="I13" s="297"/>
      <c r="J13" s="297"/>
      <c r="K13" s="297"/>
      <c r="L13" s="297"/>
      <c r="M13" s="297"/>
      <c r="N13" s="297"/>
      <c r="O13" s="298">
        <f>N14</f>
        <v>44166</v>
      </c>
    </row>
    <row r="14" spans="1:15" x14ac:dyDescent="0.3">
      <c r="A14" s="85"/>
      <c r="B14" s="299">
        <v>43800</v>
      </c>
      <c r="C14" s="299">
        <v>43831</v>
      </c>
      <c r="D14" s="299">
        <v>43862</v>
      </c>
      <c r="E14" s="299">
        <v>43891</v>
      </c>
      <c r="F14" s="299">
        <v>43922</v>
      </c>
      <c r="G14" s="299">
        <v>43952</v>
      </c>
      <c r="H14" s="299">
        <v>43983</v>
      </c>
      <c r="I14" s="299">
        <v>44013</v>
      </c>
      <c r="J14" s="299">
        <v>44044</v>
      </c>
      <c r="K14" s="299">
        <v>44075</v>
      </c>
      <c r="L14" s="299">
        <v>44105</v>
      </c>
      <c r="M14" s="299">
        <v>44136</v>
      </c>
      <c r="N14" s="299">
        <v>44166</v>
      </c>
      <c r="O14" s="300" t="s">
        <v>120</v>
      </c>
    </row>
    <row r="15" spans="1:15" x14ac:dyDescent="0.3">
      <c r="A15" s="85" t="s">
        <v>133</v>
      </c>
      <c r="B15" s="292">
        <f>B9</f>
        <v>-7191370</v>
      </c>
      <c r="C15" s="292">
        <f>B15+(($C$9-$B$9)/12)</f>
        <v>-7194663.666666667</v>
      </c>
      <c r="D15" s="292">
        <f t="shared" ref="D15:N15" si="0">C15+(($C$9-$B$9)/12)</f>
        <v>-7197957.333333334</v>
      </c>
      <c r="E15" s="292">
        <f t="shared" si="0"/>
        <v>-7201251.0000000009</v>
      </c>
      <c r="F15" s="292">
        <f t="shared" si="0"/>
        <v>-7204544.6666666679</v>
      </c>
      <c r="G15" s="292">
        <f t="shared" si="0"/>
        <v>-7207838.3333333349</v>
      </c>
      <c r="H15" s="292">
        <f t="shared" si="0"/>
        <v>-7211132.0000000019</v>
      </c>
      <c r="I15" s="292">
        <f t="shared" si="0"/>
        <v>-7214425.6666666688</v>
      </c>
      <c r="J15" s="292">
        <f t="shared" si="0"/>
        <v>-7217719.3333333358</v>
      </c>
      <c r="K15" s="292">
        <f t="shared" si="0"/>
        <v>-7221013.0000000028</v>
      </c>
      <c r="L15" s="292">
        <f t="shared" si="0"/>
        <v>-7224306.6666666698</v>
      </c>
      <c r="M15" s="292">
        <f t="shared" si="0"/>
        <v>-7227600.3333333367</v>
      </c>
      <c r="N15" s="292">
        <f t="shared" si="0"/>
        <v>-7230894.0000000037</v>
      </c>
      <c r="O15" s="292">
        <f>((B15+N15)+(2*(SUM(C15:M15))))/24</f>
        <v>-7211132.0000000009</v>
      </c>
    </row>
    <row r="16" spans="1:15" x14ac:dyDescent="0.3">
      <c r="A16" s="85"/>
      <c r="B16" s="292"/>
      <c r="C16" s="292"/>
      <c r="D16" s="292"/>
      <c r="E16" s="292"/>
      <c r="F16" s="292"/>
      <c r="G16" s="292"/>
      <c r="H16" s="292"/>
      <c r="I16" s="292"/>
      <c r="J16" s="292"/>
      <c r="K16" s="292"/>
      <c r="L16" s="292"/>
      <c r="M16" s="292"/>
      <c r="N16" s="292"/>
      <c r="O16" s="292"/>
    </row>
    <row r="17" spans="1:15" x14ac:dyDescent="0.3">
      <c r="A17" s="293" t="s">
        <v>131</v>
      </c>
      <c r="B17" s="294">
        <f t="shared" ref="B17:O17" si="1">SUM(B15:B16)</f>
        <v>-7191370</v>
      </c>
      <c r="C17" s="294">
        <f t="shared" si="1"/>
        <v>-7194663.666666667</v>
      </c>
      <c r="D17" s="294">
        <f t="shared" si="1"/>
        <v>-7197957.333333334</v>
      </c>
      <c r="E17" s="294">
        <f t="shared" si="1"/>
        <v>-7201251.0000000009</v>
      </c>
      <c r="F17" s="294">
        <f t="shared" si="1"/>
        <v>-7204544.6666666679</v>
      </c>
      <c r="G17" s="294">
        <f t="shared" si="1"/>
        <v>-7207838.3333333349</v>
      </c>
      <c r="H17" s="294">
        <f t="shared" si="1"/>
        <v>-7211132.0000000019</v>
      </c>
      <c r="I17" s="294">
        <f t="shared" si="1"/>
        <v>-7214425.6666666688</v>
      </c>
      <c r="J17" s="294">
        <f t="shared" si="1"/>
        <v>-7217719.3333333358</v>
      </c>
      <c r="K17" s="294">
        <f t="shared" si="1"/>
        <v>-7221013.0000000028</v>
      </c>
      <c r="L17" s="294">
        <f t="shared" si="1"/>
        <v>-7224306.6666666698</v>
      </c>
      <c r="M17" s="294">
        <f t="shared" si="1"/>
        <v>-7227600.3333333367</v>
      </c>
      <c r="N17" s="294">
        <f t="shared" si="1"/>
        <v>-7230894.0000000037</v>
      </c>
      <c r="O17" s="294">
        <f t="shared" si="1"/>
        <v>-7211132.0000000009</v>
      </c>
    </row>
    <row r="18" spans="1:15" x14ac:dyDescent="0.3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301" t="s">
        <v>122</v>
      </c>
      <c r="N18" s="302">
        <f>N17-C11</f>
        <v>0</v>
      </c>
      <c r="O18" s="85"/>
    </row>
    <row r="19" spans="1:15" x14ac:dyDescent="0.3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</row>
  </sheetData>
  <pageMargins left="0.7" right="0.7" top="0.75" bottom="0.75" header="0.3" footer="0.3"/>
  <customProperties>
    <customPr name="_pios_id" r:id="rId1"/>
  </customPropertie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FF8D097FB7A64492EACC09E6306B85" ma:contentTypeVersion="44" ma:contentTypeDescription="" ma:contentTypeScope="" ma:versionID="4bcc7c899079556d3091aecbce12ab8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2021-03-31T07:00:00+00:00</OpenedDate>
    <SignificantOrder xmlns="dc463f71-b30c-4ab2-9473-d307f9d35888">false</SignificantOrder>
    <Date1 xmlns="dc463f71-b30c-4ab2-9473-d307f9d35888">2021-03-31T07:00:00+00:00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210212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9D05DEA-6D48-4073-B9CD-B8E353C041E3}"/>
</file>

<file path=customXml/itemProps2.xml><?xml version="1.0" encoding="utf-8"?>
<ds:datastoreItem xmlns:ds="http://schemas.openxmlformats.org/officeDocument/2006/customXml" ds:itemID="{D00A17C6-50A7-45AA-8B5E-278EFE89912B}"/>
</file>

<file path=customXml/itemProps3.xml><?xml version="1.0" encoding="utf-8"?>
<ds:datastoreItem xmlns:ds="http://schemas.openxmlformats.org/officeDocument/2006/customXml" ds:itemID="{0A0D2AC5-45CF-433A-A68B-044309D2E982}"/>
</file>

<file path=customXml/itemProps4.xml><?xml version="1.0" encoding="utf-8"?>
<ds:datastoreItem xmlns:ds="http://schemas.openxmlformats.org/officeDocument/2006/customXml" ds:itemID="{D8C9FED1-A890-4B45-AB32-6C3EDF6B09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3.21G</vt:lpstr>
      <vt:lpstr>LNG O&amp;M</vt:lpstr>
      <vt:lpstr>Plant Assets</vt:lpstr>
      <vt:lpstr>LNG Detail </vt:lpstr>
      <vt:lpstr>ADIT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Peterson, Pete</dc:creator>
  <cp:lastModifiedBy>Peterson, Pete</cp:lastModifiedBy>
  <dcterms:created xsi:type="dcterms:W3CDTF">2021-03-11T17:35:29Z</dcterms:created>
  <dcterms:modified xsi:type="dcterms:W3CDTF">2021-03-23T16:45:42Z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0x0101006E56B4D1795A2E4DB2F0B01679ED314A008DFF8D097FB7A64492EACC09E6306B85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