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64A63F23-F54B-4D8A-841B-9EB539588DF3}" xr6:coauthVersionLast="47" xr6:coauthVersionMax="47" xr10:uidLastSave="{00000000-0000-0000-0000-000000000000}"/>
  <bookViews>
    <workbookView xWindow="-120" yWindow="-120" windowWidth="29040" windowHeight="15840" xr2:uid="{FFFAF90D-2895-466B-8AF4-FFAA8A947B9B}"/>
  </bookViews>
  <sheets>
    <sheet name="7.4" sheetId="2" r:id="rId1"/>
    <sheet name="7.4.1" sheetId="3" r:id="rId2"/>
    <sheet name="7.4.2" sheetId="1" r:id="rId3"/>
  </sheets>
  <definedNames>
    <definedName name="_xlnm.Print_Area" localSheetId="0">'7.4'!$A$1:$J$61</definedName>
    <definedName name="_xlnm.Print_Area" localSheetId="1">'7.4.1'!$A$1:$J$61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3" l="1"/>
  <c r="I34" i="3" s="1"/>
  <c r="F31" i="3"/>
  <c r="F33" i="3" s="1"/>
  <c r="I33" i="3" s="1"/>
  <c r="F30" i="3"/>
  <c r="F28" i="3"/>
  <c r="F27" i="3"/>
  <c r="I27" i="3" s="1"/>
  <c r="F26" i="3"/>
  <c r="I26" i="3" s="1"/>
  <c r="F16" i="3"/>
  <c r="I16" i="3" s="1"/>
  <c r="F15" i="3"/>
  <c r="F23" i="3" s="1"/>
  <c r="I23" i="3" s="1"/>
  <c r="F14" i="3"/>
  <c r="F22" i="3" s="1"/>
  <c r="I22" i="3" s="1"/>
  <c r="F12" i="3"/>
  <c r="I12" i="3" s="1"/>
  <c r="F11" i="3"/>
  <c r="F10" i="3"/>
  <c r="F18" i="3" s="1"/>
  <c r="I18" i="3" s="1"/>
  <c r="F44" i="2"/>
  <c r="I44" i="2" s="1"/>
  <c r="F31" i="2"/>
  <c r="I31" i="2" s="1"/>
  <c r="F30" i="2"/>
  <c r="I30" i="2" s="1"/>
  <c r="F29" i="2"/>
  <c r="I29" i="2" s="1"/>
  <c r="F28" i="2"/>
  <c r="F40" i="2" s="1"/>
  <c r="I40" i="2" s="1"/>
  <c r="F27" i="2"/>
  <c r="F39" i="2" s="1"/>
  <c r="I39" i="2" s="1"/>
  <c r="F26" i="2"/>
  <c r="I26" i="2" s="1"/>
  <c r="F25" i="2"/>
  <c r="I25" i="2" s="1"/>
  <c r="F24" i="2"/>
  <c r="F23" i="2"/>
  <c r="F35" i="2" s="1"/>
  <c r="I35" i="2" s="1"/>
  <c r="F22" i="2"/>
  <c r="I22" i="2" s="1"/>
  <c r="F21" i="2"/>
  <c r="I21" i="2" s="1"/>
  <c r="F18" i="2"/>
  <c r="F17" i="2"/>
  <c r="I17" i="2" s="1"/>
  <c r="F16" i="2"/>
  <c r="F15" i="2"/>
  <c r="I15" i="2" s="1"/>
  <c r="F14" i="2"/>
  <c r="F13" i="2"/>
  <c r="I13" i="2" s="1"/>
  <c r="F12" i="2"/>
  <c r="F11" i="2"/>
  <c r="F10" i="2"/>
  <c r="E77" i="1"/>
  <c r="E76" i="1"/>
  <c r="E75" i="1"/>
  <c r="E71" i="1"/>
  <c r="E70" i="1"/>
  <c r="D69" i="1"/>
  <c r="E69" i="1" s="1"/>
  <c r="C69" i="1"/>
  <c r="E67" i="1"/>
  <c r="E66" i="1"/>
  <c r="E65" i="1"/>
  <c r="D65" i="1"/>
  <c r="E63" i="1"/>
  <c r="E62" i="1"/>
  <c r="D61" i="1"/>
  <c r="E61" i="1" s="1"/>
  <c r="C61" i="1"/>
  <c r="D57" i="1"/>
  <c r="C57" i="1"/>
  <c r="E56" i="1"/>
  <c r="E55" i="1"/>
  <c r="E54" i="1"/>
  <c r="E53" i="1"/>
  <c r="E52" i="1"/>
  <c r="E51" i="1"/>
  <c r="E50" i="1"/>
  <c r="E49" i="1"/>
  <c r="E48" i="1"/>
  <c r="E57" i="1" s="1"/>
  <c r="F45" i="1"/>
  <c r="C45" i="1"/>
  <c r="E41" i="1"/>
  <c r="D41" i="1"/>
  <c r="C41" i="1"/>
  <c r="E40" i="1"/>
  <c r="E39" i="1"/>
  <c r="E38" i="1"/>
  <c r="E37" i="1"/>
  <c r="E36" i="1"/>
  <c r="E35" i="1"/>
  <c r="E34" i="1"/>
  <c r="E33" i="1"/>
  <c r="D30" i="1"/>
  <c r="C30" i="1"/>
  <c r="E29" i="1"/>
  <c r="E28" i="1"/>
  <c r="E27" i="1"/>
  <c r="E26" i="1"/>
  <c r="E25" i="1"/>
  <c r="E24" i="1"/>
  <c r="E30" i="1" s="1"/>
  <c r="F21" i="1"/>
  <c r="C21" i="1"/>
  <c r="E17" i="1"/>
  <c r="D17" i="1"/>
  <c r="C17" i="1"/>
  <c r="D16" i="1"/>
  <c r="D15" i="1"/>
  <c r="D14" i="1"/>
  <c r="D13" i="1"/>
  <c r="D12" i="1"/>
  <c r="D11" i="1"/>
  <c r="D10" i="1"/>
  <c r="D9" i="1"/>
  <c r="D8" i="1"/>
  <c r="D7" i="1"/>
  <c r="F32" i="3"/>
  <c r="I32" i="3" s="1"/>
  <c r="I28" i="3"/>
  <c r="I11" i="3"/>
  <c r="F36" i="2"/>
  <c r="I36" i="2" s="1"/>
  <c r="I18" i="2"/>
  <c r="F24" i="3" l="1"/>
  <c r="I24" i="3" s="1"/>
  <c r="F20" i="3"/>
  <c r="I20" i="3" s="1"/>
  <c r="F43" i="2"/>
  <c r="I43" i="2" s="1"/>
  <c r="F19" i="3"/>
  <c r="I19" i="3" s="1"/>
  <c r="I30" i="3"/>
  <c r="I27" i="2"/>
  <c r="I10" i="3"/>
  <c r="I15" i="3"/>
  <c r="I31" i="3"/>
  <c r="I23" i="2"/>
  <c r="I14" i="3"/>
  <c r="F37" i="2"/>
  <c r="I37" i="2" s="1"/>
  <c r="F41" i="2"/>
  <c r="I41" i="2" s="1"/>
  <c r="F33" i="2"/>
  <c r="I33" i="2" s="1"/>
  <c r="I19" i="2"/>
  <c r="F19" i="2"/>
  <c r="I24" i="2"/>
  <c r="F34" i="2"/>
  <c r="I34" i="2" s="1"/>
  <c r="F42" i="2"/>
  <c r="I42" i="2" s="1"/>
  <c r="I28" i="2"/>
  <c r="F38" i="2"/>
  <c r="I38" i="2" s="1"/>
</calcChain>
</file>

<file path=xl/sharedStrings.xml><?xml version="1.0" encoding="utf-8"?>
<sst xmlns="http://schemas.openxmlformats.org/spreadsheetml/2006/main" count="429" uniqueCount="126">
  <si>
    <t>PacifiCorp</t>
  </si>
  <si>
    <t>PAGE</t>
  </si>
  <si>
    <t>TOTAL</t>
  </si>
  <si>
    <t>WASHINGTON</t>
  </si>
  <si>
    <t>ACCOUNT</t>
  </si>
  <si>
    <t>Type</t>
  </si>
  <si>
    <t>COMPANY</t>
  </si>
  <si>
    <t>FACTOR</t>
  </si>
  <si>
    <t>FACTOR %</t>
  </si>
  <si>
    <t>ALLOCATED</t>
  </si>
  <si>
    <t>REF#</t>
  </si>
  <si>
    <t>Adjustment to Tax:</t>
  </si>
  <si>
    <t>California</t>
  </si>
  <si>
    <t>CA</t>
  </si>
  <si>
    <t>Idaho</t>
  </si>
  <si>
    <t>Oregon</t>
  </si>
  <si>
    <t>OR</t>
  </si>
  <si>
    <t>Other</t>
  </si>
  <si>
    <t>OTHER</t>
  </si>
  <si>
    <t>Utah</t>
  </si>
  <si>
    <t>UT</t>
  </si>
  <si>
    <t>Washington</t>
  </si>
  <si>
    <t>WA</t>
  </si>
  <si>
    <t>Wyoming</t>
  </si>
  <si>
    <t>ADIT Balance</t>
  </si>
  <si>
    <t>DITBAL</t>
  </si>
  <si>
    <t>SG</t>
  </si>
  <si>
    <t>7.4.1</t>
  </si>
  <si>
    <t>Schedule M Adjustment</t>
  </si>
  <si>
    <t>SCHMAT</t>
  </si>
  <si>
    <t>SCHMDEXP</t>
  </si>
  <si>
    <t>SO</t>
  </si>
  <si>
    <t>CIAC</t>
  </si>
  <si>
    <t>SNP</t>
  </si>
  <si>
    <t>SNPD</t>
  </si>
  <si>
    <t>SCHMDT</t>
  </si>
  <si>
    <t>TAXDEPR</t>
  </si>
  <si>
    <t>GPS</t>
  </si>
  <si>
    <t>Deferred Income Tax Expense</t>
  </si>
  <si>
    <t>WIJAM Book Depreciation - 2024</t>
  </si>
  <si>
    <t>CAGE</t>
  </si>
  <si>
    <t>CAGW</t>
  </si>
  <si>
    <t>WIJAM Tax Depreciation - 2024</t>
  </si>
  <si>
    <t>WIJAM ADIT - 2024</t>
  </si>
  <si>
    <t>Description of Adjustment:</t>
  </si>
  <si>
    <t>This adjustment reflects the accumulated deferred income tax balances for property on a jurisdictional basis as maintained in the PowerTax System for the 12 months ending December 31, 2024, and updates the related tax depreciation and book depreciation schedule m items and associated deferred income tax expense for the same period. This adjustment also updates the related tax depreciation, book depreciation, deferred tax expense, and accumulated deferred income tax balances for the WIJAM transmission reallocation adjustment, the adjustment to remove Labor Day Wildfire restoration assets.</t>
  </si>
  <si>
    <t>PRO</t>
  </si>
  <si>
    <t>RES</t>
  </si>
  <si>
    <t>Book Tax Difference</t>
  </si>
  <si>
    <t>Total Company</t>
  </si>
  <si>
    <t>STATE Allocation</t>
  </si>
  <si>
    <t>Description - ADIT</t>
  </si>
  <si>
    <t>#</t>
  </si>
  <si>
    <t>Base Period*</t>
  </si>
  <si>
    <t>Adjustment</t>
  </si>
  <si>
    <t>Adjusted Utility</t>
  </si>
  <si>
    <t>WIJAM</t>
  </si>
  <si>
    <t>Accumulated Deferred Income Taxes (CA)</t>
  </si>
  <si>
    <t>**</t>
  </si>
  <si>
    <t>Accumulated Deferred Income Taxes (OR)</t>
  </si>
  <si>
    <t>Accumulated Deferred Income Taxes (OTHER)</t>
  </si>
  <si>
    <t>Accumulated Deferred Income Taxes (UT)</t>
  </si>
  <si>
    <t>Accumulated Deferred Income Taxes (WA)</t>
  </si>
  <si>
    <t>Accumulated Deferred Income Taxes (WY)</t>
  </si>
  <si>
    <t>Accumulated Deferred Income Taxes (DITBAL)</t>
  </si>
  <si>
    <t>Accumulated Deferred Income Taxes (SG)</t>
  </si>
  <si>
    <t>Rounding</t>
  </si>
  <si>
    <t>Ref. 7.4</t>
  </si>
  <si>
    <t>Description - Schedule M Items</t>
  </si>
  <si>
    <t>Per Tax Model</t>
  </si>
  <si>
    <t>Per PowerTax</t>
  </si>
  <si>
    <t>Schedule M Additions:</t>
  </si>
  <si>
    <t>Book Depreciation</t>
  </si>
  <si>
    <t>105.120 &amp; Other</t>
  </si>
  <si>
    <t>Ref 7.4</t>
  </si>
  <si>
    <t>Capitalized Labor &amp; Benefits Costs</t>
  </si>
  <si>
    <t>105.100</t>
  </si>
  <si>
    <t>105.130</t>
  </si>
  <si>
    <t>Avoided Costs</t>
  </si>
  <si>
    <t>Basis Adj 105.142</t>
  </si>
  <si>
    <t>Reimbursements</t>
  </si>
  <si>
    <t>Capitalization of Test Energy</t>
  </si>
  <si>
    <t>Total Schedule M Additions</t>
  </si>
  <si>
    <t>Schedule M Deductions:</t>
  </si>
  <si>
    <t>Repair Deduction</t>
  </si>
  <si>
    <t>Tax Depreciation</t>
  </si>
  <si>
    <t>Book Capitalized Depreciation</t>
  </si>
  <si>
    <t>AFUDC - Debt</t>
  </si>
  <si>
    <t>105.141 - Debt</t>
  </si>
  <si>
    <t>AFUDC - Equity</t>
  </si>
  <si>
    <t>105.141 - Equity</t>
  </si>
  <si>
    <t>Removal Costs</t>
  </si>
  <si>
    <t>Tax Gain / (Loss) on Prop. Disposition</t>
  </si>
  <si>
    <t>Book Gain/Loss on Prop. Disposition</t>
  </si>
  <si>
    <t>Total Schedule M Deductions</t>
  </si>
  <si>
    <t>Description - Deferred Income Tax Expense</t>
  </si>
  <si>
    <t>Flow-through:</t>
  </si>
  <si>
    <t>Wyoming - P</t>
  </si>
  <si>
    <t>Wyoming - U</t>
  </si>
  <si>
    <t>U FERC</t>
  </si>
  <si>
    <t>FERC</t>
  </si>
  <si>
    <t>Total</t>
  </si>
  <si>
    <t>WIJAM Reallocation</t>
  </si>
  <si>
    <t>Base Period (June 2022)</t>
  </si>
  <si>
    <t>December 2024</t>
  </si>
  <si>
    <t>Tax Depreciation - 2024</t>
  </si>
  <si>
    <t>Book Depreciation - 2024</t>
  </si>
  <si>
    <t xml:space="preserve">Book Depreciation - 2024 </t>
  </si>
  <si>
    <t>ADIT - 2024</t>
  </si>
  <si>
    <t>Labor Day Fire Wildfire Restoration Asset Removal</t>
  </si>
  <si>
    <t>ADIT - 2024 AMA</t>
  </si>
  <si>
    <t>7.4.2</t>
  </si>
  <si>
    <t>DIT - Flowthrough</t>
  </si>
  <si>
    <t>Situs</t>
  </si>
  <si>
    <t xml:space="preserve">Washington 2023 General Rate Case </t>
  </si>
  <si>
    <t>PowerTax ADIT Adjustment - Year 1</t>
  </si>
  <si>
    <t>(cont.) PowerTax ADIT Adjustment - Year 1</t>
  </si>
  <si>
    <t>Remove Wildfire Res. - ADIT 2024</t>
  </si>
  <si>
    <t>Remove Wildfire Res. - DIT Exp 2024</t>
  </si>
  <si>
    <t>Remove Wildfire Res. - Book Depr. 2024</t>
  </si>
  <si>
    <t>Remove Wildfire Res. - Tax Depr. 2024</t>
  </si>
  <si>
    <t>WIJAM DIT - 41110 - 2024</t>
  </si>
  <si>
    <t>WIJAM DIT - 41010 - 2024</t>
  </si>
  <si>
    <t>Accumulated Deferred Income Taxes (ID)</t>
  </si>
  <si>
    <t>ID</t>
  </si>
  <si>
    <t>WY-ALL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</si>
</sst>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3" formatCode="_(* #,##0.00_);_(* \(#,##0.00\);_(* &quot;-&quot;??_);_(@_)"/>
    <numFmt numFmtId="164" formatCode="0.0"/>
    <numFmt numFmtId="165" formatCode="_(* #,##0_);_(* \(#,##0\);_(* &quot;-&quot;??_);_(@_)"/>
    <numFmt numFmtId="166" formatCode="0.0000%"/>
    <numFmt numFmtId="167" formatCode="0.000_);\(0.000\)"/>
    <numFmt numFmtId="168" formatCode="0.000"/>
    <numFmt numFmtId="169" formatCode="0.000%"/>
  </numFmts>
  <fonts count="7" x14ac:knownFonts="1">
    <font>
      <sz val="11"/>
      <color theme="1"/>
      <name val="Calibri"/>
      <family val="2"/>
      <scheme val="minor"/>
    </font>
    <font>
      <sz val="11"/>
      <color theme="1"/>
      <name val="Calibri"/>
      <family val="2"/>
      <scheme val="minor"/>
    </font>
    <font>
      <sz val="10"/>
      <color theme="1"/>
      <name val="Arial"/>
      <family val="2"/>
    </font>
    <font>
      <sz val="10"/>
      <name val="Arial"/>
      <family val="2"/>
    </font>
    <font>
      <b/>
      <sz val="10"/>
      <name val="Arial"/>
      <family val="2"/>
    </font>
    <font>
      <u/>
      <sz val="10"/>
      <name val="Arial"/>
      <family val="2"/>
    </font>
    <font>
      <b/>
      <sz val="10"/>
      <color theme="1"/>
      <name val="Arial"/>
      <family val="2"/>
    </font>
  </fonts>
  <fills count="2">
    <fill>
      <patternFill patternType="none"/>
    </fill>
    <fill>
      <patternFill patternType="gray125"/>
    </fill>
  </fills>
  <borders count="23">
    <border>
      <left/>
      <right/>
      <top/>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top/>
      <bottom/>
      <diagonal/>
    </border>
    <border>
      <left/>
      <right style="thin">
        <color indexed="64"/>
      </right>
      <top/>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auto="1"/>
      </top>
      <bottom/>
      <diagonal/>
    </border>
    <border>
      <left/>
      <right style="thin">
        <color indexed="64"/>
      </right>
      <top style="thin">
        <color indexed="64"/>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0" fontId="3" fillId="0" borderId="0"/>
    <xf numFmtId="0" fontId="3" fillId="0" borderId="0"/>
  </cellStyleXfs>
  <cellXfs count="95">
    <xf numFmtId="0" fontId="0" fillId="0" borderId="0" xfId="0"/>
    <xf numFmtId="0" fontId="2" fillId="0" borderId="0" xfId="0" applyFont="1"/>
    <xf numFmtId="0" fontId="3" fillId="0" borderId="0" xfId="0" applyFont="1"/>
    <xf numFmtId="0" fontId="4" fillId="0" borderId="0" xfId="0" applyFont="1"/>
    <xf numFmtId="0" fontId="3" fillId="0" borderId="0" xfId="0" applyFont="1" applyAlignment="1">
      <alignment horizontal="center"/>
    </xf>
    <xf numFmtId="164" fontId="3" fillId="0" borderId="0" xfId="0" applyNumberFormat="1" applyFont="1" applyAlignment="1">
      <alignment horizontal="center"/>
    </xf>
    <xf numFmtId="0" fontId="5" fillId="0" borderId="0" xfId="0" applyFont="1" applyAlignment="1">
      <alignment horizontal="center"/>
    </xf>
    <xf numFmtId="0" fontId="4" fillId="0" borderId="0" xfId="0" applyFont="1" applyAlignment="1">
      <alignment horizontal="left"/>
    </xf>
    <xf numFmtId="165" fontId="3" fillId="0" borderId="0" xfId="1" applyNumberFormat="1" applyFont="1" applyFill="1" applyBorder="1" applyAlignment="1">
      <alignment horizontal="center"/>
    </xf>
    <xf numFmtId="41" fontId="3" fillId="0" borderId="0" xfId="1" applyNumberFormat="1" applyFont="1" applyFill="1" applyBorder="1" applyAlignment="1">
      <alignment horizontal="center"/>
    </xf>
    <xf numFmtId="166" fontId="3" fillId="0" borderId="0" xfId="2" applyNumberFormat="1" applyFont="1" applyFill="1" applyAlignment="1">
      <alignment horizontal="center"/>
    </xf>
    <xf numFmtId="41" fontId="3" fillId="0" borderId="0" xfId="1" applyNumberFormat="1" applyFont="1" applyFill="1" applyAlignment="1">
      <alignment horizontal="center"/>
    </xf>
    <xf numFmtId="41" fontId="3" fillId="0" borderId="1" xfId="1" applyNumberFormat="1" applyFont="1" applyFill="1" applyBorder="1" applyAlignment="1">
      <alignment horizontal="center"/>
    </xf>
    <xf numFmtId="0" fontId="3" fillId="0" borderId="0" xfId="0" applyFont="1" applyFill="1"/>
    <xf numFmtId="0" fontId="4" fillId="0" borderId="0" xfId="0" applyFont="1" applyFill="1"/>
    <xf numFmtId="0" fontId="3" fillId="0" borderId="0" xfId="0" applyFont="1" applyFill="1" applyAlignment="1">
      <alignment horizontal="center"/>
    </xf>
    <xf numFmtId="164" fontId="3" fillId="0" borderId="0" xfId="0" applyNumberFormat="1" applyFont="1" applyFill="1" applyAlignment="1">
      <alignment horizontal="center"/>
    </xf>
    <xf numFmtId="0" fontId="5" fillId="0" borderId="0" xfId="0" applyFont="1" applyFill="1" applyAlignment="1">
      <alignment horizontal="center"/>
    </xf>
    <xf numFmtId="0" fontId="4" fillId="0" borderId="0" xfId="0" applyFont="1" applyFill="1" applyAlignment="1">
      <alignment horizontal="left"/>
    </xf>
    <xf numFmtId="0" fontId="3" fillId="0" borderId="0" xfId="0" applyFont="1" applyFill="1" applyAlignment="1">
      <alignment horizontal="left"/>
    </xf>
    <xf numFmtId="41" fontId="3" fillId="0" borderId="0" xfId="0" applyNumberFormat="1" applyFont="1" applyFill="1" applyAlignment="1">
      <alignment horizontal="center"/>
    </xf>
    <xf numFmtId="0" fontId="3" fillId="0" borderId="2" xfId="0" applyFont="1" applyFill="1" applyBorder="1"/>
    <xf numFmtId="0" fontId="3" fillId="0" borderId="5" xfId="0" applyFont="1" applyFill="1" applyBorder="1"/>
    <xf numFmtId="0" fontId="3" fillId="0" borderId="7" xfId="0" applyFont="1" applyFill="1" applyBorder="1"/>
    <xf numFmtId="0" fontId="2" fillId="0" borderId="0" xfId="0" applyFont="1" applyFill="1"/>
    <xf numFmtId="0" fontId="6" fillId="0" borderId="0" xfId="0" applyFont="1"/>
    <xf numFmtId="2" fontId="3" fillId="0" borderId="0" xfId="0" applyNumberFormat="1" applyFont="1" applyAlignment="1">
      <alignment horizontal="center"/>
    </xf>
    <xf numFmtId="37" fontId="4" fillId="0" borderId="10" xfId="3" applyNumberFormat="1" applyFont="1" applyBorder="1" applyAlignment="1">
      <alignment horizontal="centerContinuous"/>
    </xf>
    <xf numFmtId="167" fontId="4" fillId="0" borderId="11" xfId="3" applyNumberFormat="1" applyFont="1" applyBorder="1" applyAlignment="1">
      <alignment horizontal="center"/>
    </xf>
    <xf numFmtId="37" fontId="4" fillId="0" borderId="12" xfId="3" applyNumberFormat="1" applyFont="1" applyBorder="1" applyAlignment="1">
      <alignment horizontal="centerContinuous"/>
    </xf>
    <xf numFmtId="37" fontId="4" fillId="0" borderId="11" xfId="3" applyNumberFormat="1" applyFont="1" applyBorder="1" applyAlignment="1">
      <alignment horizontal="centerContinuous"/>
    </xf>
    <xf numFmtId="0" fontId="6" fillId="0" borderId="13" xfId="0" applyFont="1" applyBorder="1" applyAlignment="1">
      <alignment horizontal="centerContinuous"/>
    </xf>
    <xf numFmtId="37" fontId="4" fillId="0" borderId="13" xfId="3" applyNumberFormat="1" applyFont="1" applyBorder="1" applyAlignment="1">
      <alignment horizontal="center"/>
    </xf>
    <xf numFmtId="167" fontId="4" fillId="0" borderId="13" xfId="3" applyNumberFormat="1" applyFont="1" applyBorder="1" applyAlignment="1">
      <alignment horizontal="center"/>
    </xf>
    <xf numFmtId="37" fontId="4" fillId="0" borderId="13" xfId="4" applyNumberFormat="1" applyFont="1" applyBorder="1" applyAlignment="1">
      <alignment horizontal="center"/>
    </xf>
    <xf numFmtId="37" fontId="4" fillId="0" borderId="13" xfId="5" applyNumberFormat="1" applyFont="1" applyBorder="1" applyAlignment="1">
      <alignment horizontal="center"/>
    </xf>
    <xf numFmtId="0" fontId="3" fillId="0" borderId="14" xfId="0" applyFont="1" applyBorder="1"/>
    <xf numFmtId="167" fontId="2" fillId="0" borderId="14" xfId="0" applyNumberFormat="1" applyFont="1" applyBorder="1" applyAlignment="1">
      <alignment horizontal="center"/>
    </xf>
    <xf numFmtId="37" fontId="3" fillId="0" borderId="14" xfId="0" applyNumberFormat="1" applyFont="1" applyBorder="1"/>
    <xf numFmtId="0" fontId="2" fillId="0" borderId="14" xfId="0" applyFont="1" applyBorder="1" applyAlignment="1">
      <alignment horizontal="center"/>
    </xf>
    <xf numFmtId="0" fontId="3" fillId="0" borderId="14" xfId="0" applyFont="1" applyBorder="1" applyAlignment="1">
      <alignment horizontal="center"/>
    </xf>
    <xf numFmtId="0" fontId="4" fillId="0" borderId="12" xfId="0" applyFont="1" applyBorder="1"/>
    <xf numFmtId="167" fontId="4" fillId="0" borderId="12" xfId="0" applyNumberFormat="1" applyFont="1" applyBorder="1" applyAlignment="1">
      <alignment horizontal="center"/>
    </xf>
    <xf numFmtId="37" fontId="4" fillId="0" borderId="13" xfId="0" applyNumberFormat="1" applyFont="1" applyBorder="1"/>
    <xf numFmtId="0" fontId="4" fillId="0" borderId="13" xfId="0" applyFont="1" applyBorder="1" applyAlignment="1">
      <alignment horizontal="center"/>
    </xf>
    <xf numFmtId="37" fontId="4" fillId="0" borderId="0" xfId="0" applyNumberFormat="1" applyFont="1" applyAlignment="1">
      <alignment horizontal="center"/>
    </xf>
    <xf numFmtId="43" fontId="4" fillId="0" borderId="0" xfId="1" applyFont="1" applyFill="1" applyBorder="1"/>
    <xf numFmtId="0" fontId="4" fillId="0" borderId="0" xfId="0" applyFont="1" applyAlignment="1">
      <alignment horizontal="center"/>
    </xf>
    <xf numFmtId="37" fontId="3" fillId="0" borderId="0" xfId="0" applyNumberFormat="1" applyFont="1"/>
    <xf numFmtId="37" fontId="3" fillId="0" borderId="15" xfId="0" applyNumberFormat="1" applyFont="1" applyBorder="1"/>
    <xf numFmtId="167" fontId="4" fillId="0" borderId="0" xfId="3" applyNumberFormat="1" applyFont="1"/>
    <xf numFmtId="37" fontId="4" fillId="0" borderId="0" xfId="4" applyNumberFormat="1" applyFont="1" applyAlignment="1">
      <alignment horizontal="center"/>
    </xf>
    <xf numFmtId="0" fontId="4" fillId="0" borderId="15" xfId="0" applyFont="1" applyBorder="1"/>
    <xf numFmtId="41" fontId="3" fillId="0" borderId="0" xfId="0" applyNumberFormat="1" applyFont="1"/>
    <xf numFmtId="0" fontId="3" fillId="0" borderId="16" xfId="0" applyFont="1" applyBorder="1"/>
    <xf numFmtId="0" fontId="3" fillId="0" borderId="15" xfId="0" applyFont="1" applyBorder="1"/>
    <xf numFmtId="165" fontId="3" fillId="0" borderId="0" xfId="1" applyNumberFormat="1" applyFont="1" applyFill="1" applyBorder="1"/>
    <xf numFmtId="165" fontId="3" fillId="0" borderId="0" xfId="0" applyNumberFormat="1" applyFont="1"/>
    <xf numFmtId="0" fontId="3" fillId="0" borderId="16" xfId="0" applyFont="1" applyBorder="1" applyAlignment="1">
      <alignment horizontal="center"/>
    </xf>
    <xf numFmtId="168" fontId="3" fillId="0" borderId="0" xfId="0" applyNumberFormat="1" applyFont="1" applyAlignment="1">
      <alignment horizontal="center"/>
    </xf>
    <xf numFmtId="37" fontId="3" fillId="0" borderId="17" xfId="0" applyNumberFormat="1" applyFont="1" applyBorder="1"/>
    <xf numFmtId="0" fontId="3" fillId="0" borderId="1" xfId="0" applyFont="1" applyBorder="1" applyAlignment="1">
      <alignment horizontal="center"/>
    </xf>
    <xf numFmtId="165" fontId="3" fillId="0" borderId="1" xfId="1" applyNumberFormat="1" applyFont="1" applyFill="1" applyBorder="1"/>
    <xf numFmtId="0" fontId="3" fillId="0" borderId="18" xfId="0" applyFont="1" applyBorder="1"/>
    <xf numFmtId="0" fontId="3" fillId="0" borderId="19" xfId="0" applyFont="1" applyBorder="1"/>
    <xf numFmtId="165" fontId="3" fillId="0" borderId="19" xfId="1" applyNumberFormat="1" applyFont="1" applyFill="1" applyBorder="1"/>
    <xf numFmtId="0" fontId="3" fillId="0" borderId="20" xfId="0" applyFont="1" applyBorder="1"/>
    <xf numFmtId="165" fontId="3" fillId="0" borderId="0" xfId="1" applyNumberFormat="1" applyFont="1" applyFill="1"/>
    <xf numFmtId="37" fontId="4" fillId="0" borderId="15" xfId="3" applyNumberFormat="1" applyFont="1" applyBorder="1" applyAlignment="1">
      <alignment horizontal="center"/>
    </xf>
    <xf numFmtId="167" fontId="4" fillId="0" borderId="0" xfId="3" applyNumberFormat="1" applyFont="1" applyAlignment="1">
      <alignment horizontal="center"/>
    </xf>
    <xf numFmtId="37" fontId="4" fillId="0" borderId="16" xfId="5" applyNumberFormat="1" applyFont="1" applyBorder="1" applyAlignment="1">
      <alignment horizontal="center"/>
    </xf>
    <xf numFmtId="37" fontId="4" fillId="0" borderId="15" xfId="3" applyNumberFormat="1" applyFont="1" applyBorder="1" applyAlignment="1">
      <alignment horizontal="left"/>
    </xf>
    <xf numFmtId="165" fontId="3" fillId="0" borderId="0" xfId="1" applyNumberFormat="1" applyFont="1" applyFill="1" applyBorder="1" applyAlignment="1"/>
    <xf numFmtId="165" fontId="3" fillId="0" borderId="1" xfId="0" applyNumberFormat="1" applyFont="1" applyBorder="1"/>
    <xf numFmtId="37" fontId="3" fillId="0" borderId="1" xfId="0" applyNumberFormat="1" applyFont="1" applyBorder="1"/>
    <xf numFmtId="0" fontId="3" fillId="0" borderId="19" xfId="0" applyFont="1" applyBorder="1" applyAlignment="1">
      <alignment horizontal="center"/>
    </xf>
    <xf numFmtId="43" fontId="3" fillId="0" borderId="19" xfId="0" applyNumberFormat="1" applyFont="1" applyBorder="1"/>
    <xf numFmtId="0" fontId="3" fillId="0" borderId="20" xfId="0" applyFont="1" applyBorder="1" applyAlignment="1">
      <alignment horizontal="center"/>
    </xf>
    <xf numFmtId="43" fontId="3" fillId="0" borderId="0" xfId="0" applyNumberFormat="1" applyFont="1"/>
    <xf numFmtId="0" fontId="3" fillId="0" borderId="21" xfId="0" applyFont="1" applyBorder="1" applyAlignment="1">
      <alignment horizontal="center"/>
    </xf>
    <xf numFmtId="37" fontId="4" fillId="0" borderId="13" xfId="3" quotePrefix="1" applyNumberFormat="1" applyFont="1" applyBorder="1" applyAlignment="1">
      <alignment horizontal="center"/>
    </xf>
    <xf numFmtId="0" fontId="3" fillId="0" borderId="22" xfId="0" applyFont="1" applyBorder="1" applyAlignment="1">
      <alignment horizontal="center"/>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0" xfId="0" applyFont="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0" xfId="0" applyFont="1" applyFill="1" applyAlignment="1">
      <alignment horizontal="right"/>
    </xf>
    <xf numFmtId="169" fontId="3" fillId="0" borderId="0" xfId="2" applyNumberFormat="1" applyFont="1" applyFill="1" applyAlignment="1">
      <alignment horizontal="center"/>
    </xf>
    <xf numFmtId="0" fontId="3" fillId="0" borderId="0" xfId="0" applyFont="1" applyAlignment="1">
      <alignment horizontal="right"/>
    </xf>
    <xf numFmtId="0" fontId="6" fillId="0" borderId="0" xfId="0" applyFont="1" applyFill="1"/>
    <xf numFmtId="37" fontId="3" fillId="0" borderId="16" xfId="5" applyNumberFormat="1" applyFont="1" applyBorder="1" applyAlignment="1">
      <alignment horizontal="center"/>
    </xf>
    <xf numFmtId="167" fontId="3" fillId="0" borderId="0" xfId="3" applyNumberFormat="1" applyFont="1" applyAlignment="1">
      <alignment horizontal="center"/>
    </xf>
    <xf numFmtId="37" fontId="3" fillId="0" borderId="0" xfId="4" applyNumberFormat="1" applyFont="1" applyAlignment="1">
      <alignment horizontal="right"/>
    </xf>
  </cellXfs>
  <cellStyles count="6">
    <cellStyle name="Comma" xfId="1" builtinId="3"/>
    <cellStyle name="Normal" xfId="0" builtinId="0"/>
    <cellStyle name="Normal 18" xfId="4" xr:uid="{C0023B08-D544-4DA1-AD49-456A10283495}"/>
    <cellStyle name="Normal 19" xfId="3" xr:uid="{AC92891D-5F65-4052-B295-53422C4DE1F7}"/>
    <cellStyle name="Normal 22" xfId="5" xr:uid="{6A91A98B-FBDF-4B82-85B0-6860C4216EC4}"/>
    <cellStyle name="Percent" xfId="2" builtinId="5"/>
  </cellStyles>
  <dxfs count="6">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7F629-DAD1-4B95-BAD7-F0F34E6123E2}">
  <sheetPr>
    <pageSetUpPr fitToPage="1"/>
  </sheetPr>
  <dimension ref="A2:J61"/>
  <sheetViews>
    <sheetView tabSelected="1" view="pageBreakPreview" zoomScale="80" zoomScaleNormal="100" zoomScaleSheetLayoutView="80" workbookViewId="0"/>
  </sheetViews>
  <sheetFormatPr defaultRowHeight="12.75" x14ac:dyDescent="0.2"/>
  <cols>
    <col min="1" max="1" width="2.28515625" style="13" customWidth="1"/>
    <col min="2" max="2" width="3.28515625" style="13" customWidth="1"/>
    <col min="3" max="3" width="32.85546875" style="13" customWidth="1"/>
    <col min="4" max="4" width="10.140625" style="13" bestFit="1" customWidth="1"/>
    <col min="5" max="5" width="5.5703125" style="13" bestFit="1" customWidth="1"/>
    <col min="6" max="6" width="15.85546875" style="13" bestFit="1" customWidth="1"/>
    <col min="7" max="7" width="11.28515625" style="13" bestFit="1" customWidth="1"/>
    <col min="8" max="8" width="11" style="13" bestFit="1" customWidth="1"/>
    <col min="9" max="9" width="14.28515625" style="13" customWidth="1"/>
    <col min="10" max="10" width="5.7109375" style="13" bestFit="1" customWidth="1"/>
    <col min="11" max="16384" width="9.140625" style="24"/>
  </cols>
  <sheetData>
    <row r="2" spans="2:10" x14ac:dyDescent="0.2">
      <c r="B2" s="14" t="s">
        <v>0</v>
      </c>
      <c r="D2" s="15"/>
      <c r="E2" s="15"/>
      <c r="F2" s="15"/>
      <c r="G2" s="15"/>
      <c r="H2" s="15"/>
      <c r="I2" s="88" t="s">
        <v>1</v>
      </c>
      <c r="J2" s="16">
        <v>7.4</v>
      </c>
    </row>
    <row r="3" spans="2:10" x14ac:dyDescent="0.2">
      <c r="B3" s="14" t="s">
        <v>114</v>
      </c>
      <c r="D3" s="15"/>
      <c r="E3" s="15"/>
      <c r="F3" s="15"/>
      <c r="G3" s="15"/>
      <c r="H3" s="15"/>
      <c r="I3" s="15"/>
      <c r="J3" s="15"/>
    </row>
    <row r="4" spans="2:10" x14ac:dyDescent="0.2">
      <c r="B4" s="14" t="s">
        <v>115</v>
      </c>
      <c r="D4" s="15"/>
      <c r="E4" s="15"/>
      <c r="F4" s="15"/>
      <c r="G4" s="15"/>
      <c r="H4" s="15"/>
      <c r="I4" s="15"/>
      <c r="J4" s="15"/>
    </row>
    <row r="5" spans="2:10" x14ac:dyDescent="0.2">
      <c r="D5" s="15"/>
      <c r="E5" s="15"/>
      <c r="F5" s="15"/>
      <c r="G5" s="15"/>
      <c r="H5" s="15"/>
      <c r="I5" s="15"/>
      <c r="J5" s="15"/>
    </row>
    <row r="6" spans="2:10" x14ac:dyDescent="0.2">
      <c r="D6" s="15"/>
      <c r="E6" s="15"/>
      <c r="F6" s="15"/>
      <c r="G6" s="15"/>
      <c r="H6" s="15"/>
      <c r="I6" s="15"/>
      <c r="J6" s="15"/>
    </row>
    <row r="7" spans="2:10" x14ac:dyDescent="0.2">
      <c r="D7" s="15"/>
      <c r="E7" s="15"/>
      <c r="F7" s="15" t="s">
        <v>2</v>
      </c>
      <c r="G7" s="15"/>
      <c r="H7" s="15"/>
      <c r="I7" s="15" t="s">
        <v>3</v>
      </c>
      <c r="J7" s="15"/>
    </row>
    <row r="8" spans="2:10" x14ac:dyDescent="0.2">
      <c r="D8" s="17" t="s">
        <v>4</v>
      </c>
      <c r="E8" s="17" t="s">
        <v>5</v>
      </c>
      <c r="F8" s="17" t="s">
        <v>6</v>
      </c>
      <c r="G8" s="17" t="s">
        <v>7</v>
      </c>
      <c r="H8" s="17" t="s">
        <v>8</v>
      </c>
      <c r="I8" s="17" t="s">
        <v>9</v>
      </c>
      <c r="J8" s="17" t="s">
        <v>10</v>
      </c>
    </row>
    <row r="9" spans="2:10" x14ac:dyDescent="0.2">
      <c r="B9" s="18" t="s">
        <v>11</v>
      </c>
      <c r="D9" s="15"/>
      <c r="E9" s="15"/>
      <c r="F9" s="15"/>
      <c r="G9" s="15"/>
      <c r="H9" s="15"/>
      <c r="I9" s="8"/>
      <c r="J9" s="15"/>
    </row>
    <row r="10" spans="2:10" x14ac:dyDescent="0.2">
      <c r="B10" s="13" t="s">
        <v>12</v>
      </c>
      <c r="D10" s="15">
        <v>282</v>
      </c>
      <c r="E10" s="15" t="s">
        <v>46</v>
      </c>
      <c r="F10" s="9">
        <f>+'7.4.2'!D7</f>
        <v>-69443709</v>
      </c>
      <c r="G10" s="15" t="s">
        <v>13</v>
      </c>
      <c r="H10" s="89" t="s">
        <v>113</v>
      </c>
      <c r="I10" s="11">
        <v>0</v>
      </c>
      <c r="J10" s="15"/>
    </row>
    <row r="11" spans="2:10" x14ac:dyDescent="0.2">
      <c r="B11" s="13" t="s">
        <v>14</v>
      </c>
      <c r="D11" s="15">
        <v>282</v>
      </c>
      <c r="E11" s="15" t="s">
        <v>46</v>
      </c>
      <c r="F11" s="9">
        <f>+'7.4.2'!D8</f>
        <v>-186669966</v>
      </c>
      <c r="G11" s="15" t="s">
        <v>124</v>
      </c>
      <c r="H11" s="89" t="s">
        <v>113</v>
      </c>
      <c r="I11" s="11">
        <v>0</v>
      </c>
      <c r="J11" s="15"/>
    </row>
    <row r="12" spans="2:10" x14ac:dyDescent="0.2">
      <c r="B12" s="13" t="s">
        <v>15</v>
      </c>
      <c r="D12" s="15">
        <v>282</v>
      </c>
      <c r="E12" s="15" t="s">
        <v>46</v>
      </c>
      <c r="F12" s="9">
        <f>+'7.4.2'!D9</f>
        <v>-788228399</v>
      </c>
      <c r="G12" s="15" t="s">
        <v>16</v>
      </c>
      <c r="H12" s="89" t="s">
        <v>113</v>
      </c>
      <c r="I12" s="11">
        <v>0</v>
      </c>
      <c r="J12" s="15"/>
    </row>
    <row r="13" spans="2:10" x14ac:dyDescent="0.2">
      <c r="B13" s="13" t="s">
        <v>17</v>
      </c>
      <c r="D13" s="15">
        <v>282</v>
      </c>
      <c r="E13" s="15" t="s">
        <v>46</v>
      </c>
      <c r="F13" s="9">
        <f>+'7.4.2'!D10</f>
        <v>-11137155</v>
      </c>
      <c r="G13" s="15" t="s">
        <v>18</v>
      </c>
      <c r="H13" s="89">
        <v>0</v>
      </c>
      <c r="I13" s="11">
        <f>H13*F13</f>
        <v>0</v>
      </c>
      <c r="J13" s="15"/>
    </row>
    <row r="14" spans="2:10" x14ac:dyDescent="0.2">
      <c r="B14" s="13" t="s">
        <v>19</v>
      </c>
      <c r="D14" s="15">
        <v>282</v>
      </c>
      <c r="E14" s="15" t="s">
        <v>46</v>
      </c>
      <c r="F14" s="9">
        <f>+'7.4.2'!D11</f>
        <v>-1446232774</v>
      </c>
      <c r="G14" s="15" t="s">
        <v>20</v>
      </c>
      <c r="H14" s="89" t="s">
        <v>113</v>
      </c>
      <c r="I14" s="11">
        <v>0</v>
      </c>
      <c r="J14" s="15"/>
    </row>
    <row r="15" spans="2:10" x14ac:dyDescent="0.2">
      <c r="B15" s="13" t="s">
        <v>21</v>
      </c>
      <c r="D15" s="15">
        <v>282</v>
      </c>
      <c r="E15" s="15" t="s">
        <v>46</v>
      </c>
      <c r="F15" s="9">
        <f>+'7.4.2'!D12</f>
        <v>-236637662</v>
      </c>
      <c r="G15" s="15" t="s">
        <v>22</v>
      </c>
      <c r="H15" s="89" t="s">
        <v>113</v>
      </c>
      <c r="I15" s="11">
        <f>F15</f>
        <v>-236637662</v>
      </c>
      <c r="J15" s="15"/>
    </row>
    <row r="16" spans="2:10" x14ac:dyDescent="0.2">
      <c r="B16" s="13" t="s">
        <v>23</v>
      </c>
      <c r="D16" s="15">
        <v>282</v>
      </c>
      <c r="E16" s="15" t="s">
        <v>46</v>
      </c>
      <c r="F16" s="9">
        <f>+'7.4.2'!D13</f>
        <v>-463351266</v>
      </c>
      <c r="G16" s="15" t="s">
        <v>125</v>
      </c>
      <c r="H16" s="89" t="s">
        <v>113</v>
      </c>
      <c r="I16" s="11">
        <v>0</v>
      </c>
      <c r="J16" s="15"/>
    </row>
    <row r="17" spans="2:10" x14ac:dyDescent="0.2">
      <c r="B17" s="13" t="s">
        <v>24</v>
      </c>
      <c r="D17" s="15">
        <v>282</v>
      </c>
      <c r="E17" s="15" t="s">
        <v>46</v>
      </c>
      <c r="F17" s="9">
        <f>+'7.4.2'!D14</f>
        <v>2823702289</v>
      </c>
      <c r="G17" s="15" t="s">
        <v>25</v>
      </c>
      <c r="H17" s="89">
        <v>6.7890616934189296E-2</v>
      </c>
      <c r="I17" s="11">
        <f>H17*F17</f>
        <v>191702890.43869248</v>
      </c>
      <c r="J17" s="15"/>
    </row>
    <row r="18" spans="2:10" x14ac:dyDescent="0.2">
      <c r="B18" s="13" t="s">
        <v>24</v>
      </c>
      <c r="D18" s="15">
        <v>281</v>
      </c>
      <c r="E18" s="15" t="s">
        <v>46</v>
      </c>
      <c r="F18" s="9">
        <f>+'7.4.2'!D15</f>
        <v>143593227</v>
      </c>
      <c r="G18" s="15" t="s">
        <v>26</v>
      </c>
      <c r="H18" s="89">
        <v>7.9787774498314715E-2</v>
      </c>
      <c r="I18" s="11">
        <f>H18*F18</f>
        <v>11456984.015361317</v>
      </c>
      <c r="J18" s="15"/>
    </row>
    <row r="19" spans="2:10" ht="13.5" thickBot="1" x14ac:dyDescent="0.25">
      <c r="B19" s="19"/>
      <c r="D19" s="15"/>
      <c r="E19" s="15"/>
      <c r="F19" s="12">
        <f>SUM(F10:F18)</f>
        <v>-234405415</v>
      </c>
      <c r="G19" s="15"/>
      <c r="H19" s="89"/>
      <c r="I19" s="12">
        <f>SUM(I10:I18)</f>
        <v>-33477787.545946203</v>
      </c>
      <c r="J19" s="15" t="s">
        <v>111</v>
      </c>
    </row>
    <row r="20" spans="2:10" ht="13.5" thickTop="1" x14ac:dyDescent="0.2">
      <c r="B20" s="19"/>
      <c r="D20" s="15"/>
      <c r="E20" s="15"/>
      <c r="F20" s="9"/>
      <c r="G20" s="15"/>
      <c r="H20" s="89"/>
      <c r="I20" s="11"/>
      <c r="J20" s="15"/>
    </row>
    <row r="21" spans="2:10" x14ac:dyDescent="0.2">
      <c r="B21" s="19" t="s">
        <v>28</v>
      </c>
      <c r="D21" s="15" t="s">
        <v>29</v>
      </c>
      <c r="E21" s="15" t="s">
        <v>46</v>
      </c>
      <c r="F21" s="9">
        <f>+'7.4.2'!E24</f>
        <v>-11535112</v>
      </c>
      <c r="G21" s="15" t="s">
        <v>30</v>
      </c>
      <c r="H21" s="89">
        <v>6.946105534858768E-2</v>
      </c>
      <c r="I21" s="11">
        <f t="shared" ref="I21:I31" si="0">H21*F21</f>
        <v>-801241.05308415799</v>
      </c>
      <c r="J21" s="15" t="s">
        <v>111</v>
      </c>
    </row>
    <row r="22" spans="2:10" x14ac:dyDescent="0.2">
      <c r="B22" s="19" t="s">
        <v>28</v>
      </c>
      <c r="D22" s="15" t="s">
        <v>29</v>
      </c>
      <c r="E22" s="15" t="s">
        <v>46</v>
      </c>
      <c r="F22" s="9">
        <f>+'7.4.2'!E25</f>
        <v>-7262156.000017806</v>
      </c>
      <c r="G22" s="15" t="s">
        <v>31</v>
      </c>
      <c r="H22" s="89">
        <v>7.0845810240555085E-2</v>
      </c>
      <c r="I22" s="11">
        <f t="shared" si="0"/>
        <v>-514493.32591457001</v>
      </c>
      <c r="J22" s="15" t="s">
        <v>111</v>
      </c>
    </row>
    <row r="23" spans="2:10" x14ac:dyDescent="0.2">
      <c r="B23" s="19" t="s">
        <v>28</v>
      </c>
      <c r="D23" s="15" t="s">
        <v>29</v>
      </c>
      <c r="E23" s="15" t="s">
        <v>46</v>
      </c>
      <c r="F23" s="9">
        <f>'7.4.2'!E26</f>
        <v>-24057449</v>
      </c>
      <c r="G23" s="15" t="s">
        <v>32</v>
      </c>
      <c r="H23" s="89">
        <v>6.264027551852748E-2</v>
      </c>
      <c r="I23" s="11">
        <f t="shared" si="0"/>
        <v>-1506965.2336329233</v>
      </c>
      <c r="J23" s="15" t="s">
        <v>111</v>
      </c>
    </row>
    <row r="24" spans="2:10" x14ac:dyDescent="0.2">
      <c r="B24" s="19" t="s">
        <v>28</v>
      </c>
      <c r="D24" s="15" t="s">
        <v>29</v>
      </c>
      <c r="E24" s="15" t="s">
        <v>46</v>
      </c>
      <c r="F24" s="9">
        <f>+'7.4.2'!E27</f>
        <v>133199750</v>
      </c>
      <c r="G24" s="15" t="s">
        <v>33</v>
      </c>
      <c r="H24" s="89">
        <v>6.8841450639549967E-2</v>
      </c>
      <c r="I24" s="11">
        <f t="shared" si="0"/>
        <v>9169664.0148253962</v>
      </c>
      <c r="J24" s="15" t="s">
        <v>111</v>
      </c>
    </row>
    <row r="25" spans="2:10" x14ac:dyDescent="0.2">
      <c r="B25" s="19" t="s">
        <v>28</v>
      </c>
      <c r="D25" s="15" t="s">
        <v>29</v>
      </c>
      <c r="E25" s="15" t="s">
        <v>46</v>
      </c>
      <c r="F25" s="9">
        <f>+'7.4.2'!E28</f>
        <v>-3969565</v>
      </c>
      <c r="G25" s="15" t="s">
        <v>34</v>
      </c>
      <c r="H25" s="89">
        <v>6.264027551852748E-2</v>
      </c>
      <c r="I25" s="11">
        <f t="shared" si="0"/>
        <v>-248654.64528870353</v>
      </c>
      <c r="J25" s="15" t="s">
        <v>111</v>
      </c>
    </row>
    <row r="26" spans="2:10" x14ac:dyDescent="0.2">
      <c r="B26" s="19" t="s">
        <v>28</v>
      </c>
      <c r="D26" s="15" t="s">
        <v>29</v>
      </c>
      <c r="E26" s="15" t="s">
        <v>46</v>
      </c>
      <c r="F26" s="9">
        <f>+'7.4.2'!E29</f>
        <v>-2294761</v>
      </c>
      <c r="G26" s="15" t="s">
        <v>26</v>
      </c>
      <c r="H26" s="89">
        <v>7.9787774498314715E-2</v>
      </c>
      <c r="I26" s="11">
        <f t="shared" si="0"/>
        <v>-183093.87319552718</v>
      </c>
      <c r="J26" s="15" t="s">
        <v>111</v>
      </c>
    </row>
    <row r="27" spans="2:10" x14ac:dyDescent="0.2">
      <c r="B27" s="19" t="s">
        <v>28</v>
      </c>
      <c r="D27" s="15" t="s">
        <v>35</v>
      </c>
      <c r="E27" s="15" t="s">
        <v>46</v>
      </c>
      <c r="F27" s="9">
        <f>+'7.4.2'!E33</f>
        <v>-26635990.399999976</v>
      </c>
      <c r="G27" s="15" t="s">
        <v>26</v>
      </c>
      <c r="H27" s="89">
        <v>7.9787774498314715E-2</v>
      </c>
      <c r="I27" s="11">
        <f t="shared" si="0"/>
        <v>-2125226.3955744738</v>
      </c>
      <c r="J27" s="15" t="s">
        <v>111</v>
      </c>
    </row>
    <row r="28" spans="2:10" x14ac:dyDescent="0.2">
      <c r="B28" s="19" t="s">
        <v>28</v>
      </c>
      <c r="D28" s="15" t="s">
        <v>35</v>
      </c>
      <c r="E28" s="15" t="s">
        <v>46</v>
      </c>
      <c r="F28" s="9">
        <f>'7.4.2'!E35</f>
        <v>-9611130</v>
      </c>
      <c r="G28" s="15" t="s">
        <v>31</v>
      </c>
      <c r="H28" s="89">
        <v>7.0845810240555085E-2</v>
      </c>
      <c r="I28" s="11">
        <f t="shared" si="0"/>
        <v>-680908.29217730614</v>
      </c>
      <c r="J28" s="15" t="s">
        <v>111</v>
      </c>
    </row>
    <row r="29" spans="2:10" x14ac:dyDescent="0.2">
      <c r="B29" s="19" t="s">
        <v>28</v>
      </c>
      <c r="D29" s="15" t="s">
        <v>35</v>
      </c>
      <c r="E29" s="15" t="s">
        <v>46</v>
      </c>
      <c r="F29" s="9">
        <f>+'7.4.2'!E34</f>
        <v>-42876170</v>
      </c>
      <c r="G29" s="15" t="s">
        <v>36</v>
      </c>
      <c r="H29" s="89">
        <v>6.0210637474561575E-2</v>
      </c>
      <c r="I29" s="11">
        <f t="shared" si="0"/>
        <v>-2581601.5281676729</v>
      </c>
      <c r="J29" s="15" t="s">
        <v>111</v>
      </c>
    </row>
    <row r="30" spans="2:10" x14ac:dyDescent="0.2">
      <c r="B30" s="19" t="s">
        <v>28</v>
      </c>
      <c r="D30" s="15" t="s">
        <v>35</v>
      </c>
      <c r="E30" s="15" t="s">
        <v>46</v>
      </c>
      <c r="F30" s="9">
        <f>+'7.4.2'!E36+'7.4.2'!E37</f>
        <v>262818008</v>
      </c>
      <c r="G30" s="15" t="s">
        <v>33</v>
      </c>
      <c r="H30" s="89">
        <v>6.8841450639549967E-2</v>
      </c>
      <c r="I30" s="11">
        <f t="shared" si="0"/>
        <v>18092772.924916849</v>
      </c>
      <c r="J30" s="15" t="s">
        <v>111</v>
      </c>
    </row>
    <row r="31" spans="2:10" x14ac:dyDescent="0.2">
      <c r="B31" s="19" t="s">
        <v>28</v>
      </c>
      <c r="D31" s="15" t="s">
        <v>35</v>
      </c>
      <c r="E31" s="15" t="s">
        <v>46</v>
      </c>
      <c r="F31" s="9">
        <f>+'7.4.2'!E39+'7.4.2'!E38+'7.4.2'!E40</f>
        <v>-43992367.119999997</v>
      </c>
      <c r="G31" s="15" t="s">
        <v>37</v>
      </c>
      <c r="H31" s="89">
        <v>7.0845810240555071E-2</v>
      </c>
      <c r="I31" s="11">
        <f t="shared" si="0"/>
        <v>-3116674.8930163542</v>
      </c>
      <c r="J31" s="15" t="s">
        <v>111</v>
      </c>
    </row>
    <row r="32" spans="2:10" x14ac:dyDescent="0.2">
      <c r="B32" s="19"/>
      <c r="D32" s="15"/>
      <c r="E32" s="15"/>
      <c r="F32" s="9"/>
      <c r="G32" s="15"/>
      <c r="H32" s="89"/>
      <c r="I32" s="11"/>
      <c r="J32" s="15"/>
    </row>
    <row r="33" spans="2:10" x14ac:dyDescent="0.2">
      <c r="B33" s="19" t="s">
        <v>38</v>
      </c>
      <c r="D33" s="15">
        <v>41110</v>
      </c>
      <c r="E33" s="15" t="s">
        <v>46</v>
      </c>
      <c r="F33" s="9">
        <f t="shared" ref="F33:F38" si="1">ROUND(-F21*0.245866,0)</f>
        <v>2836092</v>
      </c>
      <c r="G33" s="15" t="s">
        <v>30</v>
      </c>
      <c r="H33" s="89">
        <v>6.946105534858768E-2</v>
      </c>
      <c r="I33" s="11">
        <f t="shared" ref="I33:I43" si="2">H33*F33</f>
        <v>196997.94338568673</v>
      </c>
      <c r="J33" s="15"/>
    </row>
    <row r="34" spans="2:10" x14ac:dyDescent="0.2">
      <c r="B34" s="19" t="s">
        <v>38</v>
      </c>
      <c r="D34" s="15">
        <v>41110</v>
      </c>
      <c r="E34" s="15" t="s">
        <v>46</v>
      </c>
      <c r="F34" s="9">
        <f t="shared" si="1"/>
        <v>1785517</v>
      </c>
      <c r="G34" s="15" t="s">
        <v>31</v>
      </c>
      <c r="H34" s="89">
        <v>7.0845810240555085E-2</v>
      </c>
      <c r="I34" s="11">
        <f t="shared" si="2"/>
        <v>126496.3985632852</v>
      </c>
      <c r="J34" s="15"/>
    </row>
    <row r="35" spans="2:10" x14ac:dyDescent="0.2">
      <c r="B35" s="19" t="s">
        <v>38</v>
      </c>
      <c r="D35" s="15">
        <v>41110</v>
      </c>
      <c r="E35" s="15" t="s">
        <v>46</v>
      </c>
      <c r="F35" s="9">
        <f t="shared" si="1"/>
        <v>5914909</v>
      </c>
      <c r="G35" s="15" t="s">
        <v>32</v>
      </c>
      <c r="H35" s="89">
        <v>6.264027551852748E-2</v>
      </c>
      <c r="I35" s="11">
        <f t="shared" si="2"/>
        <v>370511.52942701784</v>
      </c>
      <c r="J35" s="15"/>
    </row>
    <row r="36" spans="2:10" x14ac:dyDescent="0.2">
      <c r="B36" s="19" t="s">
        <v>38</v>
      </c>
      <c r="D36" s="15">
        <v>41110</v>
      </c>
      <c r="E36" s="15" t="s">
        <v>46</v>
      </c>
      <c r="F36" s="9">
        <f t="shared" si="1"/>
        <v>-32749290</v>
      </c>
      <c r="G36" s="15" t="s">
        <v>33</v>
      </c>
      <c r="H36" s="89">
        <v>6.8841450639549967E-2</v>
      </c>
      <c r="I36" s="11">
        <f t="shared" si="2"/>
        <v>-2254508.6310153073</v>
      </c>
      <c r="J36" s="15"/>
    </row>
    <row r="37" spans="2:10" x14ac:dyDescent="0.2">
      <c r="B37" s="19" t="s">
        <v>38</v>
      </c>
      <c r="D37" s="15">
        <v>41110</v>
      </c>
      <c r="E37" s="15" t="s">
        <v>46</v>
      </c>
      <c r="F37" s="9">
        <f t="shared" si="1"/>
        <v>975981</v>
      </c>
      <c r="G37" s="15" t="s">
        <v>34</v>
      </c>
      <c r="H37" s="89">
        <v>6.264027551852748E-2</v>
      </c>
      <c r="I37" s="11">
        <f t="shared" si="2"/>
        <v>61135.718740847966</v>
      </c>
      <c r="J37" s="15"/>
    </row>
    <row r="38" spans="2:10" x14ac:dyDescent="0.2">
      <c r="B38" s="19" t="s">
        <v>38</v>
      </c>
      <c r="D38" s="15">
        <v>41110</v>
      </c>
      <c r="E38" s="15" t="s">
        <v>46</v>
      </c>
      <c r="F38" s="9">
        <f t="shared" si="1"/>
        <v>564204</v>
      </c>
      <c r="G38" s="15" t="s">
        <v>26</v>
      </c>
      <c r="H38" s="89">
        <v>7.9787774498314715E-2</v>
      </c>
      <c r="I38" s="11">
        <f t="shared" si="2"/>
        <v>45016.581523047156</v>
      </c>
      <c r="J38" s="15"/>
    </row>
    <row r="39" spans="2:10" x14ac:dyDescent="0.2">
      <c r="B39" s="19" t="s">
        <v>38</v>
      </c>
      <c r="D39" s="15">
        <v>41010</v>
      </c>
      <c r="E39" s="15" t="s">
        <v>46</v>
      </c>
      <c r="F39" s="9">
        <f>ROUND(F27*0.245866,0)</f>
        <v>-6548884</v>
      </c>
      <c r="G39" s="15" t="s">
        <v>26</v>
      </c>
      <c r="H39" s="89">
        <v>7.9787774498314715E-2</v>
      </c>
      <c r="I39" s="11">
        <f t="shared" si="2"/>
        <v>-522520.87980762124</v>
      </c>
      <c r="J39" s="15"/>
    </row>
    <row r="40" spans="2:10" x14ac:dyDescent="0.2">
      <c r="B40" s="19" t="s">
        <v>38</v>
      </c>
      <c r="D40" s="15">
        <v>41010</v>
      </c>
      <c r="E40" s="15" t="s">
        <v>46</v>
      </c>
      <c r="F40" s="9">
        <f>ROUND(F28*0.245866,0)</f>
        <v>-2363050</v>
      </c>
      <c r="G40" s="15" t="s">
        <v>31</v>
      </c>
      <c r="H40" s="89">
        <v>7.0845810240555085E-2</v>
      </c>
      <c r="I40" s="11">
        <f t="shared" si="2"/>
        <v>-167412.19188894369</v>
      </c>
      <c r="J40" s="15"/>
    </row>
    <row r="41" spans="2:10" x14ac:dyDescent="0.2">
      <c r="B41" s="19" t="s">
        <v>38</v>
      </c>
      <c r="D41" s="15">
        <v>41010</v>
      </c>
      <c r="E41" s="15" t="s">
        <v>46</v>
      </c>
      <c r="F41" s="9">
        <f>ROUND(F29*0.245866,0)</f>
        <v>-10541792</v>
      </c>
      <c r="G41" s="15" t="s">
        <v>36</v>
      </c>
      <c r="H41" s="89">
        <v>6.0210637474561575E-2</v>
      </c>
      <c r="I41" s="11">
        <f t="shared" si="2"/>
        <v>-634728.01644423336</v>
      </c>
      <c r="J41" s="15"/>
    </row>
    <row r="42" spans="2:10" x14ac:dyDescent="0.2">
      <c r="B42" s="19" t="s">
        <v>38</v>
      </c>
      <c r="D42" s="15">
        <v>41010</v>
      </c>
      <c r="E42" s="15" t="s">
        <v>46</v>
      </c>
      <c r="F42" s="9">
        <f>ROUND(F30*0.245866,0)</f>
        <v>64618012</v>
      </c>
      <c r="G42" s="15" t="s">
        <v>33</v>
      </c>
      <c r="H42" s="89">
        <v>6.8841450639549967E-2</v>
      </c>
      <c r="I42" s="11">
        <f t="shared" si="2"/>
        <v>4448397.6835238477</v>
      </c>
      <c r="J42" s="15"/>
    </row>
    <row r="43" spans="2:10" x14ac:dyDescent="0.2">
      <c r="B43" s="19" t="s">
        <v>38</v>
      </c>
      <c r="D43" s="15">
        <v>41010</v>
      </c>
      <c r="E43" s="15" t="s">
        <v>46</v>
      </c>
      <c r="F43" s="9">
        <f>ROUND(F31*0.245866,0)</f>
        <v>-10816227</v>
      </c>
      <c r="G43" s="15" t="s">
        <v>37</v>
      </c>
      <c r="H43" s="89">
        <v>7.0845810240555071E-2</v>
      </c>
      <c r="I43" s="11">
        <f t="shared" si="2"/>
        <v>-766284.36556076829</v>
      </c>
      <c r="J43" s="15"/>
    </row>
    <row r="44" spans="2:10" x14ac:dyDescent="0.2">
      <c r="B44" s="19" t="s">
        <v>112</v>
      </c>
      <c r="D44" s="15">
        <v>41110</v>
      </c>
      <c r="E44" s="15" t="s">
        <v>46</v>
      </c>
      <c r="F44" s="9">
        <f>+'7.4.2'!E51</f>
        <v>-4009257</v>
      </c>
      <c r="G44" s="15" t="s">
        <v>22</v>
      </c>
      <c r="H44" s="89" t="s">
        <v>113</v>
      </c>
      <c r="I44" s="11">
        <f>F44</f>
        <v>-4009257</v>
      </c>
      <c r="J44" s="15" t="s">
        <v>111</v>
      </c>
    </row>
    <row r="51" spans="1:10" x14ac:dyDescent="0.2">
      <c r="B51" s="19"/>
      <c r="D51" s="15"/>
      <c r="E51" s="15"/>
      <c r="F51" s="9"/>
      <c r="G51" s="15"/>
      <c r="H51" s="10"/>
      <c r="I51" s="11"/>
      <c r="J51" s="15"/>
    </row>
    <row r="52" spans="1:10" ht="13.5" customHeight="1" thickBot="1" x14ac:dyDescent="0.25">
      <c r="B52" s="14" t="s">
        <v>44</v>
      </c>
      <c r="D52" s="15"/>
      <c r="E52" s="15"/>
      <c r="F52" s="20"/>
      <c r="G52" s="15"/>
      <c r="H52" s="15"/>
      <c r="I52" s="15"/>
      <c r="J52" s="15"/>
    </row>
    <row r="53" spans="1:10" ht="13.5" customHeight="1" x14ac:dyDescent="0.2">
      <c r="A53" s="21"/>
      <c r="B53" s="82" t="s">
        <v>45</v>
      </c>
      <c r="C53" s="82"/>
      <c r="D53" s="82"/>
      <c r="E53" s="82"/>
      <c r="F53" s="82"/>
      <c r="G53" s="82"/>
      <c r="H53" s="82"/>
      <c r="I53" s="82"/>
      <c r="J53" s="83"/>
    </row>
    <row r="54" spans="1:10" ht="13.5" customHeight="1" x14ac:dyDescent="0.2">
      <c r="A54" s="22"/>
      <c r="B54" s="84"/>
      <c r="C54" s="84"/>
      <c r="D54" s="84"/>
      <c r="E54" s="84"/>
      <c r="F54" s="84"/>
      <c r="G54" s="84"/>
      <c r="H54" s="84"/>
      <c r="I54" s="84"/>
      <c r="J54" s="85"/>
    </row>
    <row r="55" spans="1:10" ht="13.5" customHeight="1" x14ac:dyDescent="0.2">
      <c r="A55" s="22"/>
      <c r="B55" s="84"/>
      <c r="C55" s="84"/>
      <c r="D55" s="84"/>
      <c r="E55" s="84"/>
      <c r="F55" s="84"/>
      <c r="G55" s="84"/>
      <c r="H55" s="84"/>
      <c r="I55" s="84"/>
      <c r="J55" s="85"/>
    </row>
    <row r="56" spans="1:10" ht="13.5" customHeight="1" x14ac:dyDescent="0.2">
      <c r="A56" s="22"/>
      <c r="B56" s="84"/>
      <c r="C56" s="84"/>
      <c r="D56" s="84"/>
      <c r="E56" s="84"/>
      <c r="F56" s="84"/>
      <c r="G56" s="84"/>
      <c r="H56" s="84"/>
      <c r="I56" s="84"/>
      <c r="J56" s="85"/>
    </row>
    <row r="57" spans="1:10" ht="13.5" customHeight="1" x14ac:dyDescent="0.2">
      <c r="A57" s="22"/>
      <c r="B57" s="84"/>
      <c r="C57" s="84"/>
      <c r="D57" s="84"/>
      <c r="E57" s="84"/>
      <c r="F57" s="84"/>
      <c r="G57" s="84"/>
      <c r="H57" s="84"/>
      <c r="I57" s="84"/>
      <c r="J57" s="85"/>
    </row>
    <row r="58" spans="1:10" ht="13.5" customHeight="1" x14ac:dyDescent="0.2">
      <c r="A58" s="22"/>
      <c r="B58" s="84"/>
      <c r="C58" s="84"/>
      <c r="D58" s="84"/>
      <c r="E58" s="84"/>
      <c r="F58" s="84"/>
      <c r="G58" s="84"/>
      <c r="H58" s="84"/>
      <c r="I58" s="84"/>
      <c r="J58" s="85"/>
    </row>
    <row r="59" spans="1:10" ht="13.5" customHeight="1" x14ac:dyDescent="0.2">
      <c r="A59" s="22"/>
      <c r="B59" s="84"/>
      <c r="C59" s="84"/>
      <c r="D59" s="84"/>
      <c r="E59" s="84"/>
      <c r="F59" s="84"/>
      <c r="G59" s="84"/>
      <c r="H59" s="84"/>
      <c r="I59" s="84"/>
      <c r="J59" s="85"/>
    </row>
    <row r="60" spans="1:10" ht="13.5" customHeight="1" x14ac:dyDescent="0.2">
      <c r="A60" s="22"/>
      <c r="B60" s="84"/>
      <c r="C60" s="84"/>
      <c r="D60" s="84"/>
      <c r="E60" s="84"/>
      <c r="F60" s="84"/>
      <c r="G60" s="84"/>
      <c r="H60" s="84"/>
      <c r="I60" s="84"/>
      <c r="J60" s="85"/>
    </row>
    <row r="61" spans="1:10" ht="13.5" customHeight="1" thickBot="1" x14ac:dyDescent="0.25">
      <c r="A61" s="23"/>
      <c r="B61" s="86"/>
      <c r="C61" s="86"/>
      <c r="D61" s="86"/>
      <c r="E61" s="86"/>
      <c r="F61" s="86"/>
      <c r="G61" s="86"/>
      <c r="H61" s="86"/>
      <c r="I61" s="86"/>
      <c r="J61" s="87"/>
    </row>
  </sheetData>
  <mergeCells count="1">
    <mergeCell ref="B53:J61"/>
  </mergeCells>
  <conditionalFormatting sqref="J2">
    <cfRule type="cellIs" dxfId="5" priority="1" stopIfTrue="1" operator="equal">
      <formula>"x.x"</formula>
    </cfRule>
  </conditionalFormatting>
  <conditionalFormatting sqref="B9">
    <cfRule type="cellIs" dxfId="4" priority="2" stopIfTrue="1" operator="equal">
      <formula>"Adjustment to Income/Expense/Rate Base:"</formula>
    </cfRule>
  </conditionalFormatting>
  <conditionalFormatting sqref="I7">
    <cfRule type="cellIs" dxfId="3" priority="3" stopIfTrue="1" operator="equal">
      <formula>"Update"</formula>
    </cfRule>
  </conditionalFormatting>
  <dataValidations count="6">
    <dataValidation type="list" allowBlank="1" showInputMessage="1" showErrorMessage="1" errorTitle="Oops!" error="You must enter a state, or, if the adjustment is system, enter all states." sqref="I7" xr:uid="{17141DC4-1641-4581-97B8-F12625EF246A}">
      <formula1>#REF!</formula1>
    </dataValidation>
    <dataValidation type="list" errorStyle="warning" allowBlank="1" showInputMessage="1" showErrorMessage="1" errorTitle="FERC ACCOUNT" error="This FERC Account is not included in the drop-down list. Is this the account you want to use?" sqref="D10:D44" xr:uid="{7B9785D8-1DE5-404D-A6BE-D4C6DB43460A}">
      <formula1>#REF!</formula1>
    </dataValidation>
    <dataValidation type="list" errorStyle="warning" allowBlank="1" showInputMessage="1" showErrorMessage="1" errorTitle="Factor" error="This factor is not included in the drop-down list. Is this the factor you want to use?" sqref="G10:G44" xr:uid="{02CE0048-366F-4533-BB9E-CAE5002E959F}">
      <formula1>#REF!</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51 E10:E44" xr:uid="{F67065C4-F791-47DD-A7C5-10C7C78B5BA3}">
      <formula1>"1, 2, 3"</formula1>
    </dataValidation>
    <dataValidation type="list" errorStyle="warning" allowBlank="1" showInputMessage="1" showErrorMessage="1" errorTitle="Factor" error="This factor is not included in the drop-down list. Is this the factor you want to use?" sqref="G51" xr:uid="{0EF6B55B-A5D2-46A8-B4C9-85E604D67C06}">
      <formula1>$G$60:$G$61</formula1>
    </dataValidation>
    <dataValidation type="list" errorStyle="warning" allowBlank="1" showInputMessage="1" showErrorMessage="1" errorTitle="FERC ACCOUNT" error="This FERC Account is not included in the drop-down list. Is this the account you want to use?" sqref="D51" xr:uid="{D115A78E-F294-492A-824B-9B63662AFB2A}">
      <formula1>$D$60:$D$61</formula1>
    </dataValidation>
  </dataValidations>
  <pageMargins left="0.7" right="0.7" top="0.75" bottom="0.75" header="0.3" footer="0.3"/>
  <pageSetup scale="8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99FA2-6310-4576-BBC4-6C177CC3375B}">
  <sheetPr>
    <pageSetUpPr fitToPage="1"/>
  </sheetPr>
  <dimension ref="A2:J61"/>
  <sheetViews>
    <sheetView view="pageBreakPreview" zoomScale="80" zoomScaleNormal="100" zoomScaleSheetLayoutView="80" workbookViewId="0"/>
  </sheetViews>
  <sheetFormatPr defaultRowHeight="12.75" x14ac:dyDescent="0.2"/>
  <cols>
    <col min="1" max="1" width="2.28515625" style="1" customWidth="1"/>
    <col min="2" max="2" width="3.5703125" style="1" customWidth="1"/>
    <col min="3" max="3" width="33" style="1" customWidth="1"/>
    <col min="4" max="4" width="10.140625" style="1" bestFit="1" customWidth="1"/>
    <col min="5" max="5" width="5.5703125" style="1" bestFit="1" customWidth="1"/>
    <col min="6" max="6" width="13" style="1" bestFit="1" customWidth="1"/>
    <col min="7" max="7" width="8.7109375" style="1" bestFit="1" customWidth="1"/>
    <col min="8" max="8" width="11" style="1" bestFit="1" customWidth="1"/>
    <col min="9" max="9" width="13.7109375" style="1" bestFit="1" customWidth="1"/>
    <col min="10" max="10" width="5.7109375" style="1" bestFit="1" customWidth="1"/>
    <col min="11" max="16384" width="9.140625" style="1"/>
  </cols>
  <sheetData>
    <row r="2" spans="1:10" x14ac:dyDescent="0.2">
      <c r="A2" s="2"/>
      <c r="B2" s="3" t="s">
        <v>0</v>
      </c>
      <c r="C2" s="2"/>
      <c r="D2" s="4"/>
      <c r="E2" s="4"/>
      <c r="F2" s="4"/>
      <c r="G2" s="4"/>
      <c r="H2" s="4"/>
      <c r="I2" s="90" t="s">
        <v>1</v>
      </c>
      <c r="J2" s="5" t="s">
        <v>27</v>
      </c>
    </row>
    <row r="3" spans="1:10" x14ac:dyDescent="0.2">
      <c r="A3" s="2"/>
      <c r="B3" s="3" t="s">
        <v>114</v>
      </c>
      <c r="C3" s="2"/>
      <c r="D3" s="4"/>
      <c r="E3" s="4"/>
      <c r="F3" s="4"/>
      <c r="G3" s="4"/>
      <c r="H3" s="4"/>
      <c r="I3" s="4"/>
      <c r="J3" s="4"/>
    </row>
    <row r="4" spans="1:10" x14ac:dyDescent="0.2">
      <c r="A4" s="2"/>
      <c r="B4" s="3" t="s">
        <v>116</v>
      </c>
      <c r="C4" s="2"/>
      <c r="D4" s="4"/>
      <c r="E4" s="4"/>
      <c r="F4" s="4"/>
      <c r="G4" s="4"/>
      <c r="H4" s="4"/>
      <c r="I4" s="4"/>
      <c r="J4" s="4"/>
    </row>
    <row r="5" spans="1:10" x14ac:dyDescent="0.2">
      <c r="A5" s="2"/>
      <c r="B5" s="2"/>
      <c r="C5" s="2"/>
      <c r="D5" s="4"/>
      <c r="E5" s="4"/>
      <c r="F5" s="4"/>
      <c r="G5" s="4"/>
      <c r="H5" s="4"/>
      <c r="I5" s="4"/>
      <c r="J5" s="4"/>
    </row>
    <row r="6" spans="1:10" x14ac:dyDescent="0.2">
      <c r="A6" s="2"/>
      <c r="B6" s="2"/>
      <c r="C6" s="2"/>
      <c r="D6" s="4"/>
      <c r="E6" s="4"/>
      <c r="F6" s="4"/>
      <c r="G6" s="4"/>
      <c r="H6" s="4"/>
      <c r="I6" s="4"/>
      <c r="J6" s="4"/>
    </row>
    <row r="7" spans="1:10" s="24" customFormat="1" x14ac:dyDescent="0.2">
      <c r="A7" s="13"/>
      <c r="B7" s="2"/>
      <c r="C7" s="2"/>
      <c r="D7" s="4"/>
      <c r="E7" s="4"/>
      <c r="F7" s="4" t="s">
        <v>2</v>
      </c>
      <c r="G7" s="4"/>
      <c r="H7" s="4"/>
      <c r="I7" s="4" t="s">
        <v>3</v>
      </c>
      <c r="J7" s="4"/>
    </row>
    <row r="8" spans="1:10" s="24" customFormat="1" x14ac:dyDescent="0.2">
      <c r="A8" s="13"/>
      <c r="B8" s="2"/>
      <c r="C8" s="2"/>
      <c r="D8" s="6" t="s">
        <v>4</v>
      </c>
      <c r="E8" s="6" t="s">
        <v>5</v>
      </c>
      <c r="F8" s="6" t="s">
        <v>6</v>
      </c>
      <c r="G8" s="6" t="s">
        <v>7</v>
      </c>
      <c r="H8" s="6" t="s">
        <v>8</v>
      </c>
      <c r="I8" s="6" t="s">
        <v>9</v>
      </c>
      <c r="J8" s="6" t="s">
        <v>10</v>
      </c>
    </row>
    <row r="9" spans="1:10" s="24" customFormat="1" x14ac:dyDescent="0.2">
      <c r="A9" s="13"/>
      <c r="B9" s="91" t="s">
        <v>11</v>
      </c>
    </row>
    <row r="10" spans="1:10" s="24" customFormat="1" x14ac:dyDescent="0.2">
      <c r="A10" s="13"/>
      <c r="B10" s="19" t="s">
        <v>39</v>
      </c>
      <c r="C10" s="13"/>
      <c r="D10" s="15" t="s">
        <v>29</v>
      </c>
      <c r="E10" s="15" t="s">
        <v>46</v>
      </c>
      <c r="F10" s="9">
        <f>'7.4.2'!E65</f>
        <v>-3211039</v>
      </c>
      <c r="G10" s="15" t="s">
        <v>26</v>
      </c>
      <c r="H10" s="89">
        <v>7.9787774498314715E-2</v>
      </c>
      <c r="I10" s="11">
        <f>H10*F10</f>
        <v>-256201.655637294</v>
      </c>
      <c r="J10" s="15" t="s">
        <v>111</v>
      </c>
    </row>
    <row r="11" spans="1:10" s="24" customFormat="1" x14ac:dyDescent="0.2">
      <c r="A11" s="13"/>
      <c r="B11" s="19" t="s">
        <v>39</v>
      </c>
      <c r="C11" s="13"/>
      <c r="D11" s="15" t="s">
        <v>29</v>
      </c>
      <c r="E11" s="15" t="s">
        <v>46</v>
      </c>
      <c r="F11" s="9">
        <f>'7.4.2'!E66</f>
        <v>2894178</v>
      </c>
      <c r="G11" s="15" t="s">
        <v>40</v>
      </c>
      <c r="H11" s="89">
        <v>0</v>
      </c>
      <c r="I11" s="11">
        <f>H11*F11</f>
        <v>0</v>
      </c>
      <c r="J11" s="15" t="s">
        <v>111</v>
      </c>
    </row>
    <row r="12" spans="1:10" s="24" customFormat="1" x14ac:dyDescent="0.2">
      <c r="A12" s="13"/>
      <c r="B12" s="19" t="s">
        <v>39</v>
      </c>
      <c r="C12" s="13"/>
      <c r="D12" s="15" t="s">
        <v>29</v>
      </c>
      <c r="E12" s="15" t="s">
        <v>46</v>
      </c>
      <c r="F12" s="9">
        <f>'7.4.2'!E67</f>
        <v>316861</v>
      </c>
      <c r="G12" s="15" t="s">
        <v>41</v>
      </c>
      <c r="H12" s="89">
        <v>0.22162982918040364</v>
      </c>
      <c r="I12" s="11">
        <f>H12*F12</f>
        <v>70225.849303931871</v>
      </c>
      <c r="J12" s="15" t="s">
        <v>111</v>
      </c>
    </row>
    <row r="13" spans="1:10" s="24" customFormat="1" x14ac:dyDescent="0.2">
      <c r="A13" s="13"/>
      <c r="B13" s="19"/>
      <c r="C13" s="13"/>
      <c r="D13" s="15"/>
      <c r="E13" s="15"/>
      <c r="F13" s="9"/>
      <c r="G13" s="15"/>
      <c r="H13" s="89"/>
      <c r="I13" s="11"/>
      <c r="J13" s="15"/>
    </row>
    <row r="14" spans="1:10" s="24" customFormat="1" x14ac:dyDescent="0.2">
      <c r="A14" s="13"/>
      <c r="B14" s="19" t="s">
        <v>42</v>
      </c>
      <c r="C14" s="13"/>
      <c r="D14" s="15" t="s">
        <v>35</v>
      </c>
      <c r="E14" s="15" t="s">
        <v>46</v>
      </c>
      <c r="F14" s="9">
        <f>'7.4.2'!E61</f>
        <v>499523.54126494192</v>
      </c>
      <c r="G14" s="15" t="s">
        <v>26</v>
      </c>
      <c r="H14" s="89">
        <v>7.9787774498314715E-2</v>
      </c>
      <c r="I14" s="11">
        <f>H14*F14</f>
        <v>39855.871667046791</v>
      </c>
      <c r="J14" s="15" t="s">
        <v>111</v>
      </c>
    </row>
    <row r="15" spans="1:10" s="24" customFormat="1" x14ac:dyDescent="0.2">
      <c r="A15" s="13"/>
      <c r="B15" s="19" t="s">
        <v>42</v>
      </c>
      <c r="C15" s="13"/>
      <c r="D15" s="15" t="s">
        <v>35</v>
      </c>
      <c r="E15" s="15" t="s">
        <v>46</v>
      </c>
      <c r="F15" s="9">
        <f>'7.4.2'!E62</f>
        <v>-467359.17463794444</v>
      </c>
      <c r="G15" s="15" t="s">
        <v>40</v>
      </c>
      <c r="H15" s="89">
        <v>0</v>
      </c>
      <c r="I15" s="11">
        <f>H15*F15</f>
        <v>0</v>
      </c>
      <c r="J15" s="15" t="s">
        <v>111</v>
      </c>
    </row>
    <row r="16" spans="1:10" s="24" customFormat="1" x14ac:dyDescent="0.2">
      <c r="A16" s="13"/>
      <c r="B16" s="19" t="s">
        <v>42</v>
      </c>
      <c r="C16" s="13"/>
      <c r="D16" s="15" t="s">
        <v>35</v>
      </c>
      <c r="E16" s="15" t="s">
        <v>46</v>
      </c>
      <c r="F16" s="9">
        <f>'7.4.2'!E63</f>
        <v>-32164.366626997711</v>
      </c>
      <c r="G16" s="15" t="s">
        <v>41</v>
      </c>
      <c r="H16" s="89">
        <v>0.22162982918040364</v>
      </c>
      <c r="I16" s="11">
        <f>H16*F16</f>
        <v>-7128.5830812373779</v>
      </c>
      <c r="J16" s="15" t="s">
        <v>111</v>
      </c>
    </row>
    <row r="17" spans="1:10" s="24" customFormat="1" x14ac:dyDescent="0.2">
      <c r="A17" s="13"/>
      <c r="B17" s="19"/>
      <c r="C17" s="13"/>
      <c r="D17" s="15"/>
      <c r="E17" s="15"/>
      <c r="F17" s="9"/>
      <c r="G17" s="15"/>
      <c r="H17" s="89"/>
      <c r="I17" s="11"/>
      <c r="J17" s="15"/>
    </row>
    <row r="18" spans="1:10" s="24" customFormat="1" x14ac:dyDescent="0.2">
      <c r="A18" s="13"/>
      <c r="B18" s="19" t="s">
        <v>121</v>
      </c>
      <c r="C18" s="13"/>
      <c r="D18" s="15">
        <v>41110</v>
      </c>
      <c r="E18" s="15" t="s">
        <v>46</v>
      </c>
      <c r="F18" s="9">
        <f>ROUND(-F10*0.245866,0)</f>
        <v>789485</v>
      </c>
      <c r="G18" s="15" t="s">
        <v>26</v>
      </c>
      <c r="H18" s="89">
        <v>7.9787774498314715E-2</v>
      </c>
      <c r="I18" s="11">
        <f>H18*F18</f>
        <v>62991.251149801996</v>
      </c>
      <c r="J18" s="15"/>
    </row>
    <row r="19" spans="1:10" s="24" customFormat="1" x14ac:dyDescent="0.2">
      <c r="A19" s="13"/>
      <c r="B19" s="19" t="s">
        <v>121</v>
      </c>
      <c r="C19" s="13"/>
      <c r="D19" s="15">
        <v>41110</v>
      </c>
      <c r="E19" s="15" t="s">
        <v>46</v>
      </c>
      <c r="F19" s="9">
        <f>ROUND(-F11*0.245866,0)</f>
        <v>-711580</v>
      </c>
      <c r="G19" s="15" t="s">
        <v>40</v>
      </c>
      <c r="H19" s="89">
        <v>0</v>
      </c>
      <c r="I19" s="11">
        <f>H19*F19</f>
        <v>0</v>
      </c>
      <c r="J19" s="15"/>
    </row>
    <row r="20" spans="1:10" s="24" customFormat="1" x14ac:dyDescent="0.2">
      <c r="A20" s="13"/>
      <c r="B20" s="19" t="s">
        <v>121</v>
      </c>
      <c r="C20" s="13"/>
      <c r="D20" s="15">
        <v>41110</v>
      </c>
      <c r="E20" s="15" t="s">
        <v>46</v>
      </c>
      <c r="F20" s="9">
        <f>ROUND(-F12*0.245866,0)</f>
        <v>-77905</v>
      </c>
      <c r="G20" s="15" t="s">
        <v>41</v>
      </c>
      <c r="H20" s="89">
        <v>0.22162982918040364</v>
      </c>
      <c r="I20" s="11">
        <f>H20*F20</f>
        <v>-17266.071842299345</v>
      </c>
      <c r="J20" s="15"/>
    </row>
    <row r="21" spans="1:10" s="24" customFormat="1" x14ac:dyDescent="0.2">
      <c r="A21" s="13"/>
      <c r="B21" s="19"/>
      <c r="C21" s="13"/>
      <c r="D21" s="15"/>
      <c r="E21" s="15"/>
      <c r="F21" s="9"/>
      <c r="G21" s="15"/>
      <c r="H21" s="89"/>
      <c r="I21" s="11"/>
      <c r="J21" s="15"/>
    </row>
    <row r="22" spans="1:10" s="24" customFormat="1" x14ac:dyDescent="0.2">
      <c r="A22" s="13"/>
      <c r="B22" s="19" t="s">
        <v>122</v>
      </c>
      <c r="C22" s="13"/>
      <c r="D22" s="15">
        <v>41010</v>
      </c>
      <c r="E22" s="15" t="s">
        <v>46</v>
      </c>
      <c r="F22" s="9">
        <f>ROUND(F14*0.245866,0)</f>
        <v>122816</v>
      </c>
      <c r="G22" s="15" t="s">
        <v>26</v>
      </c>
      <c r="H22" s="89">
        <v>7.9787774498314715E-2</v>
      </c>
      <c r="I22" s="11">
        <f>H22*F22</f>
        <v>9799.2153127850197</v>
      </c>
      <c r="J22" s="15"/>
    </row>
    <row r="23" spans="1:10" s="24" customFormat="1" x14ac:dyDescent="0.2">
      <c r="A23" s="13"/>
      <c r="B23" s="19" t="s">
        <v>122</v>
      </c>
      <c r="C23" s="13"/>
      <c r="D23" s="15">
        <v>41010</v>
      </c>
      <c r="E23" s="15" t="s">
        <v>46</v>
      </c>
      <c r="F23" s="9">
        <f>ROUND(F15*0.245866,0)</f>
        <v>-114908</v>
      </c>
      <c r="G23" s="15" t="s">
        <v>40</v>
      </c>
      <c r="H23" s="89">
        <v>0</v>
      </c>
      <c r="I23" s="11">
        <f>H23*F23</f>
        <v>0</v>
      </c>
      <c r="J23" s="15"/>
    </row>
    <row r="24" spans="1:10" s="24" customFormat="1" x14ac:dyDescent="0.2">
      <c r="A24" s="13"/>
      <c r="B24" s="19" t="s">
        <v>122</v>
      </c>
      <c r="C24" s="13"/>
      <c r="D24" s="15">
        <v>41010</v>
      </c>
      <c r="E24" s="15" t="s">
        <v>46</v>
      </c>
      <c r="F24" s="9">
        <f>ROUND(F16*0.245866,0)</f>
        <v>-7908</v>
      </c>
      <c r="G24" s="15" t="s">
        <v>41</v>
      </c>
      <c r="H24" s="89">
        <v>0.22162982918040364</v>
      </c>
      <c r="I24" s="11">
        <f>H24*F24</f>
        <v>-1752.6486891586319</v>
      </c>
      <c r="J24" s="15"/>
    </row>
    <row r="25" spans="1:10" s="24" customFormat="1" x14ac:dyDescent="0.2">
      <c r="A25" s="13"/>
      <c r="B25" s="19"/>
      <c r="C25" s="13"/>
      <c r="D25" s="15"/>
      <c r="E25" s="15"/>
      <c r="F25" s="9"/>
      <c r="G25" s="15"/>
      <c r="H25" s="89"/>
      <c r="I25" s="11"/>
      <c r="J25" s="15"/>
    </row>
    <row r="26" spans="1:10" s="24" customFormat="1" x14ac:dyDescent="0.2">
      <c r="A26" s="13"/>
      <c r="B26" s="19" t="s">
        <v>43</v>
      </c>
      <c r="C26" s="13"/>
      <c r="D26" s="15">
        <v>282</v>
      </c>
      <c r="E26" s="15" t="s">
        <v>46</v>
      </c>
      <c r="F26" s="9">
        <f>'7.4.2'!E69</f>
        <v>5329978.5599263459</v>
      </c>
      <c r="G26" s="15" t="s">
        <v>26</v>
      </c>
      <c r="H26" s="89">
        <v>7.9787774498314715E-2</v>
      </c>
      <c r="I26" s="11">
        <f>H26*F26</f>
        <v>425267.12742025551</v>
      </c>
      <c r="J26" s="15" t="s">
        <v>111</v>
      </c>
    </row>
    <row r="27" spans="1:10" s="24" customFormat="1" x14ac:dyDescent="0.2">
      <c r="A27" s="13"/>
      <c r="B27" s="19" t="s">
        <v>43</v>
      </c>
      <c r="C27" s="13"/>
      <c r="D27" s="15">
        <v>282</v>
      </c>
      <c r="E27" s="15" t="s">
        <v>46</v>
      </c>
      <c r="F27" s="9">
        <f>'7.4.2'!E70</f>
        <v>-4722710.5585114583</v>
      </c>
      <c r="G27" s="15" t="s">
        <v>40</v>
      </c>
      <c r="H27" s="89">
        <v>0</v>
      </c>
      <c r="I27" s="11">
        <f>H27*F27</f>
        <v>0</v>
      </c>
      <c r="J27" s="15" t="s">
        <v>111</v>
      </c>
    </row>
    <row r="28" spans="1:10" s="24" customFormat="1" x14ac:dyDescent="0.2">
      <c r="A28" s="13"/>
      <c r="B28" s="19" t="s">
        <v>43</v>
      </c>
      <c r="C28" s="13"/>
      <c r="D28" s="15">
        <v>282</v>
      </c>
      <c r="E28" s="15" t="s">
        <v>46</v>
      </c>
      <c r="F28" s="9">
        <f>'7.4.2'!E71</f>
        <v>-607268.00141488854</v>
      </c>
      <c r="G28" s="15" t="s">
        <v>41</v>
      </c>
      <c r="H28" s="89">
        <v>0.22162982918040364</v>
      </c>
      <c r="I28" s="11">
        <f>H28*F28</f>
        <v>-134588.70342030685</v>
      </c>
      <c r="J28" s="15" t="s">
        <v>111</v>
      </c>
    </row>
    <row r="29" spans="1:10" s="24" customFormat="1" x14ac:dyDescent="0.2">
      <c r="A29" s="13"/>
      <c r="B29" s="19"/>
      <c r="C29" s="13"/>
      <c r="D29" s="15"/>
      <c r="E29" s="15"/>
      <c r="F29" s="9"/>
      <c r="G29" s="15"/>
      <c r="H29" s="89"/>
      <c r="I29" s="11"/>
      <c r="J29" s="15"/>
    </row>
    <row r="30" spans="1:10" s="24" customFormat="1" x14ac:dyDescent="0.2">
      <c r="A30" s="13"/>
      <c r="B30" s="19" t="s">
        <v>119</v>
      </c>
      <c r="C30" s="13"/>
      <c r="D30" s="15" t="s">
        <v>29</v>
      </c>
      <c r="E30" s="15" t="s">
        <v>47</v>
      </c>
      <c r="F30" s="9">
        <f>'7.4.2'!E76</f>
        <v>-3835531.5521339444</v>
      </c>
      <c r="G30" s="15" t="s">
        <v>26</v>
      </c>
      <c r="H30" s="89">
        <v>7.9787774498314715E-2</v>
      </c>
      <c r="I30" s="11">
        <f>H30*F30</f>
        <v>-306028.52656283416</v>
      </c>
      <c r="J30" s="15" t="s">
        <v>111</v>
      </c>
    </row>
    <row r="31" spans="1:10" s="24" customFormat="1" x14ac:dyDescent="0.2">
      <c r="A31" s="13"/>
      <c r="B31" s="19" t="s">
        <v>120</v>
      </c>
      <c r="C31" s="13"/>
      <c r="D31" s="15" t="s">
        <v>35</v>
      </c>
      <c r="E31" s="15" t="s">
        <v>47</v>
      </c>
      <c r="F31" s="9">
        <f>-'7.4.2'!E75</f>
        <v>-16585236</v>
      </c>
      <c r="G31" s="15" t="s">
        <v>26</v>
      </c>
      <c r="H31" s="89">
        <v>7.9787774498314715E-2</v>
      </c>
      <c r="I31" s="11">
        <f>H31*F31</f>
        <v>-1323299.0699693311</v>
      </c>
      <c r="J31" s="15" t="s">
        <v>111</v>
      </c>
    </row>
    <row r="32" spans="1:10" x14ac:dyDescent="0.2">
      <c r="B32" s="19" t="s">
        <v>118</v>
      </c>
      <c r="C32" s="13"/>
      <c r="D32" s="15">
        <v>41110</v>
      </c>
      <c r="E32" s="15" t="s">
        <v>47</v>
      </c>
      <c r="F32" s="9">
        <f>ROUND(-F30*0.245866,0)</f>
        <v>943027</v>
      </c>
      <c r="G32" s="15" t="s">
        <v>26</v>
      </c>
      <c r="H32" s="89">
        <v>7.9787774498314715E-2</v>
      </c>
      <c r="I32" s="11">
        <f>H32*F32</f>
        <v>75242.025621822235</v>
      </c>
      <c r="J32" s="15"/>
    </row>
    <row r="33" spans="2:10" x14ac:dyDescent="0.2">
      <c r="B33" s="19" t="s">
        <v>118</v>
      </c>
      <c r="C33" s="13"/>
      <c r="D33" s="15">
        <v>41010</v>
      </c>
      <c r="E33" s="15" t="s">
        <v>47</v>
      </c>
      <c r="F33" s="9">
        <f>ROUND(F31*0.245866,0)</f>
        <v>-4077746</v>
      </c>
      <c r="G33" s="15" t="s">
        <v>26</v>
      </c>
      <c r="H33" s="89">
        <v>7.9787774498314715E-2</v>
      </c>
      <c r="I33" s="11">
        <f>H33*F33</f>
        <v>-325354.27830940485</v>
      </c>
      <c r="J33" s="15"/>
    </row>
    <row r="34" spans="2:10" x14ac:dyDescent="0.2">
      <c r="B34" s="19" t="s">
        <v>117</v>
      </c>
      <c r="C34" s="13"/>
      <c r="D34" s="15">
        <v>282</v>
      </c>
      <c r="E34" s="15" t="s">
        <v>47</v>
      </c>
      <c r="F34" s="9">
        <f>'7.4.2'!E77</f>
        <v>4968865.083333334</v>
      </c>
      <c r="G34" s="15" t="s">
        <v>26</v>
      </c>
      <c r="H34" s="89">
        <v>7.9787774498314715E-2</v>
      </c>
      <c r="I34" s="11">
        <f>H34*F34</f>
        <v>396454.68678154983</v>
      </c>
      <c r="J34" s="15" t="s">
        <v>111</v>
      </c>
    </row>
    <row r="52" spans="1:10" s="24" customFormat="1" ht="13.5" customHeight="1" thickBot="1" x14ac:dyDescent="0.25">
      <c r="A52" s="13"/>
      <c r="B52" s="14" t="s">
        <v>44</v>
      </c>
      <c r="C52" s="13"/>
      <c r="D52" s="15"/>
      <c r="E52" s="15"/>
      <c r="F52" s="20"/>
      <c r="G52" s="15"/>
      <c r="H52" s="15"/>
      <c r="I52" s="15"/>
      <c r="J52" s="15"/>
    </row>
    <row r="53" spans="1:10" s="24" customFormat="1" ht="13.5" customHeight="1" x14ac:dyDescent="0.2">
      <c r="A53" s="21"/>
      <c r="B53" s="82" t="s">
        <v>45</v>
      </c>
      <c r="C53" s="82"/>
      <c r="D53" s="82"/>
      <c r="E53" s="82"/>
      <c r="F53" s="82"/>
      <c r="G53" s="82"/>
      <c r="H53" s="82"/>
      <c r="I53" s="82"/>
      <c r="J53" s="83"/>
    </row>
    <row r="54" spans="1:10" s="24" customFormat="1" ht="13.5" customHeight="1" x14ac:dyDescent="0.2">
      <c r="A54" s="22"/>
      <c r="B54" s="84"/>
      <c r="C54" s="84"/>
      <c r="D54" s="84"/>
      <c r="E54" s="84"/>
      <c r="F54" s="84"/>
      <c r="G54" s="84"/>
      <c r="H54" s="84"/>
      <c r="I54" s="84"/>
      <c r="J54" s="85"/>
    </row>
    <row r="55" spans="1:10" s="24" customFormat="1" ht="13.5" customHeight="1" x14ac:dyDescent="0.2">
      <c r="A55" s="22"/>
      <c r="B55" s="84"/>
      <c r="C55" s="84"/>
      <c r="D55" s="84"/>
      <c r="E55" s="84"/>
      <c r="F55" s="84"/>
      <c r="G55" s="84"/>
      <c r="H55" s="84"/>
      <c r="I55" s="84"/>
      <c r="J55" s="85"/>
    </row>
    <row r="56" spans="1:10" s="24" customFormat="1" ht="13.5" customHeight="1" x14ac:dyDescent="0.2">
      <c r="A56" s="22"/>
      <c r="B56" s="84"/>
      <c r="C56" s="84"/>
      <c r="D56" s="84"/>
      <c r="E56" s="84"/>
      <c r="F56" s="84"/>
      <c r="G56" s="84"/>
      <c r="H56" s="84"/>
      <c r="I56" s="84"/>
      <c r="J56" s="85"/>
    </row>
    <row r="57" spans="1:10" s="24" customFormat="1" ht="13.5" customHeight="1" x14ac:dyDescent="0.2">
      <c r="A57" s="22"/>
      <c r="B57" s="84"/>
      <c r="C57" s="84"/>
      <c r="D57" s="84"/>
      <c r="E57" s="84"/>
      <c r="F57" s="84"/>
      <c r="G57" s="84"/>
      <c r="H57" s="84"/>
      <c r="I57" s="84"/>
      <c r="J57" s="85"/>
    </row>
    <row r="58" spans="1:10" s="24" customFormat="1" ht="13.5" customHeight="1" x14ac:dyDescent="0.2">
      <c r="A58" s="22"/>
      <c r="B58" s="84"/>
      <c r="C58" s="84"/>
      <c r="D58" s="84"/>
      <c r="E58" s="84"/>
      <c r="F58" s="84"/>
      <c r="G58" s="84"/>
      <c r="H58" s="84"/>
      <c r="I58" s="84"/>
      <c r="J58" s="85"/>
    </row>
    <row r="59" spans="1:10" s="24" customFormat="1" ht="13.5" customHeight="1" x14ac:dyDescent="0.2">
      <c r="A59" s="22"/>
      <c r="B59" s="84"/>
      <c r="C59" s="84"/>
      <c r="D59" s="84"/>
      <c r="E59" s="84"/>
      <c r="F59" s="84"/>
      <c r="G59" s="84"/>
      <c r="H59" s="84"/>
      <c r="I59" s="84"/>
      <c r="J59" s="85"/>
    </row>
    <row r="60" spans="1:10" s="24" customFormat="1" ht="13.5" customHeight="1" x14ac:dyDescent="0.2">
      <c r="A60" s="22"/>
      <c r="B60" s="84"/>
      <c r="C60" s="84"/>
      <c r="D60" s="84"/>
      <c r="E60" s="84"/>
      <c r="F60" s="84"/>
      <c r="G60" s="84"/>
      <c r="H60" s="84"/>
      <c r="I60" s="84"/>
      <c r="J60" s="85"/>
    </row>
    <row r="61" spans="1:10" s="24" customFormat="1" ht="13.5" customHeight="1" thickBot="1" x14ac:dyDescent="0.25">
      <c r="A61" s="23"/>
      <c r="B61" s="86"/>
      <c r="C61" s="86"/>
      <c r="D61" s="86"/>
      <c r="E61" s="86"/>
      <c r="F61" s="86"/>
      <c r="G61" s="86"/>
      <c r="H61" s="86"/>
      <c r="I61" s="86"/>
      <c r="J61" s="87"/>
    </row>
  </sheetData>
  <mergeCells count="1">
    <mergeCell ref="B53:J61"/>
  </mergeCells>
  <conditionalFormatting sqref="J2">
    <cfRule type="cellIs" dxfId="2" priority="1" stopIfTrue="1" operator="equal">
      <formula>"x.x"</formula>
    </cfRule>
  </conditionalFormatting>
  <conditionalFormatting sqref="I7">
    <cfRule type="cellIs" dxfId="1" priority="2" stopIfTrue="1" operator="equal">
      <formula>"Update"</formula>
    </cfRule>
  </conditionalFormatting>
  <dataValidations count="6">
    <dataValidation type="list" errorStyle="warning" allowBlank="1" showInputMessage="1" showErrorMessage="1" errorTitle="FERC ACCOUNT" error="This FERC Account is not included in the drop-down list. Is this the account you want to use?" sqref="D10:D16 D18:D20 D22:D34" xr:uid="{D115A78E-F294-492A-824B-9B63662AFB2A}">
      <formula1>$D$60:$D$61</formula1>
    </dataValidation>
    <dataValidation type="list" errorStyle="warning" allowBlank="1" showInputMessage="1" showErrorMessage="1" errorTitle="Factor" error="This factor is not included in the drop-down list. Is this the factor you want to use?" sqref="G10:G16 G18:G20 G22:G34" xr:uid="{0EF6B55B-A5D2-46A8-B4C9-85E604D67C06}">
      <formula1>$G$60:$G$61</formula1>
    </dataValidation>
    <dataValidation type="list" errorStyle="warning" allowBlank="1" showInputMessage="1" showErrorMessage="1" errorTitle="Factor" error="This factor is not included in the drop-down list. Is this the factor you want to use?" sqref="G21 G17" xr:uid="{02CE0048-366F-4533-BB9E-CAE5002E959F}">
      <formula1>#REF!</formula1>
    </dataValidation>
    <dataValidation type="list" errorStyle="warning" allowBlank="1" showInputMessage="1" showErrorMessage="1" errorTitle="FERC ACCOUNT" error="This FERC Account is not included in the drop-down list. Is this the account you want to use?" sqref="D21 D17" xr:uid="{7B9785D8-1DE5-404D-A6BE-D4C6DB43460A}">
      <formula1>#REF!</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0:E34" xr:uid="{F67065C4-F791-47DD-A7C5-10C7C78B5BA3}">
      <formula1>"1, 2, 3"</formula1>
    </dataValidation>
    <dataValidation type="list" allowBlank="1" showInputMessage="1" showErrorMessage="1" errorTitle="Oops!" error="You must enter a state, or, if the adjustment is system, enter all states." sqref="I7" xr:uid="{48A01052-9E3D-4177-8261-BDB62DC0C06C}">
      <formula1>$I$65:$I$72</formula1>
    </dataValidation>
  </dataValidations>
  <pageMargins left="0.7" right="0.7" top="0.75" bottom="0.75" header="0.3" footer="0.3"/>
  <pageSetup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28036-78DB-4A71-85B6-BB31DD092203}">
  <sheetPr>
    <pageSetUpPr fitToPage="1"/>
  </sheetPr>
  <dimension ref="A1:G78"/>
  <sheetViews>
    <sheetView view="pageBreakPreview" zoomScale="80" zoomScaleNormal="100" zoomScaleSheetLayoutView="80" workbookViewId="0"/>
  </sheetViews>
  <sheetFormatPr defaultRowHeight="12.75" x14ac:dyDescent="0.2"/>
  <cols>
    <col min="1" max="1" width="60.85546875" style="2" customWidth="1"/>
    <col min="2" max="2" width="16.28515625" style="2" bestFit="1" customWidth="1"/>
    <col min="3" max="3" width="22.5703125" style="2" customWidth="1"/>
    <col min="4" max="4" width="22.42578125" style="2" customWidth="1"/>
    <col min="5" max="5" width="21.5703125" style="2" bestFit="1" customWidth="1"/>
    <col min="6" max="6" width="19.7109375" style="2" customWidth="1"/>
    <col min="7" max="7" width="9.140625" style="2"/>
    <col min="8" max="16384" width="9.140625" style="1"/>
  </cols>
  <sheetData>
    <row r="1" spans="1:7" x14ac:dyDescent="0.2">
      <c r="A1" s="25" t="s">
        <v>0</v>
      </c>
      <c r="F1" s="90" t="s">
        <v>1</v>
      </c>
      <c r="G1" s="26" t="s">
        <v>111</v>
      </c>
    </row>
    <row r="2" spans="1:7" x14ac:dyDescent="0.2">
      <c r="A2" s="25" t="s">
        <v>114</v>
      </c>
    </row>
    <row r="3" spans="1:7" x14ac:dyDescent="0.2">
      <c r="A3" s="25" t="s">
        <v>115</v>
      </c>
    </row>
    <row r="5" spans="1:7" x14ac:dyDescent="0.2">
      <c r="A5" s="27" t="s">
        <v>48</v>
      </c>
      <c r="B5" s="28"/>
      <c r="C5" s="27" t="s">
        <v>49</v>
      </c>
      <c r="D5" s="29"/>
      <c r="E5" s="30"/>
      <c r="F5" s="31" t="s">
        <v>50</v>
      </c>
    </row>
    <row r="6" spans="1:7" x14ac:dyDescent="0.2">
      <c r="A6" s="32" t="s">
        <v>51</v>
      </c>
      <c r="B6" s="33" t="s">
        <v>52</v>
      </c>
      <c r="C6" s="34" t="s">
        <v>53</v>
      </c>
      <c r="D6" s="34" t="s">
        <v>54</v>
      </c>
      <c r="E6" s="34" t="s">
        <v>55</v>
      </c>
      <c r="F6" s="35" t="s">
        <v>56</v>
      </c>
    </row>
    <row r="7" spans="1:7" x14ac:dyDescent="0.2">
      <c r="A7" s="36" t="s">
        <v>57</v>
      </c>
      <c r="B7" s="37" t="s">
        <v>58</v>
      </c>
      <c r="C7" s="38"/>
      <c r="D7" s="38">
        <f>E7-C7</f>
        <v>-69443709</v>
      </c>
      <c r="E7" s="38">
        <v>-69443709</v>
      </c>
      <c r="F7" s="39" t="s">
        <v>13</v>
      </c>
    </row>
    <row r="8" spans="1:7" x14ac:dyDescent="0.2">
      <c r="A8" s="36" t="s">
        <v>123</v>
      </c>
      <c r="B8" s="37" t="s">
        <v>58</v>
      </c>
      <c r="C8" s="38">
        <v>0</v>
      </c>
      <c r="D8" s="38">
        <f t="shared" ref="D8:D16" si="0">E8-C8</f>
        <v>-186669966</v>
      </c>
      <c r="E8" s="38">
        <v>-186669966</v>
      </c>
      <c r="F8" s="39" t="s">
        <v>124</v>
      </c>
    </row>
    <row r="9" spans="1:7" x14ac:dyDescent="0.2">
      <c r="A9" s="36" t="s">
        <v>59</v>
      </c>
      <c r="B9" s="37" t="s">
        <v>58</v>
      </c>
      <c r="C9" s="38">
        <v>0</v>
      </c>
      <c r="D9" s="38">
        <f t="shared" si="0"/>
        <v>-788228399</v>
      </c>
      <c r="E9" s="38">
        <v>-788228399</v>
      </c>
      <c r="F9" s="39" t="s">
        <v>16</v>
      </c>
    </row>
    <row r="10" spans="1:7" x14ac:dyDescent="0.2">
      <c r="A10" s="36" t="s">
        <v>60</v>
      </c>
      <c r="B10" s="37" t="s">
        <v>58</v>
      </c>
      <c r="C10" s="38">
        <v>0</v>
      </c>
      <c r="D10" s="38">
        <f t="shared" si="0"/>
        <v>-11137155</v>
      </c>
      <c r="E10" s="38">
        <v>-11137155</v>
      </c>
      <c r="F10" s="40" t="s">
        <v>18</v>
      </c>
    </row>
    <row r="11" spans="1:7" x14ac:dyDescent="0.2">
      <c r="A11" s="36" t="s">
        <v>61</v>
      </c>
      <c r="B11" s="37" t="s">
        <v>58</v>
      </c>
      <c r="C11" s="38">
        <v>0</v>
      </c>
      <c r="D11" s="38">
        <f t="shared" si="0"/>
        <v>-1446232774</v>
      </c>
      <c r="E11" s="38">
        <v>-1446232774</v>
      </c>
      <c r="F11" s="39" t="s">
        <v>20</v>
      </c>
    </row>
    <row r="12" spans="1:7" x14ac:dyDescent="0.2">
      <c r="A12" s="36" t="s">
        <v>62</v>
      </c>
      <c r="B12" s="37" t="s">
        <v>58</v>
      </c>
      <c r="C12" s="38">
        <v>0</v>
      </c>
      <c r="D12" s="38">
        <f t="shared" si="0"/>
        <v>-236637662</v>
      </c>
      <c r="E12" s="38">
        <v>-236637662</v>
      </c>
      <c r="F12" s="39" t="s">
        <v>22</v>
      </c>
    </row>
    <row r="13" spans="1:7" x14ac:dyDescent="0.2">
      <c r="A13" s="36" t="s">
        <v>63</v>
      </c>
      <c r="B13" s="37" t="s">
        <v>58</v>
      </c>
      <c r="C13" s="38">
        <v>0</v>
      </c>
      <c r="D13" s="38">
        <f t="shared" si="0"/>
        <v>-463351266</v>
      </c>
      <c r="E13" s="38">
        <v>-463351266</v>
      </c>
      <c r="F13" s="39" t="s">
        <v>125</v>
      </c>
    </row>
    <row r="14" spans="1:7" x14ac:dyDescent="0.2">
      <c r="A14" s="36" t="s">
        <v>64</v>
      </c>
      <c r="B14" s="37" t="s">
        <v>58</v>
      </c>
      <c r="C14" s="38">
        <v>-2823702289</v>
      </c>
      <c r="D14" s="38">
        <f t="shared" si="0"/>
        <v>2823702289</v>
      </c>
      <c r="E14" s="38">
        <v>0</v>
      </c>
      <c r="F14" s="39" t="s">
        <v>25</v>
      </c>
    </row>
    <row r="15" spans="1:7" x14ac:dyDescent="0.2">
      <c r="A15" s="36" t="s">
        <v>65</v>
      </c>
      <c r="B15" s="37" t="s">
        <v>58</v>
      </c>
      <c r="C15" s="38">
        <v>-143593227</v>
      </c>
      <c r="D15" s="38">
        <f t="shared" si="0"/>
        <v>143593227</v>
      </c>
      <c r="E15" s="38">
        <v>0</v>
      </c>
      <c r="F15" s="39" t="s">
        <v>26</v>
      </c>
    </row>
    <row r="16" spans="1:7" x14ac:dyDescent="0.2">
      <c r="A16" s="36" t="s">
        <v>66</v>
      </c>
      <c r="B16" s="37" t="s">
        <v>58</v>
      </c>
      <c r="C16" s="38">
        <v>0</v>
      </c>
      <c r="D16" s="38">
        <f t="shared" si="0"/>
        <v>0</v>
      </c>
      <c r="E16" s="38">
        <v>0</v>
      </c>
      <c r="F16" s="39" t="s">
        <v>25</v>
      </c>
    </row>
    <row r="17" spans="1:7" x14ac:dyDescent="0.2">
      <c r="A17" s="41"/>
      <c r="B17" s="42"/>
      <c r="C17" s="43">
        <f>SUBTOTAL(9,C7:C16)</f>
        <v>-2967295516</v>
      </c>
      <c r="D17" s="43">
        <f>SUBTOTAL(9,D7:D16)</f>
        <v>-234405415</v>
      </c>
      <c r="E17" s="43">
        <f>SUBTOTAL(9,E7:E16)</f>
        <v>-3201700931</v>
      </c>
      <c r="F17" s="44"/>
    </row>
    <row r="18" spans="1:7" x14ac:dyDescent="0.2">
      <c r="A18" s="3"/>
      <c r="B18" s="3"/>
      <c r="C18" s="3"/>
      <c r="D18" s="45" t="s">
        <v>67</v>
      </c>
      <c r="E18" s="46"/>
      <c r="F18" s="47"/>
    </row>
    <row r="19" spans="1:7" x14ac:dyDescent="0.2">
      <c r="C19" s="48"/>
      <c r="E19" s="48"/>
    </row>
    <row r="20" spans="1:7" x14ac:dyDescent="0.2">
      <c r="A20" s="27" t="s">
        <v>48</v>
      </c>
      <c r="B20" s="28"/>
      <c r="C20" s="27" t="s">
        <v>49</v>
      </c>
      <c r="D20" s="29"/>
      <c r="E20" s="30"/>
      <c r="F20" s="31" t="s">
        <v>50</v>
      </c>
    </row>
    <row r="21" spans="1:7" x14ac:dyDescent="0.2">
      <c r="A21" s="32" t="s">
        <v>68</v>
      </c>
      <c r="B21" s="33" t="s">
        <v>52</v>
      </c>
      <c r="C21" s="34" t="str">
        <f>C6</f>
        <v>Base Period*</v>
      </c>
      <c r="D21" s="34" t="s">
        <v>55</v>
      </c>
      <c r="E21" s="34" t="s">
        <v>54</v>
      </c>
      <c r="F21" s="34" t="str">
        <f>F6</f>
        <v>WIJAM</v>
      </c>
    </row>
    <row r="22" spans="1:7" x14ac:dyDescent="0.2">
      <c r="A22" s="49"/>
      <c r="B22" s="50"/>
      <c r="C22" s="51" t="s">
        <v>69</v>
      </c>
      <c r="D22" s="51" t="s">
        <v>70</v>
      </c>
      <c r="E22" s="51"/>
      <c r="F22" s="92"/>
    </row>
    <row r="23" spans="1:7" x14ac:dyDescent="0.2">
      <c r="A23" s="52" t="s">
        <v>71</v>
      </c>
      <c r="D23" s="53"/>
      <c r="F23" s="54"/>
    </row>
    <row r="24" spans="1:7" x14ac:dyDescent="0.2">
      <c r="A24" s="55" t="s">
        <v>72</v>
      </c>
      <c r="B24" s="4" t="s">
        <v>73</v>
      </c>
      <c r="C24" s="56">
        <v>1071417204</v>
      </c>
      <c r="D24" s="53">
        <v>1059882092</v>
      </c>
      <c r="E24" s="57">
        <f>+D24-C24</f>
        <v>-11535112</v>
      </c>
      <c r="F24" s="92" t="s">
        <v>30</v>
      </c>
      <c r="G24" s="7" t="s">
        <v>74</v>
      </c>
    </row>
    <row r="25" spans="1:7" x14ac:dyDescent="0.2">
      <c r="A25" s="49" t="s">
        <v>75</v>
      </c>
      <c r="B25" s="4" t="s">
        <v>76</v>
      </c>
      <c r="C25" s="56">
        <v>7341209</v>
      </c>
      <c r="D25" s="53">
        <v>79052.999982194218</v>
      </c>
      <c r="E25" s="57">
        <f t="shared" ref="E25:E29" si="1">+D25-C25</f>
        <v>-7262156.000017806</v>
      </c>
      <c r="F25" s="58" t="s">
        <v>31</v>
      </c>
      <c r="G25" s="7" t="s">
        <v>74</v>
      </c>
    </row>
    <row r="26" spans="1:7" x14ac:dyDescent="0.2">
      <c r="A26" s="49" t="s">
        <v>32</v>
      </c>
      <c r="B26" s="4" t="s">
        <v>77</v>
      </c>
      <c r="C26" s="56">
        <v>109875810</v>
      </c>
      <c r="D26" s="53">
        <v>85818361</v>
      </c>
      <c r="E26" s="57">
        <f t="shared" si="1"/>
        <v>-24057449</v>
      </c>
      <c r="F26" s="58" t="s">
        <v>32</v>
      </c>
      <c r="G26" s="7" t="s">
        <v>74</v>
      </c>
    </row>
    <row r="27" spans="1:7" x14ac:dyDescent="0.2">
      <c r="A27" s="49" t="s">
        <v>78</v>
      </c>
      <c r="B27" s="4" t="s">
        <v>79</v>
      </c>
      <c r="C27" s="56">
        <v>42241109</v>
      </c>
      <c r="D27" s="53">
        <v>175440859</v>
      </c>
      <c r="E27" s="57">
        <f t="shared" si="1"/>
        <v>133199750</v>
      </c>
      <c r="F27" s="58" t="s">
        <v>33</v>
      </c>
      <c r="G27" s="7" t="s">
        <v>74</v>
      </c>
    </row>
    <row r="28" spans="1:7" x14ac:dyDescent="0.2">
      <c r="A28" s="49" t="s">
        <v>80</v>
      </c>
      <c r="B28" s="59">
        <v>105.14</v>
      </c>
      <c r="C28" s="56">
        <v>3969565</v>
      </c>
      <c r="D28" s="53">
        <v>0</v>
      </c>
      <c r="E28" s="57">
        <f t="shared" si="1"/>
        <v>-3969565</v>
      </c>
      <c r="F28" s="58" t="s">
        <v>34</v>
      </c>
      <c r="G28" s="7" t="s">
        <v>74</v>
      </c>
    </row>
    <row r="29" spans="1:7" x14ac:dyDescent="0.2">
      <c r="A29" s="49" t="s">
        <v>81</v>
      </c>
      <c r="B29" s="4">
        <v>105.146</v>
      </c>
      <c r="C29" s="56">
        <v>2294761</v>
      </c>
      <c r="D29" s="53">
        <v>0</v>
      </c>
      <c r="E29" s="57">
        <f t="shared" si="1"/>
        <v>-2294761</v>
      </c>
      <c r="F29" s="58" t="s">
        <v>26</v>
      </c>
      <c r="G29" s="7" t="s">
        <v>74</v>
      </c>
    </row>
    <row r="30" spans="1:7" ht="13.5" thickBot="1" x14ac:dyDescent="0.25">
      <c r="A30" s="60" t="s">
        <v>82</v>
      </c>
      <c r="B30" s="61"/>
      <c r="C30" s="62">
        <f>SUM(C24:C29)</f>
        <v>1237139658</v>
      </c>
      <c r="D30" s="62">
        <f t="shared" ref="D30" si="2">SUM(D24:D29)</f>
        <v>1321220364.9999824</v>
      </c>
      <c r="E30" s="62">
        <f>SUM(E24:E29)</f>
        <v>84080706.999982193</v>
      </c>
      <c r="F30" s="58"/>
    </row>
    <row r="31" spans="1:7" ht="13.5" thickTop="1" x14ac:dyDescent="0.2">
      <c r="A31" s="49"/>
      <c r="B31" s="4"/>
      <c r="C31" s="56"/>
      <c r="D31" s="53"/>
      <c r="F31" s="54"/>
    </row>
    <row r="32" spans="1:7" x14ac:dyDescent="0.2">
      <c r="A32" s="52" t="s">
        <v>83</v>
      </c>
      <c r="B32" s="4"/>
      <c r="C32" s="56"/>
      <c r="D32" s="53"/>
      <c r="F32" s="54"/>
    </row>
    <row r="33" spans="1:7" x14ac:dyDescent="0.2">
      <c r="A33" s="49" t="s">
        <v>84</v>
      </c>
      <c r="B33" s="4">
        <v>105.122</v>
      </c>
      <c r="C33" s="56">
        <v>186600470</v>
      </c>
      <c r="D33" s="53">
        <v>159964479.60000002</v>
      </c>
      <c r="E33" s="57">
        <f>+D33-C33</f>
        <v>-26635990.399999976</v>
      </c>
      <c r="F33" s="58" t="s">
        <v>26</v>
      </c>
      <c r="G33" s="7" t="s">
        <v>74</v>
      </c>
    </row>
    <row r="34" spans="1:7" x14ac:dyDescent="0.2">
      <c r="A34" s="55" t="s">
        <v>85</v>
      </c>
      <c r="B34" s="4">
        <v>105.125</v>
      </c>
      <c r="C34" s="56">
        <v>1421447421</v>
      </c>
      <c r="D34" s="56">
        <v>1378571251</v>
      </c>
      <c r="E34" s="57">
        <f t="shared" ref="E34:E40" si="3">+D34-C34</f>
        <v>-42876170</v>
      </c>
      <c r="F34" s="58" t="s">
        <v>36</v>
      </c>
      <c r="G34" s="7" t="s">
        <v>74</v>
      </c>
    </row>
    <row r="35" spans="1:7" x14ac:dyDescent="0.2">
      <c r="A35" s="55" t="s">
        <v>86</v>
      </c>
      <c r="B35" s="4">
        <v>105.137</v>
      </c>
      <c r="C35" s="56">
        <v>9611130</v>
      </c>
      <c r="D35" s="56">
        <v>0</v>
      </c>
      <c r="E35" s="57">
        <f t="shared" si="3"/>
        <v>-9611130</v>
      </c>
      <c r="F35" s="58" t="s">
        <v>31</v>
      </c>
      <c r="G35" s="7" t="s">
        <v>74</v>
      </c>
    </row>
    <row r="36" spans="1:7" x14ac:dyDescent="0.2">
      <c r="A36" s="55" t="s">
        <v>87</v>
      </c>
      <c r="B36" s="4" t="s">
        <v>88</v>
      </c>
      <c r="C36" s="56">
        <v>23789899</v>
      </c>
      <c r="D36" s="56">
        <v>105137705</v>
      </c>
      <c r="E36" s="57">
        <f t="shared" si="3"/>
        <v>81347806</v>
      </c>
      <c r="F36" s="58" t="s">
        <v>33</v>
      </c>
      <c r="G36" s="7" t="s">
        <v>74</v>
      </c>
    </row>
    <row r="37" spans="1:7" x14ac:dyDescent="0.2">
      <c r="A37" s="55" t="s">
        <v>89</v>
      </c>
      <c r="B37" s="4" t="s">
        <v>90</v>
      </c>
      <c r="C37" s="56">
        <v>52598023</v>
      </c>
      <c r="D37" s="56">
        <v>234068225</v>
      </c>
      <c r="E37" s="57">
        <f t="shared" si="3"/>
        <v>181470202</v>
      </c>
      <c r="F37" s="58" t="s">
        <v>33</v>
      </c>
      <c r="G37" s="7" t="s">
        <v>74</v>
      </c>
    </row>
    <row r="38" spans="1:7" x14ac:dyDescent="0.2">
      <c r="A38" s="55" t="s">
        <v>91</v>
      </c>
      <c r="B38" s="4">
        <v>105.175</v>
      </c>
      <c r="C38" s="56">
        <v>80695945</v>
      </c>
      <c r="D38" s="53">
        <v>44275934.880000003</v>
      </c>
      <c r="E38" s="57">
        <f t="shared" si="3"/>
        <v>-36420010.119999997</v>
      </c>
      <c r="F38" s="58" t="s">
        <v>37</v>
      </c>
      <c r="G38" s="7" t="s">
        <v>74</v>
      </c>
    </row>
    <row r="39" spans="1:7" x14ac:dyDescent="0.2">
      <c r="A39" s="49" t="s">
        <v>92</v>
      </c>
      <c r="B39" s="4">
        <v>105.152</v>
      </c>
      <c r="C39" s="56">
        <v>6905200</v>
      </c>
      <c r="D39" s="53">
        <v>1871951</v>
      </c>
      <c r="E39" s="57">
        <f t="shared" si="3"/>
        <v>-5033249</v>
      </c>
      <c r="F39" s="58" t="s">
        <v>37</v>
      </c>
      <c r="G39" s="7" t="s">
        <v>74</v>
      </c>
    </row>
    <row r="40" spans="1:7" x14ac:dyDescent="0.2">
      <c r="A40" s="49" t="s">
        <v>93</v>
      </c>
      <c r="B40" s="59">
        <v>105.47</v>
      </c>
      <c r="C40" s="56">
        <v>2539108</v>
      </c>
      <c r="D40" s="53">
        <v>0</v>
      </c>
      <c r="E40" s="57">
        <f t="shared" si="3"/>
        <v>-2539108</v>
      </c>
      <c r="F40" s="58" t="s">
        <v>37</v>
      </c>
      <c r="G40" s="7" t="s">
        <v>74</v>
      </c>
    </row>
    <row r="41" spans="1:7" ht="13.5" thickBot="1" x14ac:dyDescent="0.25">
      <c r="A41" s="60" t="s">
        <v>94</v>
      </c>
      <c r="B41" s="61"/>
      <c r="C41" s="62">
        <f>SUM(C33:C40)</f>
        <v>1784187196</v>
      </c>
      <c r="D41" s="62">
        <f>SUM(D33:D40)</f>
        <v>1923889546.48</v>
      </c>
      <c r="E41" s="62">
        <f>SUM(E33:E40)</f>
        <v>139702350.48000002</v>
      </c>
      <c r="F41" s="54"/>
    </row>
    <row r="42" spans="1:7" ht="13.5" thickTop="1" x14ac:dyDescent="0.2">
      <c r="A42" s="63"/>
      <c r="B42" s="64"/>
      <c r="C42" s="65"/>
      <c r="D42" s="64"/>
      <c r="E42" s="64"/>
      <c r="F42" s="66"/>
    </row>
    <row r="43" spans="1:7" x14ac:dyDescent="0.2">
      <c r="C43" s="67"/>
    </row>
    <row r="44" spans="1:7" x14ac:dyDescent="0.2">
      <c r="A44" s="27" t="s">
        <v>48</v>
      </c>
      <c r="B44" s="28"/>
      <c r="C44" s="27" t="s">
        <v>49</v>
      </c>
      <c r="D44" s="29"/>
      <c r="E44" s="30"/>
      <c r="F44" s="31" t="s">
        <v>50</v>
      </c>
    </row>
    <row r="45" spans="1:7" x14ac:dyDescent="0.2">
      <c r="A45" s="32" t="s">
        <v>95</v>
      </c>
      <c r="B45" s="33" t="s">
        <v>52</v>
      </c>
      <c r="C45" s="34" t="str">
        <f>C21</f>
        <v>Base Period*</v>
      </c>
      <c r="D45" s="34" t="s">
        <v>55</v>
      </c>
      <c r="E45" s="34" t="s">
        <v>54</v>
      </c>
      <c r="F45" s="34" t="str">
        <f>F21</f>
        <v>WIJAM</v>
      </c>
    </row>
    <row r="46" spans="1:7" x14ac:dyDescent="0.2">
      <c r="A46" s="68"/>
      <c r="B46" s="69"/>
      <c r="C46" s="51" t="s">
        <v>69</v>
      </c>
      <c r="D46" s="51" t="s">
        <v>70</v>
      </c>
      <c r="E46" s="51"/>
      <c r="F46" s="70"/>
    </row>
    <row r="47" spans="1:7" x14ac:dyDescent="0.2">
      <c r="A47" s="71" t="s">
        <v>96</v>
      </c>
      <c r="B47" s="69"/>
      <c r="C47" s="51"/>
      <c r="D47" s="51"/>
      <c r="E47" s="51"/>
      <c r="F47" s="70"/>
    </row>
    <row r="48" spans="1:7" x14ac:dyDescent="0.2">
      <c r="A48" s="49" t="s">
        <v>12</v>
      </c>
      <c r="B48" s="93">
        <v>105.11499999999999</v>
      </c>
      <c r="C48" s="94">
        <v>-289063</v>
      </c>
      <c r="D48" s="94">
        <v>-834637</v>
      </c>
      <c r="E48" s="72">
        <f>+D48-C48</f>
        <v>-545574</v>
      </c>
      <c r="F48" s="92" t="s">
        <v>13</v>
      </c>
      <c r="G48" s="7"/>
    </row>
    <row r="49" spans="1:7" x14ac:dyDescent="0.2">
      <c r="A49" s="49" t="s">
        <v>14</v>
      </c>
      <c r="B49" s="93">
        <v>105.11499999999999</v>
      </c>
      <c r="C49" s="94">
        <v>-245787</v>
      </c>
      <c r="D49" s="94">
        <v>-2699558</v>
      </c>
      <c r="E49" s="72">
        <f t="shared" ref="E49:E56" si="4">+D49-C49</f>
        <v>-2453771</v>
      </c>
      <c r="F49" s="92" t="s">
        <v>124</v>
      </c>
      <c r="G49" s="7"/>
    </row>
    <row r="50" spans="1:7" x14ac:dyDescent="0.2">
      <c r="A50" s="55" t="s">
        <v>15</v>
      </c>
      <c r="B50" s="93">
        <v>105.11499999999999</v>
      </c>
      <c r="C50" s="56">
        <v>-1417489</v>
      </c>
      <c r="D50" s="94">
        <v>-12655086</v>
      </c>
      <c r="E50" s="72">
        <f t="shared" si="4"/>
        <v>-11237597</v>
      </c>
      <c r="F50" s="58" t="s">
        <v>16</v>
      </c>
      <c r="G50" s="7"/>
    </row>
    <row r="51" spans="1:7" x14ac:dyDescent="0.2">
      <c r="A51" s="55" t="s">
        <v>21</v>
      </c>
      <c r="B51" s="93">
        <v>105.11499999999999</v>
      </c>
      <c r="C51" s="56">
        <v>357404</v>
      </c>
      <c r="D51" s="94">
        <v>-3651853</v>
      </c>
      <c r="E51" s="72">
        <f t="shared" si="4"/>
        <v>-4009257</v>
      </c>
      <c r="F51" s="92" t="s">
        <v>22</v>
      </c>
      <c r="G51" s="7" t="s">
        <v>74</v>
      </c>
    </row>
    <row r="52" spans="1:7" x14ac:dyDescent="0.2">
      <c r="A52" s="49" t="s">
        <v>97</v>
      </c>
      <c r="B52" s="93">
        <v>105.11499999999999</v>
      </c>
      <c r="C52" s="56">
        <v>-744878</v>
      </c>
      <c r="D52" s="94">
        <v>-5436691</v>
      </c>
      <c r="E52" s="72">
        <f t="shared" si="4"/>
        <v>-4691813</v>
      </c>
      <c r="F52" s="58" t="s">
        <v>125</v>
      </c>
      <c r="G52" s="7"/>
    </row>
    <row r="53" spans="1:7" x14ac:dyDescent="0.2">
      <c r="A53" s="49" t="s">
        <v>98</v>
      </c>
      <c r="B53" s="93">
        <v>105.11499999999999</v>
      </c>
      <c r="C53" s="56">
        <v>-641324</v>
      </c>
      <c r="D53" s="94">
        <v>-1430170</v>
      </c>
      <c r="E53" s="72">
        <f t="shared" si="4"/>
        <v>-788846</v>
      </c>
      <c r="F53" s="58" t="s">
        <v>125</v>
      </c>
      <c r="G53" s="7"/>
    </row>
    <row r="54" spans="1:7" x14ac:dyDescent="0.2">
      <c r="A54" s="49" t="s">
        <v>19</v>
      </c>
      <c r="B54" s="93">
        <v>105.11499999999999</v>
      </c>
      <c r="C54" s="56">
        <v>2321380</v>
      </c>
      <c r="D54" s="94">
        <v>-17677057</v>
      </c>
      <c r="E54" s="72">
        <f t="shared" si="4"/>
        <v>-19998437</v>
      </c>
      <c r="F54" s="58" t="s">
        <v>20</v>
      </c>
      <c r="G54" s="7"/>
    </row>
    <row r="55" spans="1:7" x14ac:dyDescent="0.2">
      <c r="A55" s="49" t="s">
        <v>99</v>
      </c>
      <c r="B55" s="93">
        <v>105.11499999999999</v>
      </c>
      <c r="C55" s="56">
        <v>-175670</v>
      </c>
      <c r="D55" s="94">
        <v>-209586</v>
      </c>
      <c r="E55" s="72">
        <f t="shared" si="4"/>
        <v>-33916</v>
      </c>
      <c r="F55" s="58" t="s">
        <v>100</v>
      </c>
      <c r="G55" s="7"/>
    </row>
    <row r="56" spans="1:7" x14ac:dyDescent="0.2">
      <c r="A56" s="55" t="s">
        <v>17</v>
      </c>
      <c r="B56" s="93">
        <v>105.11499999999999</v>
      </c>
      <c r="C56" s="56">
        <v>-1767953</v>
      </c>
      <c r="D56" s="94">
        <v>0</v>
      </c>
      <c r="E56" s="72">
        <f t="shared" si="4"/>
        <v>1767953</v>
      </c>
      <c r="F56" s="58" t="s">
        <v>18</v>
      </c>
      <c r="G56" s="7"/>
    </row>
    <row r="57" spans="1:7" ht="13.5" thickBot="1" x14ac:dyDescent="0.25">
      <c r="A57" s="60" t="s">
        <v>101</v>
      </c>
      <c r="B57" s="61"/>
      <c r="C57" s="73">
        <f>SUM(C48:C56)</f>
        <v>-2603380</v>
      </c>
      <c r="D57" s="74">
        <f>SUM(D48:D56)</f>
        <v>-44594638</v>
      </c>
      <c r="E57" s="73">
        <f>SUM(E48:E56)</f>
        <v>-41991258</v>
      </c>
      <c r="F57" s="58"/>
    </row>
    <row r="58" spans="1:7" ht="13.5" thickTop="1" x14ac:dyDescent="0.2">
      <c r="A58" s="63"/>
      <c r="B58" s="75"/>
      <c r="C58" s="65"/>
      <c r="D58" s="65"/>
      <c r="E58" s="76"/>
      <c r="F58" s="77"/>
    </row>
    <row r="59" spans="1:7" x14ac:dyDescent="0.2">
      <c r="B59" s="4"/>
      <c r="C59" s="56"/>
      <c r="D59" s="53"/>
      <c r="E59" s="78"/>
      <c r="F59" s="4"/>
    </row>
    <row r="60" spans="1:7" x14ac:dyDescent="0.2">
      <c r="A60" s="32" t="s">
        <v>102</v>
      </c>
      <c r="B60" s="79"/>
      <c r="C60" s="32" t="s">
        <v>103</v>
      </c>
      <c r="D60" s="80" t="s">
        <v>104</v>
      </c>
      <c r="E60" s="34" t="s">
        <v>54</v>
      </c>
      <c r="F60" s="81"/>
    </row>
    <row r="61" spans="1:7" x14ac:dyDescent="0.2">
      <c r="A61" s="49" t="s">
        <v>105</v>
      </c>
      <c r="B61" s="4" t="s">
        <v>26</v>
      </c>
      <c r="C61" s="56">
        <f>-C63-C62</f>
        <v>-5868291.5412649419</v>
      </c>
      <c r="D61" s="56">
        <f>-D62-D63</f>
        <v>-5368768</v>
      </c>
      <c r="E61" s="72">
        <f t="shared" ref="E61:E63" si="5">+D61-C61</f>
        <v>499523.54126494192</v>
      </c>
      <c r="F61" s="58" t="s">
        <v>26</v>
      </c>
      <c r="G61" s="3" t="s">
        <v>67</v>
      </c>
    </row>
    <row r="62" spans="1:7" x14ac:dyDescent="0.2">
      <c r="A62" s="49" t="s">
        <v>105</v>
      </c>
      <c r="B62" s="4" t="s">
        <v>40</v>
      </c>
      <c r="C62" s="48">
        <v>5130826.1746379444</v>
      </c>
      <c r="D62" s="48">
        <v>4663467</v>
      </c>
      <c r="E62" s="72">
        <f>+D62-C62</f>
        <v>-467359.17463794444</v>
      </c>
      <c r="F62" s="58" t="s">
        <v>40</v>
      </c>
      <c r="G62" s="3" t="s">
        <v>67</v>
      </c>
    </row>
    <row r="63" spans="1:7" x14ac:dyDescent="0.2">
      <c r="A63" s="49" t="s">
        <v>105</v>
      </c>
      <c r="B63" s="4" t="s">
        <v>41</v>
      </c>
      <c r="C63" s="48">
        <v>737465.36662699771</v>
      </c>
      <c r="D63" s="48">
        <v>705301</v>
      </c>
      <c r="E63" s="72">
        <f t="shared" si="5"/>
        <v>-32164.366626997711</v>
      </c>
      <c r="F63" s="58" t="s">
        <v>41</v>
      </c>
      <c r="G63" s="3" t="s">
        <v>67</v>
      </c>
    </row>
    <row r="64" spans="1:7" x14ac:dyDescent="0.2">
      <c r="A64" s="55"/>
      <c r="F64" s="54"/>
    </row>
    <row r="65" spans="1:7" x14ac:dyDescent="0.2">
      <c r="A65" s="55" t="s">
        <v>106</v>
      </c>
      <c r="B65" s="4" t="s">
        <v>26</v>
      </c>
      <c r="C65" s="56">
        <v>0</v>
      </c>
      <c r="D65" s="56">
        <f>-D66-D67</f>
        <v>-3211039</v>
      </c>
      <c r="E65" s="72">
        <f t="shared" ref="E65:E67" si="6">+D65-C65</f>
        <v>-3211039</v>
      </c>
      <c r="F65" s="58" t="s">
        <v>26</v>
      </c>
      <c r="G65" s="3" t="s">
        <v>67</v>
      </c>
    </row>
    <row r="66" spans="1:7" x14ac:dyDescent="0.2">
      <c r="A66" s="55" t="s">
        <v>106</v>
      </c>
      <c r="B66" s="4" t="s">
        <v>40</v>
      </c>
      <c r="C66" s="56">
        <v>0</v>
      </c>
      <c r="D66" s="56">
        <v>2894178</v>
      </c>
      <c r="E66" s="72">
        <f>+D66-C66</f>
        <v>2894178</v>
      </c>
      <c r="F66" s="58" t="s">
        <v>40</v>
      </c>
      <c r="G66" s="3" t="s">
        <v>67</v>
      </c>
    </row>
    <row r="67" spans="1:7" x14ac:dyDescent="0.2">
      <c r="A67" s="55" t="s">
        <v>107</v>
      </c>
      <c r="B67" s="4" t="s">
        <v>41</v>
      </c>
      <c r="C67" s="56">
        <v>0</v>
      </c>
      <c r="D67" s="56">
        <v>316861</v>
      </c>
      <c r="E67" s="72">
        <f t="shared" si="6"/>
        <v>316861</v>
      </c>
      <c r="F67" s="58" t="s">
        <v>41</v>
      </c>
      <c r="G67" s="3" t="s">
        <v>67</v>
      </c>
    </row>
    <row r="68" spans="1:7" x14ac:dyDescent="0.2">
      <c r="A68" s="55"/>
      <c r="F68" s="54"/>
    </row>
    <row r="69" spans="1:7" x14ac:dyDescent="0.2">
      <c r="A69" s="55" t="s">
        <v>108</v>
      </c>
      <c r="B69" s="4" t="s">
        <v>26</v>
      </c>
      <c r="C69" s="56">
        <f>-C71-C70</f>
        <v>24616237.464576565</v>
      </c>
      <c r="D69" s="56">
        <f>-D70-D71</f>
        <v>29946216.024502911</v>
      </c>
      <c r="E69" s="72">
        <f t="shared" ref="E69:E71" si="7">+D69-C69</f>
        <v>5329978.5599263459</v>
      </c>
      <c r="F69" s="58" t="s">
        <v>26</v>
      </c>
      <c r="G69" s="3" t="s">
        <v>67</v>
      </c>
    </row>
    <row r="70" spans="1:7" x14ac:dyDescent="0.2">
      <c r="A70" s="55" t="s">
        <v>108</v>
      </c>
      <c r="B70" s="4" t="s">
        <v>40</v>
      </c>
      <c r="C70" s="48">
        <v>-22225019.231222603</v>
      </c>
      <c r="D70" s="48">
        <v>-26947729.789734062</v>
      </c>
      <c r="E70" s="72">
        <f>+D70-C70</f>
        <v>-4722710.5585114583</v>
      </c>
      <c r="F70" s="58" t="s">
        <v>40</v>
      </c>
      <c r="G70" s="3" t="s">
        <v>67</v>
      </c>
    </row>
    <row r="71" spans="1:7" x14ac:dyDescent="0.2">
      <c r="A71" s="55" t="s">
        <v>108</v>
      </c>
      <c r="B71" s="4" t="s">
        <v>41</v>
      </c>
      <c r="C71" s="48">
        <v>-2391218.2333539599</v>
      </c>
      <c r="D71" s="48">
        <v>-2998486.2347688484</v>
      </c>
      <c r="E71" s="72">
        <f t="shared" si="7"/>
        <v>-607268.00141488854</v>
      </c>
      <c r="F71" s="58" t="s">
        <v>41</v>
      </c>
      <c r="G71" s="3" t="s">
        <v>67</v>
      </c>
    </row>
    <row r="72" spans="1:7" x14ac:dyDescent="0.2">
      <c r="A72" s="63"/>
      <c r="B72" s="64"/>
      <c r="C72" s="64"/>
      <c r="D72" s="64"/>
      <c r="E72" s="64"/>
      <c r="F72" s="66"/>
    </row>
    <row r="74" spans="1:7" x14ac:dyDescent="0.2">
      <c r="A74" s="32" t="s">
        <v>109</v>
      </c>
      <c r="B74" s="79"/>
      <c r="C74" s="32" t="s">
        <v>103</v>
      </c>
      <c r="D74" s="80" t="s">
        <v>104</v>
      </c>
      <c r="E74" s="34" t="s">
        <v>54</v>
      </c>
      <c r="F74" s="81"/>
    </row>
    <row r="75" spans="1:7" x14ac:dyDescent="0.2">
      <c r="A75" s="49" t="s">
        <v>105</v>
      </c>
      <c r="B75" s="4"/>
      <c r="C75" s="56">
        <v>0</v>
      </c>
      <c r="D75" s="56">
        <v>16585236</v>
      </c>
      <c r="E75" s="72">
        <f t="shared" ref="E75:E77" si="8">+D75-C75</f>
        <v>16585236</v>
      </c>
      <c r="F75" s="58" t="s">
        <v>26</v>
      </c>
      <c r="G75" s="3" t="s">
        <v>67</v>
      </c>
    </row>
    <row r="76" spans="1:7" x14ac:dyDescent="0.2">
      <c r="A76" s="49" t="s">
        <v>106</v>
      </c>
      <c r="B76" s="4"/>
      <c r="C76" s="56">
        <v>0</v>
      </c>
      <c r="D76" s="56">
        <v>-3835531.5521339444</v>
      </c>
      <c r="E76" s="72">
        <f t="shared" si="8"/>
        <v>-3835531.5521339444</v>
      </c>
      <c r="F76" s="58" t="s">
        <v>26</v>
      </c>
      <c r="G76" s="3" t="s">
        <v>67</v>
      </c>
    </row>
    <row r="77" spans="1:7" x14ac:dyDescent="0.2">
      <c r="A77" s="49" t="s">
        <v>110</v>
      </c>
      <c r="B77" s="4"/>
      <c r="C77" s="56">
        <v>9524417</v>
      </c>
      <c r="D77" s="56">
        <v>14493282.083333334</v>
      </c>
      <c r="E77" s="72">
        <f t="shared" si="8"/>
        <v>4968865.083333334</v>
      </c>
      <c r="F77" s="58" t="s">
        <v>26</v>
      </c>
      <c r="G77" s="3" t="s">
        <v>67</v>
      </c>
    </row>
    <row r="78" spans="1:7" x14ac:dyDescent="0.2">
      <c r="A78" s="63"/>
      <c r="B78" s="64"/>
      <c r="C78" s="64"/>
      <c r="D78" s="64"/>
      <c r="E78" s="64"/>
      <c r="F78" s="66"/>
    </row>
  </sheetData>
  <conditionalFormatting sqref="G1">
    <cfRule type="cellIs" dxfId="0" priority="1" stopIfTrue="1" operator="equal">
      <formula>"x.x"</formula>
    </cfRule>
  </conditionalFormatting>
  <pageMargins left="0.7" right="0.7" top="0.75" bottom="0.75" header="0.3" footer="0.3"/>
  <pageSetup scale="52" orientation="portrait" r:id="rId1"/>
  <rowBreaks count="1" manualBreakCount="1">
    <brk id="4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2023-03-17T07:00:00+00:00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086211E9-04E2-4E6A-B1E7-E5096B5D7770}"/>
</file>

<file path=customXml/itemProps2.xml><?xml version="1.0" encoding="utf-8"?>
<ds:datastoreItem xmlns:ds="http://schemas.openxmlformats.org/officeDocument/2006/customXml" ds:itemID="{A6EAB567-31EF-40A0-8473-0E3971C5A9A3}"/>
</file>

<file path=customXml/itemProps3.xml><?xml version="1.0" encoding="utf-8"?>
<ds:datastoreItem xmlns:ds="http://schemas.openxmlformats.org/officeDocument/2006/customXml" ds:itemID="{C3E75F29-A0EE-4E96-AE38-90105FF62AEB}"/>
</file>

<file path=customXml/itemProps4.xml><?xml version="1.0" encoding="utf-8"?>
<ds:datastoreItem xmlns:ds="http://schemas.openxmlformats.org/officeDocument/2006/customXml" ds:itemID="{CC9248B0-54F4-40D9-97E9-76103F165BD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7.4</vt:lpstr>
      <vt:lpstr>7.4.1</vt:lpstr>
      <vt:lpstr>7.4.2</vt:lpstr>
      <vt:lpstr>'7.4'!Print_Area</vt:lpstr>
      <vt:lpstr>'7.4.1'!Print_Area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2023-03-01T21:12:41Z</dcterms:created>
  <dcterms:modified xsi:type="dcterms:W3CDTF">2023-03-03T20:24:26Z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IsEFSEC">
    <vt:bool>false</vt:bool>
  </property>
  <property fmtid="{D5CDD505-2E9C-101B-9397-08002B2CF9AE}" pid="4" name="_docset_NoMedatataSyncRequired">
    <vt:lpwstr>False</vt:lpwstr>
  </property>
</Properties>
</file>