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ain\Documents\Moment\projects\GridLab_PSE_CEIP\"/>
    </mc:Choice>
  </mc:AlternateContent>
  <xr:revisionPtr revIDLastSave="0" documentId="13_ncr:1_{7072AA80-15B4-4FC5-AC73-42472E6B17C4}" xr6:coauthVersionLast="47" xr6:coauthVersionMax="47" xr10:uidLastSave="{00000000-0000-0000-0000-000000000000}"/>
  <bookViews>
    <workbookView xWindow="29085" yWindow="-1185" windowWidth="15495" windowHeight="11685" xr2:uid="{4F28D940-0057-42BE-A8A1-965F16FE860B}"/>
  </bookViews>
  <sheets>
    <sheet name="Sheet1" sheetId="1" r:id="rId1"/>
    <sheet name="2hr Li-ion battery" sheetId="2" r:id="rId2"/>
    <sheet name="Frame C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9" i="1" l="1"/>
  <c r="D25" i="1"/>
  <c r="D43" i="1"/>
  <c r="D42" i="1"/>
  <c r="D41" i="1"/>
  <c r="D40" i="1"/>
  <c r="C37" i="1"/>
  <c r="C36" i="1"/>
  <c r="C35" i="1"/>
  <c r="C34" i="1"/>
  <c r="C33" i="1"/>
  <c r="C32" i="1"/>
  <c r="C16" i="1"/>
  <c r="C15" i="1"/>
  <c r="C14" i="1"/>
  <c r="C51" i="1"/>
  <c r="C52" i="1" s="1"/>
  <c r="C53" i="1" s="1"/>
  <c r="C50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D56" i="1" l="1"/>
  <c r="D58" i="1"/>
  <c r="D57" i="1"/>
  <c r="Q36" i="1" l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K24" i="1" l="1"/>
  <c r="K25" i="1"/>
  <c r="K36" i="1"/>
  <c r="K8" i="1"/>
  <c r="K10" i="1"/>
  <c r="K11" i="1"/>
  <c r="K12" i="1"/>
  <c r="K13" i="1"/>
  <c r="K14" i="1"/>
  <c r="K15" i="1"/>
  <c r="K20" i="1"/>
  <c r="K22" i="1"/>
  <c r="K23" i="1"/>
  <c r="K26" i="1"/>
  <c r="K27" i="1"/>
  <c r="K30" i="1"/>
  <c r="K32" i="1"/>
  <c r="K33" i="1"/>
  <c r="K34" i="1"/>
  <c r="K35" i="1"/>
  <c r="K7" i="1"/>
  <c r="K19" i="1" l="1"/>
  <c r="K9" i="1"/>
  <c r="K18" i="1"/>
  <c r="K16" i="1"/>
  <c r="K17" i="1"/>
  <c r="K29" i="1"/>
  <c r="K28" i="1"/>
  <c r="K31" i="1"/>
  <c r="K21" i="1"/>
  <c r="C17" i="1" l="1"/>
  <c r="C18" i="1" l="1"/>
  <c r="C19" i="1" s="1"/>
  <c r="D24" i="1" l="1"/>
  <c r="D22" i="1"/>
  <c r="D23" i="1"/>
</calcChain>
</file>

<file path=xl/sharedStrings.xml><?xml version="1.0" encoding="utf-8"?>
<sst xmlns="http://schemas.openxmlformats.org/spreadsheetml/2006/main" count="258" uniqueCount="72">
  <si>
    <t>Enter Resource Name Here</t>
  </si>
  <si>
    <t>Fixed_Cost_Aux1</t>
  </si>
  <si>
    <t>Fixed_Cost_Base</t>
  </si>
  <si>
    <t>Fixed_Cost_Aux2</t>
  </si>
  <si>
    <t>Variable_OM_Cost</t>
  </si>
  <si>
    <t>Total_Fuel_Cost</t>
  </si>
  <si>
    <t>Startup_Cost</t>
  </si>
  <si>
    <t>Total_Emission_Cost</t>
  </si>
  <si>
    <t>Output</t>
  </si>
  <si>
    <t>Peak</t>
  </si>
  <si>
    <t>Energy_Revenue</t>
  </si>
  <si>
    <t>Capacity_Revenue</t>
  </si>
  <si>
    <t>ANRN 1609</t>
  </si>
  <si>
    <t>New Resource 1609 from 21IRPLiIon2hr New Li Ion 2hr</t>
  </si>
  <si>
    <t>$000</t>
  </si>
  <si>
    <t>Capacity</t>
  </si>
  <si>
    <t>Output_MWH</t>
  </si>
  <si>
    <t>Year</t>
  </si>
  <si>
    <t>ID</t>
  </si>
  <si>
    <t>Name</t>
  </si>
  <si>
    <t>Net Cost</t>
  </si>
  <si>
    <t>Total Cost</t>
  </si>
  <si>
    <t>Revenue</t>
  </si>
  <si>
    <t>Capital</t>
  </si>
  <si>
    <t>FOM</t>
  </si>
  <si>
    <t>Fixed gas &amp; flex benefit</t>
  </si>
  <si>
    <t>VOM</t>
  </si>
  <si>
    <t>Fuel</t>
  </si>
  <si>
    <t>Start-up</t>
  </si>
  <si>
    <t>Emissions</t>
  </si>
  <si>
    <t>MWa</t>
  </si>
  <si>
    <t>MW</t>
  </si>
  <si>
    <t>MWh</t>
  </si>
  <si>
    <t>Value</t>
  </si>
  <si>
    <t>NPV</t>
  </si>
  <si>
    <t>Levelized ($/kw-yr)</t>
  </si>
  <si>
    <t>S/MWh</t>
  </si>
  <si>
    <t>ANRN 11</t>
  </si>
  <si>
    <t>New Resource 11 from 21IRPFrame New Frame Peaker</t>
  </si>
  <si>
    <t>Source: IRP Appendix H: AppH_Output_Levelized Resource Costs.xlsx, "Frame w SCGHG" tab</t>
  </si>
  <si>
    <t>Source: IRP Appendix H: AppH_Output_Levelized Resource Costs.xlsx, "Li Ion 2hr" tab</t>
  </si>
  <si>
    <t>Annual Calculations</t>
  </si>
  <si>
    <t>Total Costs (nominal $)</t>
  </si>
  <si>
    <t>Market Revenues (nominal $)</t>
  </si>
  <si>
    <t>Net Cost (nominal $)</t>
  </si>
  <si>
    <t>Nominal discount rate</t>
  </si>
  <si>
    <t>Inflation</t>
  </si>
  <si>
    <t>Real discount rate</t>
  </si>
  <si>
    <t>Lifetime</t>
  </si>
  <si>
    <t>Inputs</t>
  </si>
  <si>
    <t>NPV of Net Cost (2025$)</t>
  </si>
  <si>
    <t>NPV of Net Cost (2020$)</t>
  </si>
  <si>
    <t>Annualized Net Cost (2020$/yr)</t>
  </si>
  <si>
    <t>ELCC</t>
  </si>
  <si>
    <t>Cost of Capacity (2020$/kW-yr)</t>
  </si>
  <si>
    <t>Source</t>
  </si>
  <si>
    <t>2021 IRP</t>
  </si>
  <si>
    <t>2-hr Li-ion battery Analysis</t>
  </si>
  <si>
    <t>Annualized Net Cost (2020$/kW-yr)</t>
  </si>
  <si>
    <t>2023 IRP - summer</t>
  </si>
  <si>
    <t>2023 IRP - winter</t>
  </si>
  <si>
    <t>Li-ion 2hr battery</t>
  </si>
  <si>
    <t>Frame CT</t>
  </si>
  <si>
    <t>Frame CT Analysis</t>
  </si>
  <si>
    <t>NPV of Total Costs (2025$)</t>
  </si>
  <si>
    <t>NPV of Market Revenues (2025$)</t>
  </si>
  <si>
    <t>4-hr Li-ion battery Analysis (conservative estimate based on 2-hr battery)</t>
  </si>
  <si>
    <t>Addition Size (MW)</t>
  </si>
  <si>
    <t>Note: PSE's AURORA output data did not include a 2026 4-hr battery</t>
  </si>
  <si>
    <t>This conservative estimate assumes a 4-hr battery costs twice as much as a 2-hr battery (an overestimate)</t>
  </si>
  <si>
    <t>and that a 4-hr battery provides the same market revenues as a 2hr battery (an underestimate)</t>
  </si>
  <si>
    <t>2023 IRP -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</si>
</sst>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164" fontId="0" fillId="0" borderId="0" xfId="1" applyNumberFormat="1" applyFont="1"/>
    <xf numFmtId="10" fontId="0" fillId="0" borderId="0" xfId="3" applyNumberFormat="1" applyFont="1"/>
    <xf numFmtId="165" fontId="0" fillId="0" borderId="0" xfId="2" applyNumberFormat="1" applyFont="1"/>
    <xf numFmtId="3" fontId="0" fillId="0" borderId="0" xfId="2" applyNumberFormat="1" applyFont="1"/>
    <xf numFmtId="44" fontId="0" fillId="0" borderId="0" xfId="2" applyFont="1"/>
    <xf numFmtId="8" fontId="0" fillId="0" borderId="0" xfId="0" applyNumberFormat="1"/>
    <xf numFmtId="6" fontId="0" fillId="0" borderId="0" xfId="0" applyNumberFormat="1"/>
    <xf numFmtId="166" fontId="0" fillId="0" borderId="0" xfId="3" applyNumberFormat="1" applyFont="1"/>
    <xf numFmtId="9" fontId="0" fillId="0" borderId="0" xfId="0" applyNumberFormat="1"/>
    <xf numFmtId="9" fontId="0" fillId="0" borderId="0" xfId="3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1E987-6EBF-47D6-9936-6A57A5255AB4}">
  <dimension ref="B2:Q59"/>
  <sheetViews>
    <sheetView tabSelected="1" workbookViewId="0">
      <selection activeCell="B2" sqref="B2"/>
    </sheetView>
  </sheetViews>
  <sheetFormatPr defaultRowHeight="15" x14ac:dyDescent="0.25"/>
  <cols>
    <col min="2" max="2" width="32.7109375" bestFit="1" customWidth="1"/>
    <col min="3" max="3" width="14.5703125" bestFit="1" customWidth="1"/>
    <col min="4" max="4" width="28.5703125" bestFit="1" customWidth="1"/>
    <col min="8" max="8" width="13.42578125" bestFit="1" customWidth="1"/>
    <col min="9" max="9" width="21.5703125" bestFit="1" customWidth="1"/>
    <col min="10" max="10" width="27.5703125" bestFit="1" customWidth="1"/>
    <col min="11" max="11" width="19.42578125" bestFit="1" customWidth="1"/>
    <col min="15" max="15" width="21.5703125" bestFit="1" customWidth="1"/>
    <col min="16" max="16" width="27.5703125" bestFit="1" customWidth="1"/>
    <col min="17" max="17" width="19.42578125" bestFit="1" customWidth="1"/>
  </cols>
  <sheetData>
    <row r="2" spans="2:17" x14ac:dyDescent="0.25">
      <c r="B2" s="1" t="s">
        <v>49</v>
      </c>
      <c r="G2" s="1" t="s">
        <v>41</v>
      </c>
    </row>
    <row r="4" spans="2:17" x14ac:dyDescent="0.25">
      <c r="B4" t="s">
        <v>45</v>
      </c>
      <c r="C4" s="3">
        <v>6.9699999999999998E-2</v>
      </c>
      <c r="G4" s="1" t="s">
        <v>61</v>
      </c>
      <c r="M4" s="1" t="s">
        <v>62</v>
      </c>
    </row>
    <row r="5" spans="2:17" x14ac:dyDescent="0.25">
      <c r="B5" t="s">
        <v>46</v>
      </c>
      <c r="C5" s="3">
        <v>2.5000000000000001E-2</v>
      </c>
    </row>
    <row r="6" spans="2:17" x14ac:dyDescent="0.25">
      <c r="B6" t="s">
        <v>47</v>
      </c>
      <c r="C6" s="3">
        <v>4.3609756097561236E-2</v>
      </c>
      <c r="G6" t="s">
        <v>17</v>
      </c>
      <c r="H6" t="s">
        <v>31</v>
      </c>
      <c r="I6" t="s">
        <v>42</v>
      </c>
      <c r="J6" t="s">
        <v>43</v>
      </c>
      <c r="K6" t="s">
        <v>44</v>
      </c>
      <c r="M6" t="s">
        <v>17</v>
      </c>
      <c r="N6" t="s">
        <v>31</v>
      </c>
      <c r="O6" t="s">
        <v>42</v>
      </c>
      <c r="P6" t="s">
        <v>43</v>
      </c>
      <c r="Q6" t="s">
        <v>44</v>
      </c>
    </row>
    <row r="7" spans="2:17" x14ac:dyDescent="0.25">
      <c r="B7" t="s">
        <v>48</v>
      </c>
      <c r="C7">
        <v>30</v>
      </c>
      <c r="G7">
        <v>2026</v>
      </c>
      <c r="H7">
        <v>25</v>
      </c>
      <c r="I7" s="2">
        <f>'2hr Li-ion battery'!$E11*1000</f>
        <v>2812600.1586914063</v>
      </c>
      <c r="J7" s="2">
        <f>'2hr Li-ion battery'!$F11*1000</f>
        <v>-869964.29443359375</v>
      </c>
      <c r="K7" s="2">
        <f>SUM(I7:J7)</f>
        <v>1942635.8642578125</v>
      </c>
      <c r="M7">
        <v>2026</v>
      </c>
      <c r="N7">
        <v>25</v>
      </c>
      <c r="O7" s="2">
        <f>'Frame CT'!$E11*1000</f>
        <v>37133152.221679688</v>
      </c>
      <c r="P7" s="2">
        <f>'Frame CT'!$F11*1000</f>
        <v>-6068236.81640625</v>
      </c>
      <c r="Q7" s="2">
        <f>SUM(O7:P7)</f>
        <v>31064915.405273438</v>
      </c>
    </row>
    <row r="8" spans="2:17" x14ac:dyDescent="0.25">
      <c r="G8">
        <v>2027</v>
      </c>
      <c r="H8">
        <v>25</v>
      </c>
      <c r="I8" s="2">
        <f>'2hr Li-ion battery'!$E12*1000</f>
        <v>2729990.2954101563</v>
      </c>
      <c r="J8" s="2">
        <f>'2hr Li-ion battery'!$F12*1000</f>
        <v>-1058432.983398438</v>
      </c>
      <c r="K8" s="2">
        <f t="shared" ref="K8:K36" si="0">SUM(I8:J8)</f>
        <v>1671557.3120117183</v>
      </c>
      <c r="M8">
        <v>2027</v>
      </c>
      <c r="N8">
        <v>25</v>
      </c>
      <c r="O8" s="2">
        <f>'Frame CT'!$E12*1000</f>
        <v>39884790.893554688</v>
      </c>
      <c r="P8" s="2">
        <f>'Frame CT'!$F12*1000</f>
        <v>-7988327.1484375</v>
      </c>
      <c r="Q8" s="2">
        <f t="shared" ref="Q8:Q36" si="1">SUM(O8:P8)</f>
        <v>31896463.745117188</v>
      </c>
    </row>
    <row r="9" spans="2:17" x14ac:dyDescent="0.25">
      <c r="C9" s="4"/>
      <c r="G9">
        <v>2028</v>
      </c>
      <c r="H9">
        <v>25</v>
      </c>
      <c r="I9" s="2">
        <f>'2hr Li-ion battery'!$E13*1000</f>
        <v>2650669.5556640625</v>
      </c>
      <c r="J9" s="2">
        <f>'2hr Li-ion battery'!$F13*1000</f>
        <v>-1140467.7734375</v>
      </c>
      <c r="K9" s="2">
        <f t="shared" si="0"/>
        <v>1510201.7822265625</v>
      </c>
      <c r="M9">
        <v>2028</v>
      </c>
      <c r="N9">
        <v>25</v>
      </c>
      <c r="O9" s="2">
        <f>'Frame CT'!$E13*1000</f>
        <v>41585111.694335938</v>
      </c>
      <c r="P9" s="2">
        <f>'Frame CT'!$F13*1000</f>
        <v>-8935904.296875</v>
      </c>
      <c r="Q9" s="2">
        <f t="shared" si="1"/>
        <v>32649207.397460938</v>
      </c>
    </row>
    <row r="10" spans="2:17" x14ac:dyDescent="0.25">
      <c r="C10" s="5"/>
      <c r="G10">
        <v>2029</v>
      </c>
      <c r="H10">
        <v>25</v>
      </c>
      <c r="I10" s="2">
        <f>'2hr Li-ion battery'!$E14*1000</f>
        <v>2596451.2939453125</v>
      </c>
      <c r="J10" s="2">
        <f>'2hr Li-ion battery'!$F14*1000</f>
        <v>-1267942.138671875</v>
      </c>
      <c r="K10" s="2">
        <f t="shared" si="0"/>
        <v>1328509.1552734375</v>
      </c>
      <c r="M10">
        <v>2029</v>
      </c>
      <c r="N10">
        <v>25</v>
      </c>
      <c r="O10" s="2">
        <f>'Frame CT'!$E14*1000</f>
        <v>41861847.412109375</v>
      </c>
      <c r="P10" s="2">
        <f>'Frame CT'!$F14*1000</f>
        <v>-8639019.53125</v>
      </c>
      <c r="Q10" s="2">
        <f t="shared" si="1"/>
        <v>33222827.880859375</v>
      </c>
    </row>
    <row r="11" spans="2:17" x14ac:dyDescent="0.25">
      <c r="B11" s="1" t="s">
        <v>57</v>
      </c>
      <c r="C11" s="6"/>
      <c r="G11">
        <v>2030</v>
      </c>
      <c r="H11">
        <v>25</v>
      </c>
      <c r="I11" s="2">
        <f>'2hr Li-ion battery'!$E15*1000</f>
        <v>2565805.6030273438</v>
      </c>
      <c r="J11" s="2">
        <f>'2hr Li-ion battery'!$F15*1000</f>
        <v>-1299073.974609375</v>
      </c>
      <c r="K11" s="2">
        <f t="shared" si="0"/>
        <v>1266731.6284179688</v>
      </c>
      <c r="M11">
        <v>2030</v>
      </c>
      <c r="N11">
        <v>25</v>
      </c>
      <c r="O11" s="2">
        <f>'Frame CT'!$E15*1000</f>
        <v>41488528.686523438</v>
      </c>
      <c r="P11" s="2">
        <f>'Frame CT'!$F15*1000</f>
        <v>-8242450.1953125</v>
      </c>
      <c r="Q11" s="2">
        <f t="shared" si="1"/>
        <v>33246078.491210938</v>
      </c>
    </row>
    <row r="12" spans="2:17" x14ac:dyDescent="0.25">
      <c r="C12" s="6"/>
      <c r="G12">
        <v>2031</v>
      </c>
      <c r="H12">
        <v>25</v>
      </c>
      <c r="I12" s="2">
        <f>'2hr Li-ion battery'!$E16*1000</f>
        <v>2544508.6669921875</v>
      </c>
      <c r="J12" s="2">
        <f>'2hr Li-ion battery'!$F16*1000</f>
        <v>-1298279.418945312</v>
      </c>
      <c r="K12" s="2">
        <f t="shared" si="0"/>
        <v>1246229.2480468755</v>
      </c>
      <c r="M12">
        <v>2031</v>
      </c>
      <c r="N12">
        <v>25</v>
      </c>
      <c r="O12" s="2">
        <f>'Frame CT'!$E16*1000</f>
        <v>42452673.706054688</v>
      </c>
      <c r="P12" s="2">
        <f>'Frame CT'!$F16*1000</f>
        <v>-8505459.9609375</v>
      </c>
      <c r="Q12" s="2">
        <f t="shared" si="1"/>
        <v>33947213.745117188</v>
      </c>
    </row>
    <row r="13" spans="2:17" x14ac:dyDescent="0.25">
      <c r="B13" t="s">
        <v>67</v>
      </c>
      <c r="C13">
        <v>25</v>
      </c>
      <c r="G13">
        <v>2032</v>
      </c>
      <c r="H13">
        <v>25</v>
      </c>
      <c r="I13" s="2">
        <f>'2hr Li-ion battery'!$E17*1000</f>
        <v>2557435.4248046875</v>
      </c>
      <c r="J13" s="2">
        <f>'2hr Li-ion battery'!$F17*1000</f>
        <v>-1348814.331054688</v>
      </c>
      <c r="K13" s="2">
        <f t="shared" si="0"/>
        <v>1208621.0937499995</v>
      </c>
      <c r="M13">
        <v>2032</v>
      </c>
      <c r="N13">
        <v>25</v>
      </c>
      <c r="O13" s="2">
        <f>'Frame CT'!$E17*1000</f>
        <v>41841321.411132813</v>
      </c>
      <c r="P13" s="2">
        <f>'Frame CT'!$F17*1000</f>
        <v>-7693665.52734375</v>
      </c>
      <c r="Q13" s="2">
        <f t="shared" si="1"/>
        <v>34147655.883789063</v>
      </c>
    </row>
    <row r="14" spans="2:17" x14ac:dyDescent="0.25">
      <c r="B14" t="s">
        <v>64</v>
      </c>
      <c r="C14" s="8">
        <f>NPV($C$4,$I$7:$I$36)</f>
        <v>32752478.598145828</v>
      </c>
      <c r="G14">
        <v>2033</v>
      </c>
      <c r="H14">
        <v>25</v>
      </c>
      <c r="I14" s="2">
        <f>'2hr Li-ion battery'!$E18*1000</f>
        <v>2568230.712890625</v>
      </c>
      <c r="J14" s="2">
        <f>'2hr Li-ion battery'!$F18*1000</f>
        <v>-1421782.470703125</v>
      </c>
      <c r="K14" s="2">
        <f t="shared" si="0"/>
        <v>1146448.2421875</v>
      </c>
      <c r="M14">
        <v>2033</v>
      </c>
      <c r="N14">
        <v>25</v>
      </c>
      <c r="O14" s="2">
        <f>'Frame CT'!$E18*1000</f>
        <v>42470636.71875</v>
      </c>
      <c r="P14" s="2">
        <f>'Frame CT'!$F18*1000</f>
        <v>-7971657.71484375</v>
      </c>
      <c r="Q14" s="2">
        <f t="shared" si="1"/>
        <v>34498979.00390625</v>
      </c>
    </row>
    <row r="15" spans="2:17" x14ac:dyDescent="0.25">
      <c r="B15" t="s">
        <v>65</v>
      </c>
      <c r="C15" s="8">
        <f>NPV($C$4,$J$7:$J$36)</f>
        <v>-17609954.673232008</v>
      </c>
      <c r="G15">
        <v>2034</v>
      </c>
      <c r="H15">
        <v>25</v>
      </c>
      <c r="I15" s="2">
        <f>'2hr Li-ion battery'!$E19*1000</f>
        <v>2587552.5512695313</v>
      </c>
      <c r="J15" s="2">
        <f>'2hr Li-ion battery'!$F19*1000</f>
        <v>-1471124.633789062</v>
      </c>
      <c r="K15" s="2">
        <f t="shared" si="0"/>
        <v>1116427.9174804692</v>
      </c>
      <c r="M15">
        <v>2034</v>
      </c>
      <c r="N15">
        <v>25</v>
      </c>
      <c r="O15" s="2">
        <f>'Frame CT'!$E19*1000</f>
        <v>44087891.845703125</v>
      </c>
      <c r="P15" s="2">
        <f>'Frame CT'!$F19*1000</f>
        <v>-9713216.796875</v>
      </c>
      <c r="Q15" s="2">
        <f t="shared" si="1"/>
        <v>34374675.048828125</v>
      </c>
    </row>
    <row r="16" spans="2:17" x14ac:dyDescent="0.25">
      <c r="B16" t="s">
        <v>50</v>
      </c>
      <c r="C16" s="8">
        <f>NPV($C$4,$K$7:$K$36)</f>
        <v>15142523.924913829</v>
      </c>
      <c r="G16">
        <v>2035</v>
      </c>
      <c r="H16">
        <v>25</v>
      </c>
      <c r="I16" s="2">
        <f>'2hr Li-ion battery'!$E20*1000</f>
        <v>2603935.1196289063</v>
      </c>
      <c r="J16" s="2">
        <f>'2hr Li-ion battery'!$F20*1000</f>
        <v>-1539644.409179688</v>
      </c>
      <c r="K16" s="2">
        <f t="shared" si="0"/>
        <v>1064290.7104492183</v>
      </c>
      <c r="M16">
        <v>2035</v>
      </c>
      <c r="N16">
        <v>25</v>
      </c>
      <c r="O16" s="2">
        <f>'Frame CT'!$E20*1000</f>
        <v>44583140.380859375</v>
      </c>
      <c r="P16" s="2">
        <f>'Frame CT'!$F20*1000</f>
        <v>-9899229.4921875</v>
      </c>
      <c r="Q16" s="2">
        <f t="shared" si="1"/>
        <v>34683910.888671875</v>
      </c>
    </row>
    <row r="17" spans="2:17" x14ac:dyDescent="0.25">
      <c r="B17" t="s">
        <v>51</v>
      </c>
      <c r="C17" s="8">
        <f>C16*(1+$C$5)^(2020-2025)</f>
        <v>13383784.696264781</v>
      </c>
      <c r="G17">
        <v>2036</v>
      </c>
      <c r="H17">
        <v>25</v>
      </c>
      <c r="I17" s="2">
        <f>'2hr Li-ion battery'!$E21*1000</f>
        <v>2626696.4111328125</v>
      </c>
      <c r="J17" s="2">
        <f>'2hr Li-ion battery'!$F21*1000</f>
        <v>-1579273.681640625</v>
      </c>
      <c r="K17" s="2">
        <f t="shared" si="0"/>
        <v>1047422.7294921875</v>
      </c>
      <c r="M17">
        <v>2036</v>
      </c>
      <c r="N17">
        <v>25</v>
      </c>
      <c r="O17" s="2">
        <f>'Frame CT'!$E21*1000</f>
        <v>45678445.556640625</v>
      </c>
      <c r="P17" s="2">
        <f>'Frame CT'!$F21*1000</f>
        <v>-10351371.09375</v>
      </c>
      <c r="Q17" s="2">
        <f t="shared" si="1"/>
        <v>35327074.462890625</v>
      </c>
    </row>
    <row r="18" spans="2:17" x14ac:dyDescent="0.25">
      <c r="B18" t="s">
        <v>52</v>
      </c>
      <c r="C18" s="8">
        <f>-PMT($C$6,$C$7,C17)</f>
        <v>808263.12017767876</v>
      </c>
      <c r="G18">
        <v>2037</v>
      </c>
      <c r="H18">
        <v>25</v>
      </c>
      <c r="I18" s="2">
        <f>'2hr Li-ion battery'!$E22*1000</f>
        <v>2631839.111328125</v>
      </c>
      <c r="J18" s="2">
        <f>'2hr Li-ion battery'!$F22*1000</f>
        <v>-1568570.678710938</v>
      </c>
      <c r="K18" s="2">
        <f t="shared" si="0"/>
        <v>1063268.432617187</v>
      </c>
      <c r="M18">
        <v>2037</v>
      </c>
      <c r="N18">
        <v>25</v>
      </c>
      <c r="O18" s="2">
        <f>'Frame CT'!$E22*1000</f>
        <v>45747807.373046875</v>
      </c>
      <c r="P18" s="2">
        <f>'Frame CT'!$F22*1000</f>
        <v>-10331120.1171875</v>
      </c>
      <c r="Q18" s="2">
        <f t="shared" si="1"/>
        <v>35416687.255859375</v>
      </c>
    </row>
    <row r="19" spans="2:17" x14ac:dyDescent="0.25">
      <c r="B19" t="s">
        <v>58</v>
      </c>
      <c r="C19" s="7">
        <f>C18/(C13*1000)</f>
        <v>32.330524807107153</v>
      </c>
      <c r="G19">
        <v>2038</v>
      </c>
      <c r="H19">
        <v>25</v>
      </c>
      <c r="I19" s="2">
        <f>'2hr Li-ion battery'!$E23*1000</f>
        <v>2645614.5629882813</v>
      </c>
      <c r="J19" s="2">
        <f>'2hr Li-ion battery'!$F23*1000</f>
        <v>-1560340.454101562</v>
      </c>
      <c r="K19" s="2">
        <f t="shared" si="0"/>
        <v>1085274.1088867192</v>
      </c>
      <c r="M19">
        <v>2038</v>
      </c>
      <c r="N19">
        <v>25</v>
      </c>
      <c r="O19" s="2">
        <f>'Frame CT'!$E23*1000</f>
        <v>44834878.90625</v>
      </c>
      <c r="P19" s="2">
        <f>'Frame CT'!$F23*1000</f>
        <v>-8802085.9375</v>
      </c>
      <c r="Q19" s="2">
        <f t="shared" si="1"/>
        <v>36032792.96875</v>
      </c>
    </row>
    <row r="20" spans="2:17" x14ac:dyDescent="0.25">
      <c r="G20">
        <v>2039</v>
      </c>
      <c r="H20">
        <v>25</v>
      </c>
      <c r="I20" s="2">
        <f>'2hr Li-ion battery'!$E24*1000</f>
        <v>2655894.775390625</v>
      </c>
      <c r="J20" s="2">
        <f>'2hr Li-ion battery'!$F24*1000</f>
        <v>-1520357.788085938</v>
      </c>
      <c r="K20" s="2">
        <f t="shared" si="0"/>
        <v>1135536.987304687</v>
      </c>
      <c r="M20">
        <v>2039</v>
      </c>
      <c r="N20">
        <v>25</v>
      </c>
      <c r="O20" s="2">
        <f>'Frame CT'!$E24*1000</f>
        <v>44887299.8046875</v>
      </c>
      <c r="P20" s="2">
        <f>'Frame CT'!$F24*1000</f>
        <v>-8471201.171875</v>
      </c>
      <c r="Q20" s="2">
        <f t="shared" si="1"/>
        <v>36416098.6328125</v>
      </c>
    </row>
    <row r="21" spans="2:17" x14ac:dyDescent="0.25">
      <c r="B21" t="s">
        <v>55</v>
      </c>
      <c r="C21" t="s">
        <v>53</v>
      </c>
      <c r="D21" t="s">
        <v>54</v>
      </c>
      <c r="G21">
        <v>2040</v>
      </c>
      <c r="H21">
        <v>25</v>
      </c>
      <c r="I21" s="2">
        <f>'2hr Li-ion battery'!$E25*1000</f>
        <v>2672337.158203125</v>
      </c>
      <c r="J21" s="2">
        <f>'2hr Li-ion battery'!$F25*1000</f>
        <v>-1585370.60546875</v>
      </c>
      <c r="K21" s="2">
        <f t="shared" si="0"/>
        <v>1086966.552734375</v>
      </c>
      <c r="M21">
        <v>2040</v>
      </c>
      <c r="N21">
        <v>25</v>
      </c>
      <c r="O21" s="2">
        <f>'Frame CT'!$E25*1000</f>
        <v>44043652.954101563</v>
      </c>
      <c r="P21" s="2">
        <f>'Frame CT'!$F25*1000</f>
        <v>-7700507.8125</v>
      </c>
      <c r="Q21" s="2">
        <f t="shared" si="1"/>
        <v>36343145.141601563</v>
      </c>
    </row>
    <row r="22" spans="2:17" x14ac:dyDescent="0.25">
      <c r="B22" t="s">
        <v>56</v>
      </c>
      <c r="C22" s="9">
        <v>0.124</v>
      </c>
      <c r="D22" s="7">
        <f>$C$19/C22</f>
        <v>260.73003876699318</v>
      </c>
      <c r="G22">
        <v>2041</v>
      </c>
      <c r="H22">
        <v>25</v>
      </c>
      <c r="I22" s="2">
        <f>'2hr Li-ion battery'!$E26*1000</f>
        <v>2672973.5717773438</v>
      </c>
      <c r="J22" s="2">
        <f>'2hr Li-ion battery'!$F26*1000</f>
        <v>-1632897.94921875</v>
      </c>
      <c r="K22" s="2">
        <f t="shared" si="0"/>
        <v>1040075.6225585938</v>
      </c>
      <c r="M22">
        <v>2041</v>
      </c>
      <c r="N22">
        <v>25</v>
      </c>
      <c r="O22" s="2">
        <f>'Frame CT'!$E26*1000</f>
        <v>45107213.37890625</v>
      </c>
      <c r="P22" s="2">
        <f>'Frame CT'!$F26*1000</f>
        <v>-8992072.265625</v>
      </c>
      <c r="Q22" s="2">
        <f t="shared" si="1"/>
        <v>36115141.11328125</v>
      </c>
    </row>
    <row r="23" spans="2:17" x14ac:dyDescent="0.25">
      <c r="B23" t="s">
        <v>59</v>
      </c>
      <c r="C23" s="10">
        <v>0.88</v>
      </c>
      <c r="D23" s="7">
        <f>$C$19/C23</f>
        <v>36.739232735349034</v>
      </c>
      <c r="G23">
        <v>2042</v>
      </c>
      <c r="H23">
        <v>25</v>
      </c>
      <c r="I23" s="2">
        <f>'2hr Li-ion battery'!$E27*1000</f>
        <v>2676908.2641601563</v>
      </c>
      <c r="J23" s="2">
        <f>'2hr Li-ion battery'!$F27*1000</f>
        <v>-1635416.9921875</v>
      </c>
      <c r="K23" s="2">
        <f t="shared" si="0"/>
        <v>1041491.2719726563</v>
      </c>
      <c r="M23">
        <v>2042</v>
      </c>
      <c r="N23">
        <v>25</v>
      </c>
      <c r="O23" s="2">
        <f>'Frame CT'!$E27*1000</f>
        <v>45957307.12890625</v>
      </c>
      <c r="P23" s="2">
        <f>'Frame CT'!$F27*1000</f>
        <v>-8853712.890625</v>
      </c>
      <c r="Q23" s="2">
        <f t="shared" si="1"/>
        <v>37103594.23828125</v>
      </c>
    </row>
    <row r="24" spans="2:17" x14ac:dyDescent="0.25">
      <c r="B24" t="s">
        <v>60</v>
      </c>
      <c r="C24" s="10">
        <v>0.84</v>
      </c>
      <c r="D24" s="7">
        <f>$C$19/C24</f>
        <v>38.488720008460895</v>
      </c>
      <c r="G24">
        <v>2043</v>
      </c>
      <c r="H24">
        <v>25</v>
      </c>
      <c r="I24" s="2">
        <f>'2hr Li-ion battery'!$E28*1000</f>
        <v>2682171.752929687</v>
      </c>
      <c r="J24" s="2">
        <f>'2hr Li-ion battery'!$F28*1000</f>
        <v>-1694002.075195312</v>
      </c>
      <c r="K24" s="2">
        <f t="shared" si="0"/>
        <v>988169.677734375</v>
      </c>
      <c r="M24">
        <v>2043</v>
      </c>
      <c r="N24">
        <v>25</v>
      </c>
      <c r="O24" s="2">
        <f>'Frame CT'!$E28*1000</f>
        <v>44253239.868164063</v>
      </c>
      <c r="P24" s="2">
        <f>'Frame CT'!$F28*1000</f>
        <v>-6951509.765625</v>
      </c>
      <c r="Q24" s="2">
        <f t="shared" si="1"/>
        <v>37301730.102539063</v>
      </c>
    </row>
    <row r="25" spans="2:17" x14ac:dyDescent="0.25">
      <c r="B25" t="s">
        <v>71</v>
      </c>
      <c r="D25" s="7">
        <f>AVERAGE(D23:D24)</f>
        <v>37.613976371904968</v>
      </c>
      <c r="G25">
        <v>2044</v>
      </c>
      <c r="H25">
        <v>25</v>
      </c>
      <c r="I25" s="2">
        <f>'2hr Li-ion battery'!$E29*1000</f>
        <v>2690503.9672851563</v>
      </c>
      <c r="J25" s="2">
        <f>'2hr Li-ion battery'!$F29*1000</f>
        <v>-1703907.836914062</v>
      </c>
      <c r="K25" s="2">
        <f t="shared" si="0"/>
        <v>986596.13037109422</v>
      </c>
      <c r="M25">
        <v>2044</v>
      </c>
      <c r="N25">
        <v>25</v>
      </c>
      <c r="O25" s="2">
        <f>'Frame CT'!$E29*1000</f>
        <v>43333151.184082031</v>
      </c>
      <c r="P25" s="2">
        <f>'Frame CT'!$F29*1000</f>
        <v>-6317937.98828125</v>
      </c>
      <c r="Q25" s="2">
        <f t="shared" si="1"/>
        <v>37015213.195800781</v>
      </c>
    </row>
    <row r="26" spans="2:17" x14ac:dyDescent="0.25">
      <c r="G26">
        <v>2045</v>
      </c>
      <c r="H26">
        <v>25</v>
      </c>
      <c r="I26" s="2">
        <f>'2hr Li-ion battery'!$E30*1000</f>
        <v>2682506.5307617188</v>
      </c>
      <c r="J26" s="2">
        <f>'2hr Li-ion battery'!$F30*1000</f>
        <v>-1698309.5703125</v>
      </c>
      <c r="K26" s="2">
        <f t="shared" si="0"/>
        <v>984196.96044921875</v>
      </c>
      <c r="M26">
        <v>2045</v>
      </c>
      <c r="N26">
        <v>25</v>
      </c>
      <c r="O26" s="2">
        <f>'Frame CT'!$E30*1000</f>
        <v>43558890.441894531</v>
      </c>
      <c r="P26" s="2">
        <f>'Frame CT'!$F30*1000</f>
        <v>-5683681.640625</v>
      </c>
      <c r="Q26" s="2">
        <f t="shared" si="1"/>
        <v>37875208.801269531</v>
      </c>
    </row>
    <row r="27" spans="2:17" x14ac:dyDescent="0.25">
      <c r="B27" s="1" t="s">
        <v>66</v>
      </c>
      <c r="C27" s="6"/>
      <c r="G27">
        <v>2046</v>
      </c>
      <c r="H27">
        <v>25</v>
      </c>
      <c r="I27" s="2">
        <f>'2hr Li-ion battery'!$E31*1000</f>
        <v>2680150.8178710933</v>
      </c>
      <c r="J27" s="2">
        <f>'2hr Li-ion battery'!$F31*1000</f>
        <v>-1596656.494140625</v>
      </c>
      <c r="K27" s="2">
        <f t="shared" si="0"/>
        <v>1083494.3237304683</v>
      </c>
      <c r="M27">
        <v>2046</v>
      </c>
      <c r="N27">
        <v>25</v>
      </c>
      <c r="O27" s="2">
        <f>'Frame CT'!$E31*1000</f>
        <v>41423773.498535156</v>
      </c>
      <c r="P27" s="2">
        <f>'Frame CT'!$F31*1000</f>
        <v>-2691482.91015625</v>
      </c>
      <c r="Q27" s="2">
        <f t="shared" si="1"/>
        <v>38732290.588378906</v>
      </c>
    </row>
    <row r="28" spans="2:17" x14ac:dyDescent="0.25">
      <c r="B28" t="s">
        <v>68</v>
      </c>
      <c r="C28" s="6"/>
      <c r="G28">
        <v>2047</v>
      </c>
      <c r="H28">
        <v>25</v>
      </c>
      <c r="I28" s="2">
        <f>'2hr Li-ion battery'!$E32*1000</f>
        <v>2329512.8173828125</v>
      </c>
      <c r="J28" s="2">
        <f>'2hr Li-ion battery'!$F32*1000</f>
        <v>-1595890.625</v>
      </c>
      <c r="K28" s="2">
        <f t="shared" si="0"/>
        <v>733622.1923828125</v>
      </c>
      <c r="M28">
        <v>2047</v>
      </c>
      <c r="N28">
        <v>25</v>
      </c>
      <c r="O28" s="2">
        <f>'Frame CT'!$E32*1000</f>
        <v>39484383.7890625</v>
      </c>
      <c r="P28" s="2">
        <f>'Frame CT'!$F32*1000</f>
        <v>-2558834.9609375</v>
      </c>
      <c r="Q28" s="2">
        <f t="shared" si="1"/>
        <v>36925548.828125</v>
      </c>
    </row>
    <row r="29" spans="2:17" x14ac:dyDescent="0.25">
      <c r="B29" t="s">
        <v>69</v>
      </c>
      <c r="G29">
        <v>2048</v>
      </c>
      <c r="H29">
        <v>25</v>
      </c>
      <c r="I29" s="2">
        <f>'2hr Li-ion battery'!$E33*1000</f>
        <v>2387750.6378173819</v>
      </c>
      <c r="J29" s="2">
        <f>'2hr Li-ion battery'!$F33*1000</f>
        <v>-1635787.8906249998</v>
      </c>
      <c r="K29" s="2">
        <f t="shared" si="0"/>
        <v>751962.74719238211</v>
      </c>
      <c r="M29">
        <v>2048</v>
      </c>
      <c r="N29">
        <v>25</v>
      </c>
      <c r="O29" s="2">
        <f>'Frame CT'!$E33*1000</f>
        <v>40471493.383789048</v>
      </c>
      <c r="P29" s="2">
        <f>'Frame CT'!$F33*1000</f>
        <v>-2622805.8349609375</v>
      </c>
      <c r="Q29" s="2">
        <f t="shared" si="1"/>
        <v>37848687.54882811</v>
      </c>
    </row>
    <row r="30" spans="2:17" x14ac:dyDescent="0.25">
      <c r="B30" t="s">
        <v>70</v>
      </c>
      <c r="G30">
        <v>2049</v>
      </c>
      <c r="H30">
        <v>25</v>
      </c>
      <c r="I30" s="2">
        <f>'2hr Li-ion battery'!$E34*1000</f>
        <v>2447444.4037628169</v>
      </c>
      <c r="J30" s="2">
        <f>'2hr Li-ion battery'!$F34*1000</f>
        <v>-1676682.5878906248</v>
      </c>
      <c r="K30" s="2">
        <f t="shared" si="0"/>
        <v>770761.81587219215</v>
      </c>
      <c r="M30">
        <v>2049</v>
      </c>
      <c r="N30">
        <v>25</v>
      </c>
      <c r="O30" s="2">
        <f>'Frame CT'!$E34*1000</f>
        <v>41483280.718383797</v>
      </c>
      <c r="P30" s="2">
        <f>'Frame CT'!$F34*1000</f>
        <v>-2688375.9808349605</v>
      </c>
      <c r="Q30" s="2">
        <f t="shared" si="1"/>
        <v>38794904.737548836</v>
      </c>
    </row>
    <row r="31" spans="2:17" x14ac:dyDescent="0.25">
      <c r="B31" t="s">
        <v>67</v>
      </c>
      <c r="C31">
        <v>25</v>
      </c>
      <c r="G31">
        <v>2050</v>
      </c>
      <c r="H31">
        <v>25</v>
      </c>
      <c r="I31" s="2">
        <f>'2hr Li-ion battery'!$E35*1000</f>
        <v>2508630.5138568864</v>
      </c>
      <c r="J31" s="2">
        <f>'2hr Li-ion battery'!$F35*1000</f>
        <v>-1718599.6525878902</v>
      </c>
      <c r="K31" s="2">
        <f t="shared" si="0"/>
        <v>790030.86126899626</v>
      </c>
      <c r="M31">
        <v>2050</v>
      </c>
      <c r="N31">
        <v>25</v>
      </c>
      <c r="O31" s="2">
        <f>'Frame CT'!$E35*1000</f>
        <v>42520362.736343361</v>
      </c>
      <c r="P31" s="2">
        <f>'Frame CT'!$F35*1000</f>
        <v>-2755585.3803558345</v>
      </c>
      <c r="Q31" s="2">
        <f t="shared" si="1"/>
        <v>39764777.355987526</v>
      </c>
    </row>
    <row r="32" spans="2:17" x14ac:dyDescent="0.25">
      <c r="B32" t="s">
        <v>64</v>
      </c>
      <c r="C32" s="8">
        <f>2*C14</f>
        <v>65504957.196291655</v>
      </c>
      <c r="G32">
        <v>2051</v>
      </c>
      <c r="H32">
        <v>25</v>
      </c>
      <c r="I32" s="2">
        <f>'2hr Li-ion battery'!$E36*1000</f>
        <v>2571346.2767033088</v>
      </c>
      <c r="J32" s="2">
        <f>'2hr Li-ion battery'!$F36*1000</f>
        <v>-1761564.6439025872</v>
      </c>
      <c r="K32" s="2">
        <f t="shared" si="0"/>
        <v>809781.63280072156</v>
      </c>
      <c r="M32">
        <v>2051</v>
      </c>
      <c r="N32">
        <v>25</v>
      </c>
      <c r="O32" s="2">
        <f>'Frame CT'!$E36*1000</f>
        <v>43583371.804751955</v>
      </c>
      <c r="P32" s="2">
        <f>'Frame CT'!$F36*1000</f>
        <v>-2824475.0148647297</v>
      </c>
      <c r="Q32" s="2">
        <f t="shared" si="1"/>
        <v>40758896.789887227</v>
      </c>
    </row>
    <row r="33" spans="2:17" x14ac:dyDescent="0.25">
      <c r="B33" t="s">
        <v>65</v>
      </c>
      <c r="C33" s="8">
        <f>C15</f>
        <v>-17609954.673232008</v>
      </c>
      <c r="G33">
        <v>2052</v>
      </c>
      <c r="H33">
        <v>25</v>
      </c>
      <c r="I33" s="2">
        <f>'2hr Li-ion battery'!$E37*1000</f>
        <v>2635629.9336208911</v>
      </c>
      <c r="J33" s="2">
        <f>'2hr Li-ion battery'!$F37*1000</f>
        <v>-1805603.7600001518</v>
      </c>
      <c r="K33" s="2">
        <f t="shared" si="0"/>
        <v>830026.17362073925</v>
      </c>
      <c r="M33">
        <v>2052</v>
      </c>
      <c r="N33">
        <v>25</v>
      </c>
      <c r="O33" s="2">
        <f>'Frame CT'!$E37*1000</f>
        <v>44672956.099870749</v>
      </c>
      <c r="P33" s="2">
        <f>'Frame CT'!$F37*1000</f>
        <v>-2895086.8902363479</v>
      </c>
      <c r="Q33" s="2">
        <f t="shared" si="1"/>
        <v>41777869.209634401</v>
      </c>
    </row>
    <row r="34" spans="2:17" x14ac:dyDescent="0.25">
      <c r="B34" t="s">
        <v>50</v>
      </c>
      <c r="C34" s="8">
        <f>SUM(C32:C33)</f>
        <v>47895002.523059651</v>
      </c>
      <c r="G34">
        <v>2053</v>
      </c>
      <c r="H34">
        <v>25</v>
      </c>
      <c r="I34" s="2">
        <f>'2hr Li-ion battery'!$E38*1000</f>
        <v>2701520.681961413</v>
      </c>
      <c r="J34" s="2">
        <f>'2hr Li-ion battery'!$F38*1000</f>
        <v>-1850743.8540001556</v>
      </c>
      <c r="K34" s="2">
        <f t="shared" si="0"/>
        <v>850776.82796125743</v>
      </c>
      <c r="M34">
        <v>2053</v>
      </c>
      <c r="N34">
        <v>25</v>
      </c>
      <c r="O34" s="2">
        <f>'Frame CT'!$E38*1000</f>
        <v>45789780.002367519</v>
      </c>
      <c r="P34" s="2">
        <f>'Frame CT'!$F38*1000</f>
        <v>-2967464.0624922565</v>
      </c>
      <c r="Q34" s="2">
        <f t="shared" si="1"/>
        <v>42822315.93987526</v>
      </c>
    </row>
    <row r="35" spans="2:17" x14ac:dyDescent="0.25">
      <c r="B35" t="s">
        <v>51</v>
      </c>
      <c r="C35" s="8">
        <f>C34*(1+$C$5)^(2020-2025)</f>
        <v>42332203.335074916</v>
      </c>
      <c r="G35">
        <v>2054</v>
      </c>
      <c r="H35">
        <v>25</v>
      </c>
      <c r="I35" s="2">
        <f>'2hr Li-ion battery'!$E39*1000</f>
        <v>2769058.6990104485</v>
      </c>
      <c r="J35" s="2">
        <f>'2hr Li-ion battery'!$F39*1000</f>
        <v>-1897012.4503501593</v>
      </c>
      <c r="K35" s="2">
        <f t="shared" si="0"/>
        <v>872046.24866028922</v>
      </c>
      <c r="M35">
        <v>2054</v>
      </c>
      <c r="N35">
        <v>25</v>
      </c>
      <c r="O35" s="2">
        <f>'Frame CT'!$E39*1000</f>
        <v>46934524.502426691</v>
      </c>
      <c r="P35" s="2">
        <f>'Frame CT'!$F39*1000</f>
        <v>-3041650.6640545628</v>
      </c>
      <c r="Q35" s="2">
        <f t="shared" si="1"/>
        <v>43892873.838372126</v>
      </c>
    </row>
    <row r="36" spans="2:17" x14ac:dyDescent="0.25">
      <c r="B36" t="s">
        <v>52</v>
      </c>
      <c r="C36" s="8">
        <f>-PMT($C$6,$C$7,C35)</f>
        <v>2556493.5127171208</v>
      </c>
      <c r="G36">
        <v>2055</v>
      </c>
      <c r="H36">
        <v>25</v>
      </c>
      <c r="I36" s="2">
        <f>'2hr Li-ion battery'!$E40*1000</f>
        <v>2838285.1664857101</v>
      </c>
      <c r="J36" s="2">
        <f>'2hr Li-ion battery'!$F40*1000</f>
        <v>-1944437.7616089131</v>
      </c>
      <c r="K36" s="2">
        <f t="shared" si="0"/>
        <v>893847.40487679699</v>
      </c>
      <c r="M36">
        <v>2055</v>
      </c>
      <c r="N36">
        <v>25</v>
      </c>
      <c r="O36" s="2">
        <f>'Frame CT'!$E40*1000</f>
        <v>48107887.614987358</v>
      </c>
      <c r="P36" s="2">
        <f>'Frame CT'!$F40*1000</f>
        <v>-3117691.9306559265</v>
      </c>
      <c r="Q36" s="2">
        <f t="shared" si="1"/>
        <v>44990195.684331432</v>
      </c>
    </row>
    <row r="37" spans="2:17" x14ac:dyDescent="0.25">
      <c r="B37" t="s">
        <v>58</v>
      </c>
      <c r="C37" s="7">
        <f>C36/(C31*1000)</f>
        <v>102.25974050868483</v>
      </c>
    </row>
    <row r="39" spans="2:17" x14ac:dyDescent="0.25">
      <c r="B39" t="s">
        <v>55</v>
      </c>
      <c r="C39" t="s">
        <v>53</v>
      </c>
      <c r="D39" t="s">
        <v>54</v>
      </c>
    </row>
    <row r="40" spans="2:17" x14ac:dyDescent="0.25">
      <c r="B40" t="s">
        <v>56</v>
      </c>
      <c r="C40" s="11">
        <v>0.248</v>
      </c>
      <c r="D40" s="7">
        <f>$C$37/C40</f>
        <v>412.33766334147106</v>
      </c>
    </row>
    <row r="41" spans="2:17" x14ac:dyDescent="0.25">
      <c r="B41" t="s">
        <v>59</v>
      </c>
      <c r="C41" s="10">
        <v>0.95</v>
      </c>
      <c r="D41" s="7">
        <f t="shared" ref="D41:D42" si="2">$C$37/C41</f>
        <v>107.64183211440509</v>
      </c>
    </row>
    <row r="42" spans="2:17" x14ac:dyDescent="0.25">
      <c r="B42" t="s">
        <v>60</v>
      </c>
      <c r="C42" s="10">
        <v>0.96</v>
      </c>
      <c r="D42" s="7">
        <f t="shared" si="2"/>
        <v>106.52056302988004</v>
      </c>
    </row>
    <row r="43" spans="2:17" x14ac:dyDescent="0.25">
      <c r="B43" t="s">
        <v>71</v>
      </c>
      <c r="D43" s="7">
        <f>AVERAGE(D41:D42)</f>
        <v>107.08119757214257</v>
      </c>
    </row>
    <row r="45" spans="2:17" x14ac:dyDescent="0.25">
      <c r="B45" s="1" t="s">
        <v>63</v>
      </c>
      <c r="C45" s="6"/>
    </row>
    <row r="46" spans="2:17" x14ac:dyDescent="0.25">
      <c r="C46" s="6"/>
    </row>
    <row r="47" spans="2:17" x14ac:dyDescent="0.25">
      <c r="B47" t="s">
        <v>67</v>
      </c>
      <c r="C47">
        <v>237</v>
      </c>
    </row>
    <row r="48" spans="2:17" x14ac:dyDescent="0.25">
      <c r="B48" t="s">
        <v>64</v>
      </c>
    </row>
    <row r="49" spans="2:4" x14ac:dyDescent="0.25">
      <c r="B49" t="s">
        <v>65</v>
      </c>
    </row>
    <row r="50" spans="2:4" x14ac:dyDescent="0.25">
      <c r="B50" t="s">
        <v>50</v>
      </c>
      <c r="C50" s="8">
        <f>NPV($C$4,$Q$7:$Q$36)</f>
        <v>436984311.78332108</v>
      </c>
    </row>
    <row r="51" spans="2:4" x14ac:dyDescent="0.25">
      <c r="B51" t="s">
        <v>51</v>
      </c>
      <c r="C51" s="8">
        <f>C50*(1+$C$5)^(2020-2025)</f>
        <v>386230457.58778238</v>
      </c>
    </row>
    <row r="52" spans="2:4" x14ac:dyDescent="0.25">
      <c r="B52" t="s">
        <v>52</v>
      </c>
      <c r="C52" s="8">
        <f>-PMT($C$6,$C$7,C51)</f>
        <v>23324929.520472437</v>
      </c>
    </row>
    <row r="53" spans="2:4" x14ac:dyDescent="0.25">
      <c r="B53" t="s">
        <v>58</v>
      </c>
      <c r="C53" s="7">
        <f>C52/(C47*1000)</f>
        <v>98.417424137014507</v>
      </c>
    </row>
    <row r="55" spans="2:4" x14ac:dyDescent="0.25">
      <c r="B55" t="s">
        <v>55</v>
      </c>
      <c r="C55" t="s">
        <v>53</v>
      </c>
      <c r="D55" t="s">
        <v>54</v>
      </c>
    </row>
    <row r="56" spans="2:4" x14ac:dyDescent="0.25">
      <c r="B56" t="s">
        <v>56</v>
      </c>
      <c r="C56" s="11">
        <v>1</v>
      </c>
      <c r="D56" s="7">
        <f>$C$53/C56</f>
        <v>98.417424137014507</v>
      </c>
    </row>
    <row r="57" spans="2:4" x14ac:dyDescent="0.25">
      <c r="B57" t="s">
        <v>59</v>
      </c>
      <c r="C57" s="10">
        <v>0.98</v>
      </c>
      <c r="D57" s="7">
        <f>$C$53/C57</f>
        <v>100.42594299695358</v>
      </c>
    </row>
    <row r="58" spans="2:4" x14ac:dyDescent="0.25">
      <c r="B58" t="s">
        <v>60</v>
      </c>
      <c r="C58" s="10">
        <v>0.96</v>
      </c>
      <c r="D58" s="7">
        <f>$C$53/C58</f>
        <v>102.51815014272344</v>
      </c>
    </row>
    <row r="59" spans="2:4" x14ac:dyDescent="0.25">
      <c r="B59" t="s">
        <v>71</v>
      </c>
      <c r="D59" s="7">
        <f>AVERAGE(D57:D58)</f>
        <v>101.47204656983851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9F1BE-FCB8-4C48-989D-6F43D32CA37F}">
  <dimension ref="A1:S74"/>
  <sheetViews>
    <sheetView workbookViewId="0">
      <selection activeCell="E23" sqref="E23:E24"/>
    </sheetView>
  </sheetViews>
  <sheetFormatPr defaultRowHeight="15" x14ac:dyDescent="0.25"/>
  <cols>
    <col min="3" max="3" width="49.5703125" bestFit="1" customWidth="1"/>
  </cols>
  <sheetData>
    <row r="1" spans="1:19" x14ac:dyDescent="0.25">
      <c r="A1" t="s">
        <v>40</v>
      </c>
    </row>
    <row r="3" spans="1:19" x14ac:dyDescent="0.25">
      <c r="B3" t="s">
        <v>0</v>
      </c>
      <c r="C3" t="s">
        <v>0</v>
      </c>
      <c r="G3" t="s">
        <v>1</v>
      </c>
      <c r="H3" t="s">
        <v>2</v>
      </c>
      <c r="I3" t="s">
        <v>3</v>
      </c>
      <c r="J3" t="s">
        <v>4</v>
      </c>
      <c r="K3" t="s">
        <v>5</v>
      </c>
      <c r="L3" t="s">
        <v>6</v>
      </c>
      <c r="M3" t="s">
        <v>7</v>
      </c>
      <c r="N3" t="s">
        <v>8</v>
      </c>
      <c r="O3" t="s">
        <v>9</v>
      </c>
      <c r="Q3" t="s">
        <v>10</v>
      </c>
      <c r="R3" t="s">
        <v>11</v>
      </c>
    </row>
    <row r="4" spans="1:19" x14ac:dyDescent="0.25">
      <c r="B4" t="s">
        <v>12</v>
      </c>
      <c r="C4" t="s">
        <v>13</v>
      </c>
      <c r="G4" t="s">
        <v>14</v>
      </c>
      <c r="N4" t="s">
        <v>8</v>
      </c>
      <c r="O4" t="s">
        <v>15</v>
      </c>
      <c r="P4" t="s">
        <v>16</v>
      </c>
    </row>
    <row r="5" spans="1:19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10</v>
      </c>
      <c r="R5" t="s">
        <v>11</v>
      </c>
      <c r="S5" t="s">
        <v>33</v>
      </c>
    </row>
    <row r="6" spans="1:19" x14ac:dyDescent="0.25">
      <c r="A6">
        <v>2021</v>
      </c>
      <c r="B6" t="s">
        <v>12</v>
      </c>
      <c r="C6" t="s">
        <v>13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</row>
    <row r="7" spans="1:19" x14ac:dyDescent="0.25">
      <c r="A7">
        <v>2022</v>
      </c>
      <c r="B7" t="s">
        <v>12</v>
      </c>
      <c r="C7" t="s">
        <v>13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</row>
    <row r="8" spans="1:19" x14ac:dyDescent="0.25">
      <c r="A8">
        <v>2023</v>
      </c>
      <c r="B8" t="s">
        <v>12</v>
      </c>
      <c r="C8" t="s">
        <v>13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</row>
    <row r="9" spans="1:19" x14ac:dyDescent="0.25">
      <c r="A9">
        <v>2024</v>
      </c>
      <c r="B9" t="s">
        <v>12</v>
      </c>
      <c r="C9" t="s">
        <v>13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</row>
    <row r="10" spans="1:19" x14ac:dyDescent="0.25">
      <c r="A10">
        <v>2025</v>
      </c>
      <c r="B10" t="s">
        <v>12</v>
      </c>
      <c r="C10" t="s">
        <v>13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</row>
    <row r="11" spans="1:19" x14ac:dyDescent="0.25">
      <c r="A11">
        <v>2026</v>
      </c>
      <c r="B11" t="s">
        <v>12</v>
      </c>
      <c r="C11" t="s">
        <v>13</v>
      </c>
      <c r="D11">
        <v>1942.6358642578125</v>
      </c>
      <c r="E11">
        <v>2812.6001586914063</v>
      </c>
      <c r="F11">
        <v>-869.96429443359375</v>
      </c>
      <c r="G11">
        <v>2959.953125</v>
      </c>
      <c r="H11">
        <v>683.3494873046875</v>
      </c>
      <c r="I11">
        <v>-830.70245361328125</v>
      </c>
      <c r="J11">
        <v>0</v>
      </c>
      <c r="K11">
        <v>0</v>
      </c>
      <c r="L11">
        <v>0</v>
      </c>
      <c r="M11">
        <v>0</v>
      </c>
      <c r="N11">
        <v>-0.8884807825088501</v>
      </c>
      <c r="O11">
        <v>3.0999999046325679</v>
      </c>
      <c r="P11">
        <v>-7783.09130859375</v>
      </c>
      <c r="Q11">
        <v>869.96429443359375</v>
      </c>
      <c r="R11">
        <v>1556.412231445312</v>
      </c>
      <c r="S11">
        <v>-1159.000244140625</v>
      </c>
    </row>
    <row r="12" spans="1:19" x14ac:dyDescent="0.25">
      <c r="A12">
        <v>2027</v>
      </c>
      <c r="B12" t="s">
        <v>12</v>
      </c>
      <c r="C12" t="s">
        <v>13</v>
      </c>
      <c r="D12">
        <v>1671.5573120117183</v>
      </c>
      <c r="E12">
        <v>2729.9902954101563</v>
      </c>
      <c r="F12">
        <v>-1058.432983398438</v>
      </c>
      <c r="G12">
        <v>2860.259521484375</v>
      </c>
      <c r="H12">
        <v>700.4332275390625</v>
      </c>
      <c r="I12">
        <v>-830.70245361328125</v>
      </c>
      <c r="J12">
        <v>0</v>
      </c>
      <c r="K12">
        <v>0</v>
      </c>
      <c r="L12">
        <v>0</v>
      </c>
      <c r="M12">
        <v>0</v>
      </c>
      <c r="N12">
        <v>-0.96298342943191528</v>
      </c>
      <c r="O12">
        <v>3.0999999046325679</v>
      </c>
      <c r="P12">
        <v>-8435.7353515625</v>
      </c>
      <c r="Q12">
        <v>1058.432983398438</v>
      </c>
      <c r="R12">
        <v>2620.009033203125</v>
      </c>
      <c r="S12">
        <v>-39.945175170898438</v>
      </c>
    </row>
    <row r="13" spans="1:19" x14ac:dyDescent="0.25">
      <c r="A13">
        <v>2028</v>
      </c>
      <c r="B13" t="s">
        <v>12</v>
      </c>
      <c r="C13" t="s">
        <v>13</v>
      </c>
      <c r="D13">
        <v>1510.2017822265625</v>
      </c>
      <c r="E13">
        <v>2650.6695556640625</v>
      </c>
      <c r="F13">
        <v>-1140.4677734375</v>
      </c>
      <c r="G13">
        <v>2763.21630859375</v>
      </c>
      <c r="H13">
        <v>719.9110107421875</v>
      </c>
      <c r="I13">
        <v>-832.457763671875</v>
      </c>
      <c r="J13">
        <v>0</v>
      </c>
      <c r="K13">
        <v>0</v>
      </c>
      <c r="L13">
        <v>0</v>
      </c>
      <c r="M13">
        <v>0</v>
      </c>
      <c r="N13">
        <v>-1.004670977592468</v>
      </c>
      <c r="O13">
        <v>3.0999999046325679</v>
      </c>
      <c r="P13">
        <v>-8825.0302734375</v>
      </c>
      <c r="Q13">
        <v>1140.4677734375</v>
      </c>
      <c r="R13">
        <v>1598.179077148438</v>
      </c>
      <c r="S13">
        <v>-996.68133544921875</v>
      </c>
    </row>
    <row r="14" spans="1:19" x14ac:dyDescent="0.25">
      <c r="A14">
        <v>2029</v>
      </c>
      <c r="B14" t="s">
        <v>12</v>
      </c>
      <c r="C14" t="s">
        <v>13</v>
      </c>
      <c r="D14">
        <v>1328.5091552734375</v>
      </c>
      <c r="E14">
        <v>2596.4512939453125</v>
      </c>
      <c r="F14">
        <v>-1267.942138671875</v>
      </c>
      <c r="G14">
        <v>2691.6611328125</v>
      </c>
      <c r="H14">
        <v>735.89263916015625</v>
      </c>
      <c r="I14">
        <v>-831.10247802734375</v>
      </c>
      <c r="J14">
        <v>0</v>
      </c>
      <c r="K14">
        <v>0</v>
      </c>
      <c r="L14">
        <v>0</v>
      </c>
      <c r="M14">
        <v>0</v>
      </c>
      <c r="N14">
        <v>-1.0363613367080691</v>
      </c>
      <c r="O14">
        <v>3.0999999046325679</v>
      </c>
      <c r="P14">
        <v>-9078.525390625</v>
      </c>
      <c r="Q14">
        <v>1267.942138671875</v>
      </c>
      <c r="R14">
        <v>1565.197631835938</v>
      </c>
      <c r="S14">
        <v>-921.22607421875</v>
      </c>
    </row>
    <row r="15" spans="1:19" x14ac:dyDescent="0.25">
      <c r="A15">
        <v>2030</v>
      </c>
      <c r="B15" t="s">
        <v>12</v>
      </c>
      <c r="C15" t="s">
        <v>13</v>
      </c>
      <c r="D15">
        <v>1266.7316284179688</v>
      </c>
      <c r="E15">
        <v>2565.8056030273438</v>
      </c>
      <c r="F15">
        <v>-1299.073974609375</v>
      </c>
      <c r="G15">
        <v>2643.064453125</v>
      </c>
      <c r="H15">
        <v>754.2899169921875</v>
      </c>
      <c r="I15">
        <v>-831.54876708984375</v>
      </c>
      <c r="J15">
        <v>0</v>
      </c>
      <c r="K15">
        <v>0</v>
      </c>
      <c r="L15">
        <v>0</v>
      </c>
      <c r="M15">
        <v>0</v>
      </c>
      <c r="N15">
        <v>-1.064175128936768</v>
      </c>
      <c r="O15">
        <v>3.0999999046325679</v>
      </c>
      <c r="P15">
        <v>-9322.173828125</v>
      </c>
      <c r="Q15">
        <v>1299.073974609375</v>
      </c>
      <c r="R15">
        <v>1295.7705078125</v>
      </c>
      <c r="S15">
        <v>-1108.572875976562</v>
      </c>
    </row>
    <row r="16" spans="1:19" x14ac:dyDescent="0.25">
      <c r="A16">
        <v>2031</v>
      </c>
      <c r="B16" t="s">
        <v>12</v>
      </c>
      <c r="C16" t="s">
        <v>13</v>
      </c>
      <c r="D16">
        <v>1246.2292480468755</v>
      </c>
      <c r="E16">
        <v>2544.5086669921875</v>
      </c>
      <c r="F16">
        <v>-1298.279418945312</v>
      </c>
      <c r="G16">
        <v>2602.859375</v>
      </c>
      <c r="H16">
        <v>773.147216796875</v>
      </c>
      <c r="I16">
        <v>-831.4979248046875</v>
      </c>
      <c r="J16">
        <v>0</v>
      </c>
      <c r="K16">
        <v>0</v>
      </c>
      <c r="L16">
        <v>0</v>
      </c>
      <c r="M16">
        <v>0</v>
      </c>
      <c r="N16">
        <v>-1.0753722190856929</v>
      </c>
      <c r="O16">
        <v>3.9500000476837158</v>
      </c>
      <c r="P16">
        <v>-9420.2607421875</v>
      </c>
      <c r="Q16">
        <v>1298.279418945312</v>
      </c>
      <c r="R16">
        <v>1663.663330078125</v>
      </c>
      <c r="S16">
        <v>-703.2222900390625</v>
      </c>
    </row>
    <row r="17" spans="1:19" x14ac:dyDescent="0.25">
      <c r="A17">
        <v>2032</v>
      </c>
      <c r="B17" t="s">
        <v>12</v>
      </c>
      <c r="C17" t="s">
        <v>13</v>
      </c>
      <c r="D17">
        <v>1208.6210937499995</v>
      </c>
      <c r="E17">
        <v>2557.4354248046875</v>
      </c>
      <c r="F17">
        <v>-1348.814331054688</v>
      </c>
      <c r="G17">
        <v>2595.98974609375</v>
      </c>
      <c r="H17">
        <v>794.64703369140625</v>
      </c>
      <c r="I17">
        <v>-833.20135498046875</v>
      </c>
      <c r="J17">
        <v>0</v>
      </c>
      <c r="K17">
        <v>0</v>
      </c>
      <c r="L17">
        <v>0</v>
      </c>
      <c r="M17">
        <v>0</v>
      </c>
      <c r="N17">
        <v>-1.082160115242004</v>
      </c>
      <c r="O17">
        <v>3.9500000476837158</v>
      </c>
      <c r="P17">
        <v>-9505.6943359375</v>
      </c>
      <c r="Q17">
        <v>1348.814331054688</v>
      </c>
      <c r="R17">
        <v>2123.742919921875</v>
      </c>
      <c r="S17">
        <v>-232.0617370605469</v>
      </c>
    </row>
    <row r="18" spans="1:19" x14ac:dyDescent="0.25">
      <c r="A18">
        <v>2033</v>
      </c>
      <c r="B18" t="s">
        <v>12</v>
      </c>
      <c r="C18" t="s">
        <v>13</v>
      </c>
      <c r="D18">
        <v>1146.4482421875</v>
      </c>
      <c r="E18">
        <v>2568.230712890625</v>
      </c>
      <c r="F18">
        <v>-1421.782470703125</v>
      </c>
      <c r="G18">
        <v>2587.935791015625</v>
      </c>
      <c r="H18">
        <v>812.28778076171875</v>
      </c>
      <c r="I18">
        <v>-831.99285888671875</v>
      </c>
      <c r="J18">
        <v>0</v>
      </c>
      <c r="K18">
        <v>0</v>
      </c>
      <c r="L18">
        <v>0</v>
      </c>
      <c r="M18">
        <v>0</v>
      </c>
      <c r="N18">
        <v>-1.0892506837844851</v>
      </c>
      <c r="O18">
        <v>3.9500000476837158</v>
      </c>
      <c r="P18">
        <v>-9541.8359375</v>
      </c>
      <c r="Q18">
        <v>1421.782470703125</v>
      </c>
      <c r="R18">
        <v>2167.48486328125</v>
      </c>
      <c r="S18">
        <v>-196.60101318359381</v>
      </c>
    </row>
    <row r="19" spans="1:19" x14ac:dyDescent="0.25">
      <c r="A19">
        <v>2034</v>
      </c>
      <c r="B19" t="s">
        <v>12</v>
      </c>
      <c r="C19" t="s">
        <v>13</v>
      </c>
      <c r="D19">
        <v>1116.4279174804692</v>
      </c>
      <c r="E19">
        <v>2587.5525512695313</v>
      </c>
      <c r="F19">
        <v>-1471.124633789062</v>
      </c>
      <c r="G19">
        <v>2585.308349609375</v>
      </c>
      <c r="H19">
        <v>832.594970703125</v>
      </c>
      <c r="I19">
        <v>-830.35076904296875</v>
      </c>
      <c r="J19">
        <v>0</v>
      </c>
      <c r="K19">
        <v>0</v>
      </c>
      <c r="L19">
        <v>0</v>
      </c>
      <c r="M19">
        <v>0</v>
      </c>
      <c r="N19">
        <v>-1.095165610313416</v>
      </c>
      <c r="O19">
        <v>3.9500000476837158</v>
      </c>
      <c r="P19">
        <v>-9593.6513671875</v>
      </c>
      <c r="Q19">
        <v>1471.124633789062</v>
      </c>
      <c r="R19">
        <v>2218.03955078125</v>
      </c>
      <c r="S19">
        <v>-129.4042663574219</v>
      </c>
    </row>
    <row r="20" spans="1:19" x14ac:dyDescent="0.25">
      <c r="A20">
        <v>2035</v>
      </c>
      <c r="B20" t="s">
        <v>12</v>
      </c>
      <c r="C20" t="s">
        <v>13</v>
      </c>
      <c r="D20">
        <v>1064.2907104492183</v>
      </c>
      <c r="E20">
        <v>2603.9351196289063</v>
      </c>
      <c r="F20">
        <v>-1539.644409179688</v>
      </c>
      <c r="G20">
        <v>2580.93212890625</v>
      </c>
      <c r="H20">
        <v>853.40985107421875</v>
      </c>
      <c r="I20">
        <v>-830.4068603515625</v>
      </c>
      <c r="J20">
        <v>0</v>
      </c>
      <c r="K20">
        <v>0</v>
      </c>
      <c r="L20">
        <v>0</v>
      </c>
      <c r="M20">
        <v>0</v>
      </c>
      <c r="N20">
        <v>-1.1024824380874629</v>
      </c>
      <c r="O20">
        <v>3.9500000476837158</v>
      </c>
      <c r="P20">
        <v>-9657.74609375</v>
      </c>
      <c r="Q20">
        <v>1539.644409179688</v>
      </c>
      <c r="R20">
        <v>2270.170166015625</v>
      </c>
      <c r="S20">
        <v>-65.315071105957031</v>
      </c>
    </row>
    <row r="21" spans="1:19" x14ac:dyDescent="0.25">
      <c r="A21">
        <v>2036</v>
      </c>
      <c r="B21" t="s">
        <v>12</v>
      </c>
      <c r="C21" t="s">
        <v>13</v>
      </c>
      <c r="D21">
        <v>1047.4227294921875</v>
      </c>
      <c r="E21">
        <v>2626.6964111328125</v>
      </c>
      <c r="F21">
        <v>-1579.273681640625</v>
      </c>
      <c r="G21">
        <v>2581.775390625</v>
      </c>
      <c r="H21">
        <v>877.14166259765625</v>
      </c>
      <c r="I21">
        <v>-832.22064208984375</v>
      </c>
      <c r="J21">
        <v>0</v>
      </c>
      <c r="K21">
        <v>0</v>
      </c>
      <c r="L21">
        <v>0</v>
      </c>
      <c r="M21">
        <v>0</v>
      </c>
      <c r="N21">
        <v>-1.0998483896255491</v>
      </c>
      <c r="O21">
        <v>3.9500000476837158</v>
      </c>
      <c r="P21">
        <v>-9661.068359375</v>
      </c>
      <c r="Q21">
        <v>1579.273681640625</v>
      </c>
      <c r="R21">
        <v>2330.31884765625</v>
      </c>
      <c r="S21">
        <v>-14.408565521240231</v>
      </c>
    </row>
    <row r="22" spans="1:19" x14ac:dyDescent="0.25">
      <c r="A22">
        <v>2037</v>
      </c>
      <c r="B22" t="s">
        <v>12</v>
      </c>
      <c r="C22" t="s">
        <v>13</v>
      </c>
      <c r="D22">
        <v>1063.268432617187</v>
      </c>
      <c r="E22">
        <v>2631.839111328125</v>
      </c>
      <c r="F22">
        <v>-1568.570678710938</v>
      </c>
      <c r="G22">
        <v>2566.5869140625</v>
      </c>
      <c r="H22">
        <v>896.61370849609375</v>
      </c>
      <c r="I22">
        <v>-831.36151123046875</v>
      </c>
      <c r="J22">
        <v>0</v>
      </c>
      <c r="K22">
        <v>0</v>
      </c>
      <c r="L22">
        <v>0</v>
      </c>
      <c r="M22">
        <v>0</v>
      </c>
      <c r="N22">
        <v>-1.107020378112793</v>
      </c>
      <c r="O22">
        <v>3.9500000476837158</v>
      </c>
      <c r="P22">
        <v>-9697.498046875</v>
      </c>
      <c r="Q22">
        <v>1568.570678710938</v>
      </c>
      <c r="R22">
        <v>3744.98974609375</v>
      </c>
      <c r="S22">
        <v>1437.389892578125</v>
      </c>
    </row>
    <row r="23" spans="1:19" x14ac:dyDescent="0.25">
      <c r="A23">
        <v>2038</v>
      </c>
      <c r="B23" t="s">
        <v>12</v>
      </c>
      <c r="C23" t="s">
        <v>13</v>
      </c>
      <c r="D23">
        <v>1085.2741088867192</v>
      </c>
      <c r="E23">
        <v>2645.6145629882813</v>
      </c>
      <c r="F23">
        <v>-1560.340454101562</v>
      </c>
      <c r="G23">
        <v>2556.4365234375</v>
      </c>
      <c r="H23">
        <v>919.029052734375</v>
      </c>
      <c r="I23">
        <v>-829.85101318359375</v>
      </c>
      <c r="J23">
        <v>0</v>
      </c>
      <c r="K23">
        <v>0</v>
      </c>
      <c r="L23">
        <v>0</v>
      </c>
      <c r="M23">
        <v>0</v>
      </c>
      <c r="N23">
        <v>-1.11178982257843</v>
      </c>
      <c r="O23">
        <v>3.9500000476837158</v>
      </c>
      <c r="P23">
        <v>-9739.2783203125</v>
      </c>
      <c r="Q23">
        <v>1560.340454101562</v>
      </c>
      <c r="R23">
        <v>2436.77001953125</v>
      </c>
      <c r="S23">
        <v>122.82249450683589</v>
      </c>
    </row>
    <row r="24" spans="1:19" x14ac:dyDescent="0.25">
      <c r="A24">
        <v>2039</v>
      </c>
      <c r="B24" t="s">
        <v>12</v>
      </c>
      <c r="C24" t="s">
        <v>13</v>
      </c>
      <c r="D24">
        <v>1135.536987304687</v>
      </c>
      <c r="E24">
        <v>2655.894775390625</v>
      </c>
      <c r="F24">
        <v>-1520.357788085938</v>
      </c>
      <c r="G24">
        <v>2544.174560546875</v>
      </c>
      <c r="H24">
        <v>942.0047607421875</v>
      </c>
      <c r="I24">
        <v>-830.2845458984375</v>
      </c>
      <c r="J24">
        <v>0</v>
      </c>
      <c r="K24">
        <v>0</v>
      </c>
      <c r="L24">
        <v>0</v>
      </c>
      <c r="M24">
        <v>0</v>
      </c>
      <c r="N24">
        <v>-1.1058152914047239</v>
      </c>
      <c r="O24">
        <v>3.9500000476837158</v>
      </c>
      <c r="P24">
        <v>-9686.9423828125</v>
      </c>
      <c r="Q24">
        <v>1520.357788085938</v>
      </c>
      <c r="R24">
        <v>2495.96826171875</v>
      </c>
      <c r="S24">
        <v>149.78019714355469</v>
      </c>
    </row>
    <row r="25" spans="1:19" x14ac:dyDescent="0.25">
      <c r="A25">
        <v>2040</v>
      </c>
      <c r="B25" t="s">
        <v>12</v>
      </c>
      <c r="C25" t="s">
        <v>13</v>
      </c>
      <c r="D25">
        <v>1086.966552734375</v>
      </c>
      <c r="E25">
        <v>2672.337158203125</v>
      </c>
      <c r="F25">
        <v>-1585.37060546875</v>
      </c>
      <c r="G25">
        <v>2536.632568359375</v>
      </c>
      <c r="H25">
        <v>968.20025634765625</v>
      </c>
      <c r="I25">
        <v>-832.49566650390625</v>
      </c>
      <c r="J25">
        <v>0</v>
      </c>
      <c r="K25">
        <v>0</v>
      </c>
      <c r="L25">
        <v>0</v>
      </c>
      <c r="M25">
        <v>0</v>
      </c>
      <c r="N25">
        <v>-1.102253675460815</v>
      </c>
      <c r="O25">
        <v>3.9500000476837158</v>
      </c>
      <c r="P25">
        <v>-9682.1962890625</v>
      </c>
      <c r="Q25">
        <v>1585.37060546875</v>
      </c>
      <c r="R25">
        <v>2563.52734375</v>
      </c>
      <c r="S25">
        <v>243.80049133300781</v>
      </c>
    </row>
    <row r="26" spans="1:19" x14ac:dyDescent="0.25">
      <c r="A26">
        <v>2041</v>
      </c>
      <c r="B26" t="s">
        <v>12</v>
      </c>
      <c r="C26" t="s">
        <v>13</v>
      </c>
      <c r="D26">
        <v>1040.0756225585938</v>
      </c>
      <c r="E26">
        <v>2672.9735717773438</v>
      </c>
      <c r="F26">
        <v>-1632.89794921875</v>
      </c>
      <c r="G26">
        <v>2512.915283203125</v>
      </c>
      <c r="H26">
        <v>989.69378662109375</v>
      </c>
      <c r="I26">
        <v>-829.635498046875</v>
      </c>
      <c r="J26">
        <v>0</v>
      </c>
      <c r="K26">
        <v>0</v>
      </c>
      <c r="L26">
        <v>0</v>
      </c>
      <c r="M26">
        <v>0</v>
      </c>
      <c r="N26">
        <v>-1.090448260307312</v>
      </c>
      <c r="O26">
        <v>3.9500000476837158</v>
      </c>
      <c r="P26">
        <v>-9552.326171875</v>
      </c>
      <c r="Q26">
        <v>1632.89794921875</v>
      </c>
      <c r="R26">
        <v>2619.740966796875</v>
      </c>
      <c r="S26">
        <v>330.87652587890619</v>
      </c>
    </row>
    <row r="27" spans="1:19" x14ac:dyDescent="0.25">
      <c r="A27">
        <v>2042</v>
      </c>
      <c r="B27" t="s">
        <v>12</v>
      </c>
      <c r="C27" t="s">
        <v>13</v>
      </c>
      <c r="D27">
        <v>1041.4912719726563</v>
      </c>
      <c r="E27">
        <v>2676.9082641601563</v>
      </c>
      <c r="F27">
        <v>-1635.4169921875</v>
      </c>
      <c r="G27">
        <v>2493.708251953125</v>
      </c>
      <c r="H27">
        <v>1014.436096191406</v>
      </c>
      <c r="I27">
        <v>-831.236083984375</v>
      </c>
      <c r="J27">
        <v>0</v>
      </c>
      <c r="K27">
        <v>0</v>
      </c>
      <c r="L27">
        <v>0</v>
      </c>
      <c r="M27">
        <v>0</v>
      </c>
      <c r="N27">
        <v>-1.0909345149993901</v>
      </c>
      <c r="O27">
        <v>3.9500000476837158</v>
      </c>
      <c r="P27">
        <v>-9556.5859375</v>
      </c>
      <c r="Q27">
        <v>1635.4169921875</v>
      </c>
      <c r="R27">
        <v>2685.124267578125</v>
      </c>
      <c r="S27">
        <v>336.15524291992188</v>
      </c>
    </row>
    <row r="28" spans="1:19" x14ac:dyDescent="0.25">
      <c r="A28">
        <v>2043</v>
      </c>
      <c r="B28" t="s">
        <v>12</v>
      </c>
      <c r="C28" t="s">
        <v>13</v>
      </c>
      <c r="D28">
        <v>988.169677734375</v>
      </c>
      <c r="E28">
        <v>2682.171752929687</v>
      </c>
      <c r="F28">
        <v>-1694.002075195312</v>
      </c>
      <c r="G28">
        <v>2471.97021484375</v>
      </c>
      <c r="H28">
        <v>1039.796997070312</v>
      </c>
      <c r="I28">
        <v>-829.595458984375</v>
      </c>
      <c r="J28">
        <v>0</v>
      </c>
      <c r="K28">
        <v>0</v>
      </c>
      <c r="L28">
        <v>0</v>
      </c>
      <c r="M28">
        <v>0</v>
      </c>
      <c r="N28">
        <v>-1.106434106826782</v>
      </c>
      <c r="O28">
        <v>3.9500000476837158</v>
      </c>
      <c r="P28">
        <v>-9692.3623046875</v>
      </c>
      <c r="Q28">
        <v>1694.002075195312</v>
      </c>
      <c r="R28">
        <v>2752.7705078125</v>
      </c>
      <c r="S28">
        <v>430.15826416015619</v>
      </c>
    </row>
    <row r="29" spans="1:19" x14ac:dyDescent="0.25">
      <c r="A29">
        <v>2044</v>
      </c>
      <c r="B29" t="s">
        <v>12</v>
      </c>
      <c r="C29" t="s">
        <v>13</v>
      </c>
      <c r="D29">
        <v>986.5961303710942</v>
      </c>
      <c r="E29">
        <v>2690.5039672851563</v>
      </c>
      <c r="F29">
        <v>-1703.907836914062</v>
      </c>
      <c r="G29">
        <v>2454.292724609375</v>
      </c>
      <c r="H29">
        <v>1068.7119140625</v>
      </c>
      <c r="I29">
        <v>-832.50067138671875</v>
      </c>
      <c r="J29">
        <v>0</v>
      </c>
      <c r="K29">
        <v>0</v>
      </c>
      <c r="L29">
        <v>0</v>
      </c>
      <c r="M29">
        <v>0</v>
      </c>
      <c r="N29">
        <v>-1.098325729370117</v>
      </c>
      <c r="O29">
        <v>3.9500000476837158</v>
      </c>
      <c r="P29">
        <v>-9647.693359375</v>
      </c>
      <c r="Q29">
        <v>1703.907836914062</v>
      </c>
      <c r="R29">
        <v>2068.01171875</v>
      </c>
      <c r="S29">
        <v>-246.27772521972659</v>
      </c>
    </row>
    <row r="30" spans="1:19" x14ac:dyDescent="0.25">
      <c r="A30">
        <v>2045</v>
      </c>
      <c r="B30" t="s">
        <v>12</v>
      </c>
      <c r="C30" t="s">
        <v>13</v>
      </c>
      <c r="D30">
        <v>984.19696044921875</v>
      </c>
      <c r="E30">
        <v>2682.5065307617188</v>
      </c>
      <c r="F30">
        <v>-1698.3095703125</v>
      </c>
      <c r="G30">
        <v>2420.439453125</v>
      </c>
      <c r="H30">
        <v>1092.436767578125</v>
      </c>
      <c r="I30">
        <v>-830.36968994140625</v>
      </c>
      <c r="J30">
        <v>0</v>
      </c>
      <c r="K30">
        <v>0</v>
      </c>
      <c r="L30">
        <v>0</v>
      </c>
      <c r="M30">
        <v>0</v>
      </c>
      <c r="N30">
        <v>-1.088512539863586</v>
      </c>
      <c r="O30">
        <v>3.9500000476837158</v>
      </c>
      <c r="P30">
        <v>-9535.369140625</v>
      </c>
      <c r="Q30">
        <v>1698.3095703125</v>
      </c>
      <c r="R30">
        <v>2100.0888671875</v>
      </c>
      <c r="S30">
        <v>-261.97848510742188</v>
      </c>
    </row>
    <row r="31" spans="1:19" x14ac:dyDescent="0.25">
      <c r="A31">
        <v>2046</v>
      </c>
      <c r="B31" t="s">
        <v>12</v>
      </c>
      <c r="C31" t="s">
        <v>13</v>
      </c>
      <c r="D31">
        <v>1083.4943237304683</v>
      </c>
      <c r="E31">
        <v>2680.1508178710933</v>
      </c>
      <c r="F31">
        <v>-1596.656494140625</v>
      </c>
      <c r="G31">
        <v>2390.40478515625</v>
      </c>
      <c r="H31">
        <v>1119.747680664062</v>
      </c>
      <c r="I31">
        <v>-830.00164794921875</v>
      </c>
      <c r="J31">
        <v>0</v>
      </c>
      <c r="K31">
        <v>0</v>
      </c>
      <c r="L31">
        <v>0</v>
      </c>
      <c r="M31">
        <v>0</v>
      </c>
      <c r="N31">
        <v>-1.082278251647949</v>
      </c>
      <c r="O31">
        <v>3.9500000476837158</v>
      </c>
      <c r="P31">
        <v>-9480.7568359375</v>
      </c>
      <c r="Q31">
        <v>1596.656494140625</v>
      </c>
      <c r="R31">
        <v>0</v>
      </c>
      <c r="S31">
        <v>-2598.400146484375</v>
      </c>
    </row>
    <row r="32" spans="1:19" x14ac:dyDescent="0.25">
      <c r="A32">
        <v>2047</v>
      </c>
      <c r="B32" t="s">
        <v>12</v>
      </c>
      <c r="C32" t="s">
        <v>13</v>
      </c>
      <c r="D32">
        <v>733.6221923828125</v>
      </c>
      <c r="E32">
        <v>2329.5128173828125</v>
      </c>
      <c r="F32">
        <v>-1595.890625</v>
      </c>
      <c r="G32">
        <v>2013.961303710938</v>
      </c>
      <c r="H32">
        <v>1147.741333007812</v>
      </c>
      <c r="I32">
        <v>-832.1898193359375</v>
      </c>
      <c r="J32">
        <v>0</v>
      </c>
      <c r="K32">
        <v>0</v>
      </c>
      <c r="L32">
        <v>0</v>
      </c>
      <c r="M32">
        <v>0</v>
      </c>
      <c r="N32">
        <v>-1.063595652580261</v>
      </c>
      <c r="O32">
        <v>3.9500000476837158</v>
      </c>
      <c r="P32">
        <v>-9317.09765625</v>
      </c>
      <c r="Q32">
        <v>1595.890625</v>
      </c>
      <c r="R32">
        <v>0</v>
      </c>
      <c r="S32">
        <v>-2296.255859375</v>
      </c>
    </row>
    <row r="33" spans="1:19" x14ac:dyDescent="0.25">
      <c r="A33">
        <v>2048</v>
      </c>
      <c r="D33">
        <v>751.96274719238227</v>
      </c>
      <c r="E33">
        <v>2387.7506378173821</v>
      </c>
      <c r="F33">
        <v>-1635.7878906249998</v>
      </c>
      <c r="G33">
        <v>2064.3103363037112</v>
      </c>
      <c r="H33">
        <v>1176.4348663330072</v>
      </c>
      <c r="I33">
        <v>-852.99456481933589</v>
      </c>
      <c r="J33">
        <v>0</v>
      </c>
      <c r="K33">
        <v>0</v>
      </c>
      <c r="L33">
        <v>0</v>
      </c>
      <c r="M33">
        <v>0</v>
      </c>
      <c r="N33">
        <v>-1.063595652580261</v>
      </c>
      <c r="O33">
        <v>7.45</v>
      </c>
      <c r="P33">
        <v>-9317.09765625</v>
      </c>
      <c r="Q33">
        <v>1635.7878906249998</v>
      </c>
      <c r="R33">
        <v>0</v>
      </c>
      <c r="S33">
        <v>-2353.6622558593749</v>
      </c>
    </row>
    <row r="34" spans="1:19" x14ac:dyDescent="0.25">
      <c r="A34">
        <v>2049</v>
      </c>
      <c r="D34">
        <v>770.76181587219207</v>
      </c>
      <c r="E34">
        <v>2447.4444037628168</v>
      </c>
      <c r="F34">
        <v>-1676.6825878906247</v>
      </c>
      <c r="G34">
        <v>2115.9180947113036</v>
      </c>
      <c r="H34">
        <v>1205.8457379913323</v>
      </c>
      <c r="I34">
        <v>-874.3194289398192</v>
      </c>
      <c r="J34">
        <v>0</v>
      </c>
      <c r="K34">
        <v>0</v>
      </c>
      <c r="L34">
        <v>0</v>
      </c>
      <c r="M34">
        <v>0</v>
      </c>
      <c r="N34">
        <v>-1.063595652580261</v>
      </c>
      <c r="O34">
        <v>7.45</v>
      </c>
      <c r="P34">
        <v>-9317.09765625</v>
      </c>
      <c r="Q34">
        <v>1676.6825878906247</v>
      </c>
      <c r="R34">
        <v>0</v>
      </c>
      <c r="S34">
        <v>-2412.503812255859</v>
      </c>
    </row>
    <row r="35" spans="1:19" x14ac:dyDescent="0.25">
      <c r="A35">
        <v>2050</v>
      </c>
      <c r="D35">
        <v>790.0308612689962</v>
      </c>
      <c r="E35">
        <v>2508.6305138568864</v>
      </c>
      <c r="F35">
        <v>-1718.5996525878902</v>
      </c>
      <c r="G35">
        <v>2168.8160470790858</v>
      </c>
      <c r="H35">
        <v>1235.9918814411155</v>
      </c>
      <c r="I35">
        <v>-896.17741466331461</v>
      </c>
      <c r="J35">
        <v>0</v>
      </c>
      <c r="K35">
        <v>0</v>
      </c>
      <c r="L35">
        <v>0</v>
      </c>
      <c r="M35">
        <v>0</v>
      </c>
      <c r="N35">
        <v>-1.063595652580261</v>
      </c>
      <c r="O35">
        <v>7.45</v>
      </c>
      <c r="P35">
        <v>-9317.09765625</v>
      </c>
      <c r="Q35">
        <v>1718.5996525878902</v>
      </c>
      <c r="R35">
        <v>0</v>
      </c>
      <c r="S35">
        <v>-2472.8164075622553</v>
      </c>
    </row>
    <row r="36" spans="1:19" x14ac:dyDescent="0.25">
      <c r="A36">
        <v>2051</v>
      </c>
      <c r="D36">
        <v>809.78163280072158</v>
      </c>
      <c r="E36">
        <v>2571.3462767033088</v>
      </c>
      <c r="F36">
        <v>-1761.5646439025872</v>
      </c>
      <c r="G36">
        <v>2223.0364482560626</v>
      </c>
      <c r="H36">
        <v>1266.8916784771434</v>
      </c>
      <c r="I36">
        <v>-918.5818500298974</v>
      </c>
      <c r="J36">
        <v>0</v>
      </c>
      <c r="K36">
        <v>0</v>
      </c>
      <c r="L36">
        <v>0</v>
      </c>
      <c r="M36">
        <v>0</v>
      </c>
      <c r="N36">
        <v>-1.063595652580261</v>
      </c>
      <c r="O36">
        <v>7.45</v>
      </c>
      <c r="P36">
        <v>-9317.09765625</v>
      </c>
      <c r="Q36">
        <v>1761.5646439025872</v>
      </c>
      <c r="R36">
        <v>0</v>
      </c>
      <c r="S36">
        <v>-2534.6368177513114</v>
      </c>
    </row>
    <row r="37" spans="1:19" x14ac:dyDescent="0.25">
      <c r="A37">
        <v>2052</v>
      </c>
      <c r="D37">
        <v>830.02617362073943</v>
      </c>
      <c r="E37">
        <v>2635.6299336208913</v>
      </c>
      <c r="F37">
        <v>-1805.6037600001519</v>
      </c>
      <c r="G37">
        <v>2278.6123594624642</v>
      </c>
      <c r="H37">
        <v>1298.5639704390719</v>
      </c>
      <c r="I37">
        <v>-941.54639628064479</v>
      </c>
      <c r="J37">
        <v>0</v>
      </c>
      <c r="K37">
        <v>0</v>
      </c>
      <c r="L37">
        <v>0</v>
      </c>
      <c r="M37">
        <v>0</v>
      </c>
      <c r="N37">
        <v>-1.063595652580261</v>
      </c>
      <c r="O37">
        <v>7.45</v>
      </c>
      <c r="P37">
        <v>-9317.09765625</v>
      </c>
      <c r="Q37">
        <v>1805.6037600001519</v>
      </c>
      <c r="R37">
        <v>0</v>
      </c>
      <c r="S37">
        <v>-2598.002738195094</v>
      </c>
    </row>
    <row r="38" spans="1:19" x14ac:dyDescent="0.25">
      <c r="A38">
        <v>2053</v>
      </c>
      <c r="D38">
        <v>850.7768279612576</v>
      </c>
      <c r="E38">
        <v>2701.5206819614132</v>
      </c>
      <c r="F38">
        <v>-1850.7438540001556</v>
      </c>
      <c r="G38">
        <v>2335.5776684490256</v>
      </c>
      <c r="H38">
        <v>1331.0280697000485</v>
      </c>
      <c r="I38">
        <v>-965.08505618766083</v>
      </c>
      <c r="J38">
        <v>0</v>
      </c>
      <c r="K38">
        <v>0</v>
      </c>
      <c r="L38">
        <v>0</v>
      </c>
      <c r="M38">
        <v>0</v>
      </c>
      <c r="N38">
        <v>-1.063595652580261</v>
      </c>
      <c r="O38">
        <v>7.45</v>
      </c>
      <c r="P38">
        <v>-9317.09765625</v>
      </c>
      <c r="Q38">
        <v>1850.7438540001556</v>
      </c>
      <c r="R38">
        <v>0</v>
      </c>
      <c r="S38">
        <v>-2662.9528066499711</v>
      </c>
    </row>
    <row r="39" spans="1:19" x14ac:dyDescent="0.25">
      <c r="A39">
        <v>2054</v>
      </c>
      <c r="D39">
        <v>872.04624866028917</v>
      </c>
      <c r="E39">
        <v>2769.0586990104484</v>
      </c>
      <c r="F39">
        <v>-1897.0124503501593</v>
      </c>
      <c r="G39">
        <v>2393.9671101602512</v>
      </c>
      <c r="H39">
        <v>1364.3037714425495</v>
      </c>
      <c r="I39">
        <v>-989.21218259235229</v>
      </c>
      <c r="J39">
        <v>0</v>
      </c>
      <c r="K39">
        <v>0</v>
      </c>
      <c r="L39">
        <v>0</v>
      </c>
      <c r="M39">
        <v>0</v>
      </c>
      <c r="N39">
        <v>-1.063595652580261</v>
      </c>
      <c r="O39">
        <v>7.45</v>
      </c>
      <c r="P39">
        <v>-9317.09765625</v>
      </c>
      <c r="Q39">
        <v>1897.0124503501593</v>
      </c>
      <c r="R39">
        <v>0</v>
      </c>
      <c r="S39">
        <v>-2729.52662681622</v>
      </c>
    </row>
    <row r="40" spans="1:19" x14ac:dyDescent="0.25">
      <c r="A40">
        <v>2055</v>
      </c>
      <c r="D40">
        <v>893.84740487679687</v>
      </c>
      <c r="E40">
        <v>2838.2851664857099</v>
      </c>
      <c r="F40">
        <v>-1944.437761608913</v>
      </c>
      <c r="G40">
        <v>2453.8162879142574</v>
      </c>
      <c r="H40">
        <v>1398.4113657286132</v>
      </c>
      <c r="I40">
        <v>-1013.9424871571611</v>
      </c>
      <c r="J40">
        <v>0</v>
      </c>
      <c r="K40">
        <v>0</v>
      </c>
      <c r="L40">
        <v>0</v>
      </c>
      <c r="M40">
        <v>0</v>
      </c>
      <c r="N40">
        <v>-1.063595652580261</v>
      </c>
      <c r="O40">
        <v>7.45</v>
      </c>
      <c r="P40">
        <v>-9317.09765625</v>
      </c>
      <c r="Q40">
        <v>1944.437761608913</v>
      </c>
      <c r="R40">
        <v>0</v>
      </c>
      <c r="S40">
        <v>-2797.7647924866251</v>
      </c>
    </row>
    <row r="41" spans="1:19" x14ac:dyDescent="0.25">
      <c r="A41">
        <v>2056</v>
      </c>
    </row>
    <row r="42" spans="1:19" x14ac:dyDescent="0.25">
      <c r="A42">
        <v>2057</v>
      </c>
    </row>
    <row r="43" spans="1:19" x14ac:dyDescent="0.25">
      <c r="A43">
        <v>2058</v>
      </c>
    </row>
    <row r="44" spans="1:19" x14ac:dyDescent="0.25">
      <c r="A44">
        <v>2059</v>
      </c>
    </row>
    <row r="45" spans="1:19" x14ac:dyDescent="0.25">
      <c r="A45">
        <v>2060</v>
      </c>
    </row>
    <row r="46" spans="1:19" x14ac:dyDescent="0.25">
      <c r="A46">
        <v>2061</v>
      </c>
    </row>
    <row r="47" spans="1:19" x14ac:dyDescent="0.25">
      <c r="A47">
        <v>2062</v>
      </c>
    </row>
    <row r="48" spans="1:19" x14ac:dyDescent="0.25">
      <c r="A48">
        <v>2063</v>
      </c>
    </row>
    <row r="49" spans="1:1" x14ac:dyDescent="0.25">
      <c r="A49">
        <v>2064</v>
      </c>
    </row>
    <row r="50" spans="1:1" x14ac:dyDescent="0.25">
      <c r="A50">
        <v>2065</v>
      </c>
    </row>
    <row r="51" spans="1:1" x14ac:dyDescent="0.25">
      <c r="A51">
        <v>2066</v>
      </c>
    </row>
    <row r="52" spans="1:1" x14ac:dyDescent="0.25">
      <c r="A52">
        <v>2067</v>
      </c>
    </row>
    <row r="53" spans="1:1" x14ac:dyDescent="0.25">
      <c r="A53">
        <v>2068</v>
      </c>
    </row>
    <row r="54" spans="1:1" x14ac:dyDescent="0.25">
      <c r="A54">
        <v>2069</v>
      </c>
    </row>
    <row r="71" spans="3:16" x14ac:dyDescent="0.25">
      <c r="C71" t="s">
        <v>34</v>
      </c>
      <c r="D71">
        <v>15142.523924913834</v>
      </c>
      <c r="E71">
        <v>32752.478598145844</v>
      </c>
      <c r="F71">
        <v>-17609.954673232005</v>
      </c>
      <c r="G71">
        <v>32178.489343390458</v>
      </c>
      <c r="H71">
        <v>11045.270804624135</v>
      </c>
      <c r="I71">
        <v>-10471.281549868765</v>
      </c>
      <c r="J71">
        <v>0</v>
      </c>
      <c r="K71">
        <v>0</v>
      </c>
      <c r="L71">
        <v>0</v>
      </c>
      <c r="M71">
        <v>0</v>
      </c>
      <c r="N71">
        <v>-13.127806044416486</v>
      </c>
      <c r="O71">
        <v>50.427839505494291</v>
      </c>
      <c r="P71">
        <v>-115065.02079380625</v>
      </c>
    </row>
    <row r="72" spans="3:16" x14ac:dyDescent="0.25">
      <c r="C72" t="s">
        <v>35</v>
      </c>
      <c r="D72">
        <v>300.28103669331307</v>
      </c>
      <c r="E72">
        <v>649.49200519640237</v>
      </c>
      <c r="F72">
        <v>-349.21096850308925</v>
      </c>
      <c r="G72">
        <v>638.10961680966921</v>
      </c>
      <c r="H72">
        <v>219.03121198402152</v>
      </c>
      <c r="I72">
        <v>-207.64882359728861</v>
      </c>
      <c r="J72">
        <v>0</v>
      </c>
      <c r="K72">
        <v>0</v>
      </c>
      <c r="L72">
        <v>0</v>
      </c>
    </row>
    <row r="74" spans="3:16" x14ac:dyDescent="0.25">
      <c r="C74" t="s">
        <v>36</v>
      </c>
      <c r="D74">
        <v>-131.59971484339167</v>
      </c>
      <c r="E74">
        <v>-284.64322495398056</v>
      </c>
      <c r="F74">
        <v>153.04351011058887</v>
      </c>
      <c r="G74">
        <v>-279.65483447009962</v>
      </c>
      <c r="H74">
        <v>-95.991559627986291</v>
      </c>
      <c r="I74">
        <v>91.003169144105485</v>
      </c>
      <c r="J74">
        <v>0</v>
      </c>
      <c r="K74">
        <v>0</v>
      </c>
      <c r="L74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F054F-0C4F-4A56-BA35-F1E88673AC24}">
  <dimension ref="A1:S74"/>
  <sheetViews>
    <sheetView workbookViewId="0">
      <selection activeCell="E11" sqref="E11"/>
    </sheetView>
  </sheetViews>
  <sheetFormatPr defaultRowHeight="15" x14ac:dyDescent="0.25"/>
  <sheetData>
    <row r="1" spans="1:19" x14ac:dyDescent="0.25">
      <c r="A1" t="s">
        <v>39</v>
      </c>
    </row>
    <row r="3" spans="1:19" x14ac:dyDescent="0.25">
      <c r="B3" t="s">
        <v>0</v>
      </c>
      <c r="C3" t="s">
        <v>0</v>
      </c>
      <c r="G3" t="s">
        <v>1</v>
      </c>
      <c r="H3" t="s">
        <v>2</v>
      </c>
      <c r="I3" t="s">
        <v>3</v>
      </c>
      <c r="J3" t="s">
        <v>4</v>
      </c>
      <c r="K3" t="s">
        <v>5</v>
      </c>
      <c r="L3" t="s">
        <v>6</v>
      </c>
      <c r="M3" t="s">
        <v>7</v>
      </c>
      <c r="N3" t="s">
        <v>8</v>
      </c>
      <c r="O3" t="s">
        <v>9</v>
      </c>
      <c r="Q3" t="s">
        <v>10</v>
      </c>
      <c r="R3" t="s">
        <v>11</v>
      </c>
    </row>
    <row r="4" spans="1:19" x14ac:dyDescent="0.25">
      <c r="B4" t="s">
        <v>37</v>
      </c>
      <c r="C4" t="s">
        <v>38</v>
      </c>
      <c r="G4" t="s">
        <v>14</v>
      </c>
      <c r="N4" t="s">
        <v>8</v>
      </c>
      <c r="O4" t="s">
        <v>15</v>
      </c>
      <c r="P4" t="s">
        <v>16</v>
      </c>
    </row>
    <row r="5" spans="1:19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10</v>
      </c>
      <c r="R5" t="s">
        <v>11</v>
      </c>
      <c r="S5" t="s">
        <v>33</v>
      </c>
    </row>
    <row r="6" spans="1:19" x14ac:dyDescent="0.25">
      <c r="A6">
        <v>2021</v>
      </c>
      <c r="B6" t="s">
        <v>37</v>
      </c>
      <c r="C6" t="s">
        <v>38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</row>
    <row r="7" spans="1:19" x14ac:dyDescent="0.25">
      <c r="A7">
        <v>2022</v>
      </c>
      <c r="B7" t="s">
        <v>37</v>
      </c>
      <c r="C7" t="s">
        <v>38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</row>
    <row r="8" spans="1:19" x14ac:dyDescent="0.25">
      <c r="A8">
        <v>2023</v>
      </c>
      <c r="B8" t="s">
        <v>37</v>
      </c>
      <c r="C8" t="s">
        <v>38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</row>
    <row r="9" spans="1:19" x14ac:dyDescent="0.25">
      <c r="A9">
        <v>2024</v>
      </c>
      <c r="B9" t="s">
        <v>37</v>
      </c>
      <c r="C9" t="s">
        <v>38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</row>
    <row r="10" spans="1:19" x14ac:dyDescent="0.25">
      <c r="A10">
        <v>2025</v>
      </c>
      <c r="B10" t="s">
        <v>37</v>
      </c>
      <c r="C10" t="s">
        <v>38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</row>
    <row r="11" spans="1:19" x14ac:dyDescent="0.25">
      <c r="A11">
        <v>2026</v>
      </c>
      <c r="B11" t="s">
        <v>37</v>
      </c>
      <c r="C11" t="s">
        <v>38</v>
      </c>
      <c r="D11">
        <v>31064.915405273438</v>
      </c>
      <c r="E11">
        <v>37133.152221679688</v>
      </c>
      <c r="F11">
        <v>-6068.23681640625</v>
      </c>
      <c r="G11">
        <v>23014.03125</v>
      </c>
      <c r="H11">
        <v>-3457.343017578125</v>
      </c>
      <c r="I11">
        <v>9656.1142578125</v>
      </c>
      <c r="J11">
        <v>1496.600952148438</v>
      </c>
      <c r="K11">
        <v>4118.05517578125</v>
      </c>
      <c r="L11">
        <v>2305.693603515625</v>
      </c>
      <c r="M11">
        <v>0</v>
      </c>
      <c r="N11">
        <v>18.745977401733398</v>
      </c>
      <c r="O11">
        <v>236.8999938964844</v>
      </c>
      <c r="P11">
        <v>164214.75</v>
      </c>
      <c r="Q11">
        <v>6068.23681640625</v>
      </c>
      <c r="R11">
        <v>30265.173828125</v>
      </c>
      <c r="S11">
        <v>8856.3720703125</v>
      </c>
    </row>
    <row r="12" spans="1:19" x14ac:dyDescent="0.25">
      <c r="A12">
        <v>2027</v>
      </c>
      <c r="B12" t="s">
        <v>37</v>
      </c>
      <c r="C12" t="s">
        <v>38</v>
      </c>
      <c r="D12">
        <v>31896.463745117188</v>
      </c>
      <c r="E12">
        <v>39884.790893554688</v>
      </c>
      <c r="F12">
        <v>-7988.3271484375</v>
      </c>
      <c r="G12">
        <v>23016.650390625</v>
      </c>
      <c r="H12">
        <v>-3400.59375</v>
      </c>
      <c r="I12">
        <v>9897.517578125</v>
      </c>
      <c r="J12">
        <v>1790.526977539062</v>
      </c>
      <c r="K12">
        <v>5849.990234375</v>
      </c>
      <c r="L12">
        <v>2730.699462890625</v>
      </c>
      <c r="M12">
        <v>0</v>
      </c>
      <c r="N12">
        <v>21.88059234619141</v>
      </c>
      <c r="O12">
        <v>236.8999938964844</v>
      </c>
      <c r="P12">
        <v>191673.984375</v>
      </c>
      <c r="Q12">
        <v>7988.3271484375</v>
      </c>
      <c r="R12">
        <v>96602.5703125</v>
      </c>
      <c r="S12">
        <v>74603.625</v>
      </c>
    </row>
    <row r="13" spans="1:19" x14ac:dyDescent="0.25">
      <c r="A13">
        <v>2028</v>
      </c>
      <c r="B13" t="s">
        <v>37</v>
      </c>
      <c r="C13" t="s">
        <v>38</v>
      </c>
      <c r="D13">
        <v>32649.207397460938</v>
      </c>
      <c r="E13">
        <v>41585.111694335938</v>
      </c>
      <c r="F13">
        <v>-8935.904296875</v>
      </c>
      <c r="G13">
        <v>23012.857421875</v>
      </c>
      <c r="H13">
        <v>-3366.38916015625</v>
      </c>
      <c r="I13">
        <v>10172.75</v>
      </c>
      <c r="J13">
        <v>1860.986450195312</v>
      </c>
      <c r="K13">
        <v>6997.78857421875</v>
      </c>
      <c r="L13">
        <v>2907.118408203125</v>
      </c>
      <c r="M13">
        <v>0</v>
      </c>
      <c r="N13">
        <v>22.126327514648441</v>
      </c>
      <c r="O13">
        <v>236.8999938964844</v>
      </c>
      <c r="P13">
        <v>194357.65625</v>
      </c>
      <c r="Q13">
        <v>8935.904296875</v>
      </c>
      <c r="R13">
        <v>122131.8125</v>
      </c>
      <c r="S13">
        <v>99655.359375</v>
      </c>
    </row>
    <row r="14" spans="1:19" x14ac:dyDescent="0.25">
      <c r="A14">
        <v>2029</v>
      </c>
      <c r="B14" t="s">
        <v>37</v>
      </c>
      <c r="C14" t="s">
        <v>38</v>
      </c>
      <c r="D14">
        <v>33222.827880859375</v>
      </c>
      <c r="E14">
        <v>41861.847412109375</v>
      </c>
      <c r="F14">
        <v>-8639.01953125</v>
      </c>
      <c r="G14">
        <v>22884.396484375</v>
      </c>
      <c r="H14">
        <v>-3290.689697265625</v>
      </c>
      <c r="I14">
        <v>10398.5791015625</v>
      </c>
      <c r="J14">
        <v>1727.586669921875</v>
      </c>
      <c r="K14">
        <v>7197.4541015625</v>
      </c>
      <c r="L14">
        <v>2944.520751953125</v>
      </c>
      <c r="M14">
        <v>0</v>
      </c>
      <c r="N14">
        <v>20.094181060791019</v>
      </c>
      <c r="O14">
        <v>236.8999938964844</v>
      </c>
      <c r="P14">
        <v>176025.015625</v>
      </c>
      <c r="Q14">
        <v>8639.01953125</v>
      </c>
      <c r="R14">
        <v>119611.390625</v>
      </c>
      <c r="S14">
        <v>96787.1484375</v>
      </c>
    </row>
    <row r="15" spans="1:19" x14ac:dyDescent="0.25">
      <c r="A15">
        <v>2030</v>
      </c>
      <c r="B15" t="s">
        <v>37</v>
      </c>
      <c r="C15" t="s">
        <v>38</v>
      </c>
      <c r="D15">
        <v>33246.078491210938</v>
      </c>
      <c r="E15">
        <v>41488.528686523438</v>
      </c>
      <c r="F15">
        <v>-8242.4501953125</v>
      </c>
      <c r="G15">
        <v>22820.462890625</v>
      </c>
      <c r="H15">
        <v>-3238.03857421875</v>
      </c>
      <c r="I15">
        <v>10658.5439453125</v>
      </c>
      <c r="J15">
        <v>1657.191284179688</v>
      </c>
      <c r="K15">
        <v>6817.11865234375</v>
      </c>
      <c r="L15">
        <v>2773.25048828125</v>
      </c>
      <c r="M15">
        <v>0</v>
      </c>
      <c r="N15">
        <v>18.805255889892582</v>
      </c>
      <c r="O15">
        <v>236.8999938964844</v>
      </c>
      <c r="P15">
        <v>164734.03125</v>
      </c>
      <c r="Q15">
        <v>8242.4501953125</v>
      </c>
      <c r="R15">
        <v>121399.203125</v>
      </c>
      <c r="S15">
        <v>98811.671875</v>
      </c>
    </row>
    <row r="16" spans="1:19" x14ac:dyDescent="0.25">
      <c r="A16">
        <v>2031</v>
      </c>
      <c r="B16" t="s">
        <v>37</v>
      </c>
      <c r="C16" t="s">
        <v>38</v>
      </c>
      <c r="D16">
        <v>33947.213745117188</v>
      </c>
      <c r="E16">
        <v>42452.673706054688</v>
      </c>
      <c r="F16">
        <v>-8505.4599609375</v>
      </c>
      <c r="G16">
        <v>22778.541015625</v>
      </c>
      <c r="H16">
        <v>-3180.698486328125</v>
      </c>
      <c r="I16">
        <v>10925.0078125</v>
      </c>
      <c r="J16">
        <v>1689.339477539062</v>
      </c>
      <c r="K16">
        <v>7073.982421875</v>
      </c>
      <c r="L16">
        <v>3166.50146484375</v>
      </c>
      <c r="M16">
        <v>0</v>
      </c>
      <c r="N16">
        <v>18.70250129699707</v>
      </c>
      <c r="O16">
        <v>236.8999938964844</v>
      </c>
      <c r="P16">
        <v>163833.90625</v>
      </c>
      <c r="Q16">
        <v>8505.4599609375</v>
      </c>
      <c r="R16">
        <v>28880.80078125</v>
      </c>
      <c r="S16">
        <v>5858.59375</v>
      </c>
    </row>
    <row r="17" spans="1:19" x14ac:dyDescent="0.25">
      <c r="A17">
        <v>2032</v>
      </c>
      <c r="B17" t="s">
        <v>37</v>
      </c>
      <c r="C17" t="s">
        <v>38</v>
      </c>
      <c r="D17">
        <v>34147.655883789063</v>
      </c>
      <c r="E17">
        <v>41841.321411132813</v>
      </c>
      <c r="F17">
        <v>-7693.66552734375</v>
      </c>
      <c r="G17">
        <v>22782.509765625</v>
      </c>
      <c r="H17">
        <v>-3127.010986328125</v>
      </c>
      <c r="I17">
        <v>11228.8125</v>
      </c>
      <c r="J17">
        <v>1496.490844726562</v>
      </c>
      <c r="K17">
        <v>6574.59765625</v>
      </c>
      <c r="L17">
        <v>2885.921630859375</v>
      </c>
      <c r="M17">
        <v>0</v>
      </c>
      <c r="N17">
        <v>16.119245529174801</v>
      </c>
      <c r="O17">
        <v>236.8999938964844</v>
      </c>
      <c r="P17">
        <v>141591.453125</v>
      </c>
      <c r="Q17">
        <v>7693.66552734375</v>
      </c>
      <c r="R17">
        <v>127370.8125</v>
      </c>
      <c r="S17">
        <v>104451.96875</v>
      </c>
    </row>
    <row r="18" spans="1:19" x14ac:dyDescent="0.25">
      <c r="A18">
        <v>2033</v>
      </c>
      <c r="B18" t="s">
        <v>37</v>
      </c>
      <c r="C18" t="s">
        <v>38</v>
      </c>
      <c r="D18">
        <v>34498.97900390625</v>
      </c>
      <c r="E18">
        <v>42470.63671875</v>
      </c>
      <c r="F18">
        <v>-7971.65771484375</v>
      </c>
      <c r="G18">
        <v>22665.587890625</v>
      </c>
      <c r="H18">
        <v>-3051.13671875</v>
      </c>
      <c r="I18">
        <v>11478.0859375</v>
      </c>
      <c r="J18">
        <v>1467.418212890625</v>
      </c>
      <c r="K18">
        <v>6911.88037109375</v>
      </c>
      <c r="L18">
        <v>2998.801025390625</v>
      </c>
      <c r="M18">
        <v>0</v>
      </c>
      <c r="N18">
        <v>15.462827682495121</v>
      </c>
      <c r="O18">
        <v>236.8999938964844</v>
      </c>
      <c r="P18">
        <v>135454.375</v>
      </c>
      <c r="Q18">
        <v>7971.65771484375</v>
      </c>
      <c r="R18">
        <v>129994.2265625</v>
      </c>
      <c r="S18">
        <v>106973.328125</v>
      </c>
    </row>
    <row r="19" spans="1:19" x14ac:dyDescent="0.25">
      <c r="A19">
        <v>2034</v>
      </c>
      <c r="B19" t="s">
        <v>37</v>
      </c>
      <c r="C19" t="s">
        <v>38</v>
      </c>
      <c r="D19">
        <v>34374.675048828125</v>
      </c>
      <c r="E19">
        <v>44087.891845703125</v>
      </c>
      <c r="F19">
        <v>-9713.216796875</v>
      </c>
      <c r="G19">
        <v>22593.978515625</v>
      </c>
      <c r="H19">
        <v>-2999.765625</v>
      </c>
      <c r="I19">
        <v>11765.0380859375</v>
      </c>
      <c r="J19">
        <v>1680.908203125</v>
      </c>
      <c r="K19">
        <v>7849.7099609375</v>
      </c>
      <c r="L19">
        <v>3198.022705078125</v>
      </c>
      <c r="M19">
        <v>0</v>
      </c>
      <c r="N19">
        <v>17.280454635620121</v>
      </c>
      <c r="O19">
        <v>236.8999938964844</v>
      </c>
      <c r="P19">
        <v>151376.78125</v>
      </c>
      <c r="Q19">
        <v>9713.216796875</v>
      </c>
      <c r="R19">
        <v>104065.171875</v>
      </c>
      <c r="S19">
        <v>81455.5390625</v>
      </c>
    </row>
    <row r="20" spans="1:19" x14ac:dyDescent="0.25">
      <c r="A20">
        <v>2035</v>
      </c>
      <c r="B20" t="s">
        <v>37</v>
      </c>
      <c r="C20" t="s">
        <v>38</v>
      </c>
      <c r="D20">
        <v>34683.910888671875</v>
      </c>
      <c r="E20">
        <v>44583.140380859375</v>
      </c>
      <c r="F20">
        <v>-9899.2294921875</v>
      </c>
      <c r="G20">
        <v>22482.818359375</v>
      </c>
      <c r="H20">
        <v>-2922.112060546875</v>
      </c>
      <c r="I20">
        <v>12059.1640625</v>
      </c>
      <c r="J20">
        <v>1662.377685546875</v>
      </c>
      <c r="K20">
        <v>8083.24560546875</v>
      </c>
      <c r="L20">
        <v>3217.646728515625</v>
      </c>
      <c r="M20">
        <v>0</v>
      </c>
      <c r="N20">
        <v>16.673124313354489</v>
      </c>
      <c r="O20">
        <v>236.8999938964844</v>
      </c>
      <c r="P20">
        <v>146056.5625</v>
      </c>
      <c r="Q20">
        <v>9899.2294921875</v>
      </c>
      <c r="R20">
        <v>238618.390625</v>
      </c>
      <c r="S20">
        <v>215993.640625</v>
      </c>
    </row>
    <row r="21" spans="1:19" x14ac:dyDescent="0.25">
      <c r="A21">
        <v>2036</v>
      </c>
      <c r="B21" t="s">
        <v>37</v>
      </c>
      <c r="C21" t="s">
        <v>38</v>
      </c>
      <c r="D21">
        <v>35327.074462890625</v>
      </c>
      <c r="E21">
        <v>45678.445556640625</v>
      </c>
      <c r="F21">
        <v>-10351.37109375</v>
      </c>
      <c r="G21">
        <v>22435.62890625</v>
      </c>
      <c r="H21">
        <v>-2868.8916015625</v>
      </c>
      <c r="I21">
        <v>12394.5078125</v>
      </c>
      <c r="J21">
        <v>1691.8994140625</v>
      </c>
      <c r="K21">
        <v>8570.5546875</v>
      </c>
      <c r="L21">
        <v>3454.746337890625</v>
      </c>
      <c r="M21">
        <v>0</v>
      </c>
      <c r="N21">
        <v>16.510101318359379</v>
      </c>
      <c r="O21">
        <v>236.8999938964844</v>
      </c>
      <c r="P21">
        <v>145024.71875</v>
      </c>
      <c r="Q21">
        <v>10351.37109375</v>
      </c>
      <c r="R21">
        <v>0</v>
      </c>
      <c r="S21">
        <v>-22932.564453125</v>
      </c>
    </row>
    <row r="22" spans="1:19" x14ac:dyDescent="0.25">
      <c r="A22">
        <v>2037</v>
      </c>
      <c r="B22" t="s">
        <v>37</v>
      </c>
      <c r="C22" t="s">
        <v>38</v>
      </c>
      <c r="D22">
        <v>35416.687255859375</v>
      </c>
      <c r="E22">
        <v>45747.807373046875</v>
      </c>
      <c r="F22">
        <v>-10331.1201171875</v>
      </c>
      <c r="G22">
        <v>22246.36328125</v>
      </c>
      <c r="H22">
        <v>-2795.11474609375</v>
      </c>
      <c r="I22">
        <v>12669.6591796875</v>
      </c>
      <c r="J22">
        <v>1663.746826171875</v>
      </c>
      <c r="K22">
        <v>8566.044921875</v>
      </c>
      <c r="L22">
        <v>3397.10791015625</v>
      </c>
      <c r="M22">
        <v>0</v>
      </c>
      <c r="N22">
        <v>15.88278961181641</v>
      </c>
      <c r="O22">
        <v>236.8999938964844</v>
      </c>
      <c r="P22">
        <v>139133.234375</v>
      </c>
      <c r="Q22">
        <v>10331.1201171875</v>
      </c>
      <c r="R22">
        <v>83440.1875</v>
      </c>
      <c r="S22">
        <v>60693.16015625</v>
      </c>
    </row>
    <row r="23" spans="1:19" x14ac:dyDescent="0.25">
      <c r="A23">
        <v>2038</v>
      </c>
      <c r="B23" t="s">
        <v>37</v>
      </c>
      <c r="C23" t="s">
        <v>38</v>
      </c>
      <c r="D23">
        <v>36032.79296875</v>
      </c>
      <c r="E23">
        <v>44834.87890625</v>
      </c>
      <c r="F23">
        <v>-8802.0859375</v>
      </c>
      <c r="G23">
        <v>22098.015625</v>
      </c>
      <c r="H23">
        <v>-2724.09130859375</v>
      </c>
      <c r="I23">
        <v>12986.400390625</v>
      </c>
      <c r="J23">
        <v>1543.04736328125</v>
      </c>
      <c r="K23">
        <v>7806.515625</v>
      </c>
      <c r="L23">
        <v>3124.9912109375</v>
      </c>
      <c r="M23">
        <v>0</v>
      </c>
      <c r="N23">
        <v>14.37126350402832</v>
      </c>
      <c r="O23">
        <v>236.8999938964844</v>
      </c>
      <c r="P23">
        <v>125892.265625</v>
      </c>
      <c r="Q23">
        <v>8802.0859375</v>
      </c>
      <c r="R23">
        <v>146144.515625</v>
      </c>
      <c r="S23">
        <v>123098.1171875</v>
      </c>
    </row>
    <row r="24" spans="1:19" x14ac:dyDescent="0.25">
      <c r="A24">
        <v>2039</v>
      </c>
      <c r="B24" t="s">
        <v>37</v>
      </c>
      <c r="C24" t="s">
        <v>38</v>
      </c>
      <c r="D24">
        <v>36416.0986328125</v>
      </c>
      <c r="E24">
        <v>44887.2998046875</v>
      </c>
      <c r="F24">
        <v>-8471.201171875</v>
      </c>
      <c r="G24">
        <v>21904.27734375</v>
      </c>
      <c r="H24">
        <v>-2647.769775390625</v>
      </c>
      <c r="I24">
        <v>13311.060546875</v>
      </c>
      <c r="J24">
        <v>1466.647705078125</v>
      </c>
      <c r="K24">
        <v>7812.4931640625</v>
      </c>
      <c r="L24">
        <v>3040.5908203125</v>
      </c>
      <c r="M24">
        <v>0</v>
      </c>
      <c r="N24">
        <v>13.326546669006349</v>
      </c>
      <c r="O24">
        <v>236.8999938964844</v>
      </c>
      <c r="P24">
        <v>116740.546875</v>
      </c>
      <c r="Q24">
        <v>8471.201171875</v>
      </c>
      <c r="R24">
        <v>113379.3515625</v>
      </c>
      <c r="S24">
        <v>90274.3125</v>
      </c>
    </row>
    <row r="25" spans="1:19" x14ac:dyDescent="0.25">
      <c r="A25">
        <v>2040</v>
      </c>
      <c r="B25" t="s">
        <v>37</v>
      </c>
      <c r="C25" t="s">
        <v>38</v>
      </c>
      <c r="D25">
        <v>36343.145141601563</v>
      </c>
      <c r="E25">
        <v>44043.652954101563</v>
      </c>
      <c r="F25">
        <v>-7700.5078125</v>
      </c>
      <c r="G25">
        <v>21771.197265625</v>
      </c>
      <c r="H25">
        <v>-2597.699462890625</v>
      </c>
      <c r="I25">
        <v>13681.2177734375</v>
      </c>
      <c r="J25">
        <v>1228.460083007812</v>
      </c>
      <c r="K25">
        <v>7117.12060546875</v>
      </c>
      <c r="L25">
        <v>2843.356689453125</v>
      </c>
      <c r="M25">
        <v>0</v>
      </c>
      <c r="N25">
        <v>10.860273361206049</v>
      </c>
      <c r="O25">
        <v>236.8999938964844</v>
      </c>
      <c r="P25">
        <v>95396.640625</v>
      </c>
      <c r="Q25">
        <v>7700.5078125</v>
      </c>
      <c r="R25">
        <v>115645.296875</v>
      </c>
      <c r="S25">
        <v>92983.3671875</v>
      </c>
    </row>
    <row r="26" spans="1:19" x14ac:dyDescent="0.25">
      <c r="A26">
        <v>2041</v>
      </c>
      <c r="B26" t="s">
        <v>37</v>
      </c>
      <c r="C26" t="s">
        <v>38</v>
      </c>
      <c r="D26">
        <v>36115.14111328125</v>
      </c>
      <c r="E26">
        <v>45107.21337890625</v>
      </c>
      <c r="F26">
        <v>-8992.072265625</v>
      </c>
      <c r="G26">
        <v>21546.40625</v>
      </c>
      <c r="H26">
        <v>-2503.6318359375</v>
      </c>
      <c r="I26">
        <v>13984.93359375</v>
      </c>
      <c r="J26">
        <v>1326.03759765625</v>
      </c>
      <c r="K26">
        <v>7748.96533203125</v>
      </c>
      <c r="L26">
        <v>3004.50244140625</v>
      </c>
      <c r="M26">
        <v>0</v>
      </c>
      <c r="N26">
        <v>11.46832370758057</v>
      </c>
      <c r="O26">
        <v>236.8999938964844</v>
      </c>
      <c r="P26">
        <v>100462.515625</v>
      </c>
      <c r="Q26">
        <v>8992.072265625</v>
      </c>
      <c r="R26">
        <v>117306.7109375</v>
      </c>
      <c r="S26">
        <v>95176.5078125</v>
      </c>
    </row>
    <row r="27" spans="1:19" x14ac:dyDescent="0.25">
      <c r="A27">
        <v>2042</v>
      </c>
      <c r="B27" t="s">
        <v>37</v>
      </c>
      <c r="C27" t="s">
        <v>38</v>
      </c>
      <c r="D27">
        <v>37103.59423828125</v>
      </c>
      <c r="E27">
        <v>45957.30712890625</v>
      </c>
      <c r="F27">
        <v>-8853.712890625</v>
      </c>
      <c r="G27">
        <v>21488.875</v>
      </c>
      <c r="H27">
        <v>-2436.615478515625</v>
      </c>
      <c r="I27">
        <v>14334.556640625</v>
      </c>
      <c r="J27">
        <v>1352.9833984375</v>
      </c>
      <c r="K27">
        <v>8237.0087890625</v>
      </c>
      <c r="L27">
        <v>2980.498779296875</v>
      </c>
      <c r="M27">
        <v>0</v>
      </c>
      <c r="N27">
        <v>11.41596603393555</v>
      </c>
      <c r="O27">
        <v>236.8999938964844</v>
      </c>
      <c r="P27">
        <v>100003.859375</v>
      </c>
      <c r="Q27">
        <v>8853.712890625</v>
      </c>
      <c r="R27">
        <v>247674.359375</v>
      </c>
      <c r="S27">
        <v>224905.3125</v>
      </c>
    </row>
    <row r="28" spans="1:19" x14ac:dyDescent="0.25">
      <c r="A28">
        <v>2043</v>
      </c>
      <c r="B28" t="s">
        <v>37</v>
      </c>
      <c r="C28" t="s">
        <v>38</v>
      </c>
      <c r="D28">
        <v>37301.730102539063</v>
      </c>
      <c r="E28">
        <v>44253.239868164063</v>
      </c>
      <c r="F28">
        <v>-6951.509765625</v>
      </c>
      <c r="G28">
        <v>21494.70703125</v>
      </c>
      <c r="H28">
        <v>-2364.683349609375</v>
      </c>
      <c r="I28">
        <v>14692.9208984375</v>
      </c>
      <c r="J28">
        <v>1051.897094726562</v>
      </c>
      <c r="K28">
        <v>6640.029296875</v>
      </c>
      <c r="L28">
        <v>2738.368896484375</v>
      </c>
      <c r="M28">
        <v>0</v>
      </c>
      <c r="N28">
        <v>8.6590375900268555</v>
      </c>
      <c r="O28">
        <v>236.8999938964844</v>
      </c>
      <c r="P28">
        <v>75853.1640625</v>
      </c>
      <c r="Q28">
        <v>6951.509765625</v>
      </c>
      <c r="R28">
        <v>165096.546875</v>
      </c>
      <c r="S28">
        <v>142487.734375</v>
      </c>
    </row>
    <row r="29" spans="1:19" x14ac:dyDescent="0.25">
      <c r="A29">
        <v>2044</v>
      </c>
      <c r="B29" t="s">
        <v>37</v>
      </c>
      <c r="C29" t="s">
        <v>38</v>
      </c>
      <c r="D29">
        <v>37015.213195800781</v>
      </c>
      <c r="E29">
        <v>43333.151184082031</v>
      </c>
      <c r="F29">
        <v>-6317.93798828125</v>
      </c>
      <c r="G29">
        <v>21518.9609375</v>
      </c>
      <c r="H29">
        <v>-2266.591064453125</v>
      </c>
      <c r="I29">
        <v>15101.5048828125</v>
      </c>
      <c r="J29">
        <v>900.36871337890625</v>
      </c>
      <c r="K29">
        <v>5762.30078125</v>
      </c>
      <c r="L29">
        <v>2316.60693359375</v>
      </c>
      <c r="M29">
        <v>0</v>
      </c>
      <c r="N29">
        <v>7.2111520767211914</v>
      </c>
      <c r="O29">
        <v>236.8999938964844</v>
      </c>
      <c r="P29">
        <v>63342.7578125</v>
      </c>
      <c r="Q29">
        <v>6317.93798828125</v>
      </c>
      <c r="R29">
        <v>246987.625</v>
      </c>
      <c r="S29">
        <v>225073.921875</v>
      </c>
    </row>
    <row r="30" spans="1:19" x14ac:dyDescent="0.25">
      <c r="A30">
        <v>2045</v>
      </c>
      <c r="B30" t="s">
        <v>37</v>
      </c>
      <c r="C30" t="s">
        <v>38</v>
      </c>
      <c r="D30">
        <v>37875.208801269531</v>
      </c>
      <c r="E30">
        <v>43558.890441894531</v>
      </c>
      <c r="F30">
        <v>-5683.681640625</v>
      </c>
      <c r="G30">
        <v>21410.46484375</v>
      </c>
      <c r="H30">
        <v>-2177.33544921875</v>
      </c>
      <c r="I30">
        <v>15436.75</v>
      </c>
      <c r="J30">
        <v>841.85650634765625</v>
      </c>
      <c r="K30">
        <v>5690.1376953125</v>
      </c>
      <c r="L30">
        <v>2357.016845703125</v>
      </c>
      <c r="M30">
        <v>0</v>
      </c>
      <c r="N30">
        <v>6.5960917472839364</v>
      </c>
      <c r="O30">
        <v>236.8999938964844</v>
      </c>
      <c r="P30">
        <v>57781.765625</v>
      </c>
      <c r="Q30">
        <v>5683.681640625</v>
      </c>
      <c r="R30">
        <v>173602.703125</v>
      </c>
      <c r="S30">
        <v>151164.25</v>
      </c>
    </row>
    <row r="31" spans="1:19" x14ac:dyDescent="0.25">
      <c r="A31">
        <v>2046</v>
      </c>
      <c r="B31" t="s">
        <v>37</v>
      </c>
      <c r="C31" t="s">
        <v>38</v>
      </c>
      <c r="D31">
        <v>38732.290588378906</v>
      </c>
      <c r="E31">
        <v>41423.773498535156</v>
      </c>
      <c r="F31">
        <v>-2691.48291015625</v>
      </c>
      <c r="G31">
        <v>21373.478515625</v>
      </c>
      <c r="H31">
        <v>-2117.319091796875</v>
      </c>
      <c r="I31">
        <v>15822.66796875</v>
      </c>
      <c r="J31">
        <v>514.65850830078125</v>
      </c>
      <c r="K31">
        <v>4046.2255859375</v>
      </c>
      <c r="L31">
        <v>1784.06201171875</v>
      </c>
      <c r="M31">
        <v>0</v>
      </c>
      <c r="N31">
        <v>3.9340865612030029</v>
      </c>
      <c r="O31">
        <v>236.8999938964844</v>
      </c>
      <c r="P31">
        <v>34462.59765625</v>
      </c>
      <c r="Q31">
        <v>2691.48291015625</v>
      </c>
      <c r="R31">
        <v>178106.234375</v>
      </c>
      <c r="S31">
        <v>155196.609375</v>
      </c>
    </row>
    <row r="32" spans="1:19" x14ac:dyDescent="0.25">
      <c r="A32">
        <v>2047</v>
      </c>
      <c r="B32" t="s">
        <v>37</v>
      </c>
      <c r="C32" t="s">
        <v>38</v>
      </c>
      <c r="D32">
        <v>36925.548828125</v>
      </c>
      <c r="E32">
        <v>39484.3837890625</v>
      </c>
      <c r="F32">
        <v>-2558.8349609375</v>
      </c>
      <c r="G32">
        <v>19063.025390625</v>
      </c>
      <c r="H32">
        <v>-2023.613403320312</v>
      </c>
      <c r="I32">
        <v>16218.2353515625</v>
      </c>
      <c r="J32">
        <v>505.9754638671875</v>
      </c>
      <c r="K32">
        <v>3953.85693359375</v>
      </c>
      <c r="L32">
        <v>1766.904052734375</v>
      </c>
      <c r="M32">
        <v>0</v>
      </c>
      <c r="N32">
        <v>3.7733783721923828</v>
      </c>
      <c r="O32">
        <v>236.8999938964844</v>
      </c>
      <c r="P32">
        <v>33054.79296875</v>
      </c>
      <c r="Q32">
        <v>2558.8349609375</v>
      </c>
      <c r="R32">
        <v>105918.7265625</v>
      </c>
      <c r="S32">
        <v>85211.4140625</v>
      </c>
    </row>
    <row r="33" spans="1:19" x14ac:dyDescent="0.25">
      <c r="A33">
        <v>2048</v>
      </c>
      <c r="D33">
        <v>37848.687548828115</v>
      </c>
      <c r="E33">
        <v>40471.493383789049</v>
      </c>
      <c r="F33">
        <v>-2622.8058349609373</v>
      </c>
      <c r="G33">
        <v>19539.601025390624</v>
      </c>
      <c r="H33">
        <v>-2074.2037384033197</v>
      </c>
      <c r="I33">
        <v>16623.691235351562</v>
      </c>
      <c r="J33">
        <v>518.62485046386712</v>
      </c>
      <c r="K33">
        <v>4052.7033569335936</v>
      </c>
      <c r="L33">
        <v>1811.0766540527343</v>
      </c>
      <c r="M33">
        <v>0</v>
      </c>
      <c r="N33">
        <v>3.7733783721923828</v>
      </c>
      <c r="O33">
        <v>236.8999938964844</v>
      </c>
      <c r="P33">
        <v>33054.79296875</v>
      </c>
      <c r="Q33">
        <v>2622.8058349609373</v>
      </c>
      <c r="R33">
        <v>108566.69472656249</v>
      </c>
      <c r="S33">
        <v>87341.699414062488</v>
      </c>
    </row>
    <row r="34" spans="1:19" x14ac:dyDescent="0.25">
      <c r="A34">
        <v>2049</v>
      </c>
      <c r="D34">
        <v>38794.90473754883</v>
      </c>
      <c r="E34">
        <v>41483.280718383794</v>
      </c>
      <c r="F34">
        <v>-2688.3759808349605</v>
      </c>
      <c r="G34">
        <v>20028.091051025389</v>
      </c>
      <c r="H34">
        <v>-2126.0588318634027</v>
      </c>
      <c r="I34">
        <v>17039.283516235348</v>
      </c>
      <c r="J34">
        <v>531.59047172546377</v>
      </c>
      <c r="K34">
        <v>4154.0209408569326</v>
      </c>
      <c r="L34">
        <v>1856.3535704040526</v>
      </c>
      <c r="M34">
        <v>0</v>
      </c>
      <c r="N34">
        <v>3.7733783721923828</v>
      </c>
      <c r="O34">
        <v>236.8999938964844</v>
      </c>
      <c r="P34">
        <v>33054.79296875</v>
      </c>
      <c r="Q34">
        <v>2688.3759808349605</v>
      </c>
      <c r="R34">
        <v>111280.86209472654</v>
      </c>
      <c r="S34">
        <v>89525.241899414046</v>
      </c>
    </row>
    <row r="35" spans="1:19" x14ac:dyDescent="0.25">
      <c r="A35">
        <v>2050</v>
      </c>
      <c r="D35">
        <v>39764.777355987528</v>
      </c>
      <c r="E35">
        <v>42520.362736343362</v>
      </c>
      <c r="F35">
        <v>-2755.5853803558343</v>
      </c>
      <c r="G35">
        <v>20528.79332730102</v>
      </c>
      <c r="H35">
        <v>-2179.2103026599875</v>
      </c>
      <c r="I35">
        <v>17465.26560414123</v>
      </c>
      <c r="J35">
        <v>544.88023351860033</v>
      </c>
      <c r="K35">
        <v>4257.871464378356</v>
      </c>
      <c r="L35">
        <v>1902.7624096641537</v>
      </c>
      <c r="M35">
        <v>0</v>
      </c>
      <c r="N35">
        <v>3.7733783721923828</v>
      </c>
      <c r="O35">
        <v>236.8999938964844</v>
      </c>
      <c r="P35">
        <v>33054.79296875</v>
      </c>
      <c r="Q35">
        <v>2755.5853803558343</v>
      </c>
      <c r="R35">
        <v>114062.8836470947</v>
      </c>
      <c r="S35">
        <v>91763.372946899384</v>
      </c>
    </row>
    <row r="36" spans="1:19" x14ac:dyDescent="0.25">
      <c r="A36">
        <v>2051</v>
      </c>
      <c r="D36">
        <v>40758.896789887229</v>
      </c>
      <c r="E36">
        <v>43583.371804751958</v>
      </c>
      <c r="F36">
        <v>-2824.4750148647299</v>
      </c>
      <c r="G36">
        <v>21042.013160483544</v>
      </c>
      <c r="H36">
        <v>-2233.6905602264869</v>
      </c>
      <c r="I36">
        <v>17901.897244244759</v>
      </c>
      <c r="J36">
        <v>558.50223935656527</v>
      </c>
      <c r="K36">
        <v>4364.3182509878143</v>
      </c>
      <c r="L36">
        <v>1950.3314699057573</v>
      </c>
      <c r="M36">
        <v>0</v>
      </c>
      <c r="N36">
        <v>3.7733783721923828</v>
      </c>
      <c r="O36">
        <v>236.8999938964844</v>
      </c>
      <c r="P36">
        <v>33054.79296875</v>
      </c>
      <c r="Q36">
        <v>2824.4750148647299</v>
      </c>
      <c r="R36">
        <v>116914.45573827205</v>
      </c>
      <c r="S36">
        <v>94057.45727057186</v>
      </c>
    </row>
    <row r="37" spans="1:19" x14ac:dyDescent="0.25">
      <c r="A37">
        <v>2052</v>
      </c>
      <c r="D37">
        <v>41777.869209634395</v>
      </c>
      <c r="E37">
        <v>44672.956099870746</v>
      </c>
      <c r="F37">
        <v>-2895.0868902363477</v>
      </c>
      <c r="G37">
        <v>21568.063489495631</v>
      </c>
      <c r="H37">
        <v>-2289.5328242321489</v>
      </c>
      <c r="I37">
        <v>18349.444675350878</v>
      </c>
      <c r="J37">
        <v>572.46479534047933</v>
      </c>
      <c r="K37">
        <v>4473.4262072625088</v>
      </c>
      <c r="L37">
        <v>1999.0897566534011</v>
      </c>
      <c r="M37">
        <v>0</v>
      </c>
      <c r="N37">
        <v>3.7733783721923828</v>
      </c>
      <c r="O37">
        <v>236.8999938964844</v>
      </c>
      <c r="P37">
        <v>33054.79296875</v>
      </c>
      <c r="Q37">
        <v>2895.0868902363477</v>
      </c>
      <c r="R37">
        <v>119837.31713172884</v>
      </c>
      <c r="S37">
        <v>96408.89370233615</v>
      </c>
    </row>
    <row r="38" spans="1:19" x14ac:dyDescent="0.25">
      <c r="A38">
        <v>2053</v>
      </c>
      <c r="D38">
        <v>42822.315939875261</v>
      </c>
      <c r="E38">
        <v>45789.780002367515</v>
      </c>
      <c r="F38">
        <v>-2967.4640624922563</v>
      </c>
      <c r="G38">
        <v>22107.26507673302</v>
      </c>
      <c r="H38">
        <v>-2346.7711448379523</v>
      </c>
      <c r="I38">
        <v>18808.180792234649</v>
      </c>
      <c r="J38">
        <v>586.77641522399131</v>
      </c>
      <c r="K38">
        <v>4585.2618624440711</v>
      </c>
      <c r="L38">
        <v>2049.0670005697361</v>
      </c>
      <c r="M38">
        <v>0</v>
      </c>
      <c r="N38">
        <v>3.7733783721923828</v>
      </c>
      <c r="O38">
        <v>236.8999938964844</v>
      </c>
      <c r="P38">
        <v>33054.79296875</v>
      </c>
      <c r="Q38">
        <v>2967.4640624922563</v>
      </c>
      <c r="R38">
        <v>122833.25006002205</v>
      </c>
      <c r="S38">
        <v>98819.116044894545</v>
      </c>
    </row>
    <row r="39" spans="1:19" x14ac:dyDescent="0.25">
      <c r="A39">
        <v>2054</v>
      </c>
      <c r="D39">
        <v>43892.873838372128</v>
      </c>
      <c r="E39">
        <v>46934.524502426691</v>
      </c>
      <c r="F39">
        <v>-3041.6506640545626</v>
      </c>
      <c r="G39">
        <v>22659.946703651342</v>
      </c>
      <c r="H39">
        <v>-2405.440423458901</v>
      </c>
      <c r="I39">
        <v>19278.385312040515</v>
      </c>
      <c r="J39">
        <v>601.44582560459105</v>
      </c>
      <c r="K39">
        <v>4699.8934090051725</v>
      </c>
      <c r="L39">
        <v>2100.2936755839792</v>
      </c>
      <c r="M39">
        <v>0</v>
      </c>
      <c r="N39">
        <v>3.7733783721923828</v>
      </c>
      <c r="O39">
        <v>236.8999938964844</v>
      </c>
      <c r="P39">
        <v>33054.79296875</v>
      </c>
      <c r="Q39">
        <v>3041.6506640545626</v>
      </c>
      <c r="R39">
        <v>125904.08131152259</v>
      </c>
      <c r="S39">
        <v>101289.5939460169</v>
      </c>
    </row>
    <row r="40" spans="1:19" x14ac:dyDescent="0.25">
      <c r="A40">
        <v>2055</v>
      </c>
      <c r="D40">
        <v>44990.195684331433</v>
      </c>
      <c r="E40">
        <v>48107.887614987361</v>
      </c>
      <c r="F40">
        <v>-3117.6919306559266</v>
      </c>
      <c r="G40">
        <v>23226.445371242622</v>
      </c>
      <c r="H40">
        <v>-2465.5764340453734</v>
      </c>
      <c r="I40">
        <v>19760.344944841527</v>
      </c>
      <c r="J40">
        <v>616.48197124470573</v>
      </c>
      <c r="K40">
        <v>4817.3907442303016</v>
      </c>
      <c r="L40">
        <v>2152.8010174735787</v>
      </c>
      <c r="M40">
        <v>0</v>
      </c>
      <c r="N40">
        <v>3.7733783721923828</v>
      </c>
      <c r="O40">
        <v>236.8999938964844</v>
      </c>
      <c r="P40">
        <v>33054.79296875</v>
      </c>
      <c r="Q40">
        <v>3117.6919306559266</v>
      </c>
      <c r="R40">
        <v>129051.68334431064</v>
      </c>
      <c r="S40">
        <v>103821.83379466731</v>
      </c>
    </row>
    <row r="41" spans="1:19" x14ac:dyDescent="0.25">
      <c r="A41">
        <v>2056</v>
      </c>
    </row>
    <row r="42" spans="1:19" x14ac:dyDescent="0.25">
      <c r="A42">
        <v>2057</v>
      </c>
    </row>
    <row r="43" spans="1:19" x14ac:dyDescent="0.25">
      <c r="A43">
        <v>2058</v>
      </c>
    </row>
    <row r="44" spans="1:19" x14ac:dyDescent="0.25">
      <c r="A44">
        <v>2059</v>
      </c>
    </row>
    <row r="45" spans="1:19" x14ac:dyDescent="0.25">
      <c r="A45">
        <v>2060</v>
      </c>
    </row>
    <row r="46" spans="1:19" x14ac:dyDescent="0.25">
      <c r="A46">
        <v>2061</v>
      </c>
    </row>
    <row r="47" spans="1:19" x14ac:dyDescent="0.25">
      <c r="A47">
        <v>2062</v>
      </c>
    </row>
    <row r="48" spans="1:19" x14ac:dyDescent="0.25">
      <c r="A48">
        <v>2063</v>
      </c>
    </row>
    <row r="49" spans="1:1" x14ac:dyDescent="0.25">
      <c r="A49">
        <v>2064</v>
      </c>
    </row>
    <row r="50" spans="1:1" x14ac:dyDescent="0.25">
      <c r="A50">
        <v>2065</v>
      </c>
    </row>
    <row r="51" spans="1:1" x14ac:dyDescent="0.25">
      <c r="A51">
        <v>2066</v>
      </c>
    </row>
    <row r="52" spans="1:1" x14ac:dyDescent="0.25">
      <c r="A52">
        <v>2067</v>
      </c>
    </row>
    <row r="53" spans="1:1" x14ac:dyDescent="0.25">
      <c r="A53">
        <v>2068</v>
      </c>
    </row>
    <row r="54" spans="1:1" x14ac:dyDescent="0.25">
      <c r="A54">
        <v>2069</v>
      </c>
    </row>
    <row r="55" spans="1:1" x14ac:dyDescent="0.25">
      <c r="A55">
        <v>2070</v>
      </c>
    </row>
    <row r="56" spans="1:1" x14ac:dyDescent="0.25">
      <c r="A56">
        <v>2071</v>
      </c>
    </row>
    <row r="57" spans="1:1" x14ac:dyDescent="0.25">
      <c r="A57">
        <v>2072</v>
      </c>
    </row>
    <row r="58" spans="1:1" x14ac:dyDescent="0.25">
      <c r="A58">
        <v>2073</v>
      </c>
    </row>
    <row r="59" spans="1:1" x14ac:dyDescent="0.25">
      <c r="A59">
        <v>2074</v>
      </c>
    </row>
    <row r="60" spans="1:1" x14ac:dyDescent="0.25">
      <c r="A60">
        <v>2075</v>
      </c>
    </row>
    <row r="71" spans="3:16" x14ac:dyDescent="0.25">
      <c r="C71" t="s">
        <v>34</v>
      </c>
      <c r="D71">
        <v>436984.31178332126</v>
      </c>
      <c r="E71">
        <v>530461.58821974089</v>
      </c>
      <c r="F71">
        <v>-93477.276436419852</v>
      </c>
      <c r="G71">
        <v>277228.66120398027</v>
      </c>
      <c r="H71">
        <v>-36030.772903157209</v>
      </c>
      <c r="I71">
        <v>156075.92847971275</v>
      </c>
      <c r="J71">
        <v>17542.244331181024</v>
      </c>
      <c r="K71">
        <v>81234.079963348238</v>
      </c>
      <c r="L71">
        <v>34411.447144675789</v>
      </c>
      <c r="M71">
        <v>0</v>
      </c>
      <c r="N71">
        <v>183.81455545652264</v>
      </c>
      <c r="O71">
        <v>2948.5827738831963</v>
      </c>
      <c r="P71">
        <v>1611222.5017143306</v>
      </c>
    </row>
    <row r="72" spans="3:16" x14ac:dyDescent="0.25">
      <c r="C72" t="s">
        <v>35</v>
      </c>
      <c r="D72">
        <v>148.20147348545547</v>
      </c>
      <c r="E72">
        <v>179.90391618585585</v>
      </c>
      <c r="F72">
        <v>-31.70244270040045</v>
      </c>
      <c r="G72">
        <v>94.020986509013042</v>
      </c>
      <c r="H72">
        <v>-12.219691854099027</v>
      </c>
      <c r="I72">
        <v>52.932524011922297</v>
      </c>
      <c r="J72">
        <v>5.9493816780589839</v>
      </c>
      <c r="K72">
        <v>27.550211811203575</v>
      </c>
      <c r="L72">
        <v>11.670504029756957</v>
      </c>
    </row>
    <row r="74" spans="3:16" x14ac:dyDescent="0.25">
      <c r="C74" t="s">
        <v>36</v>
      </c>
      <c r="D74">
        <v>271.21289040984266</v>
      </c>
      <c r="E74">
        <v>329.22925769428684</v>
      </c>
      <c r="F74">
        <v>-58.016367284444335</v>
      </c>
      <c r="G74">
        <v>172.06106599740923</v>
      </c>
      <c r="H74">
        <v>-22.362381896243811</v>
      </c>
      <c r="I74">
        <v>96.868016871443231</v>
      </c>
      <c r="J74">
        <v>10.887536831515316</v>
      </c>
      <c r="K74">
        <v>50.417667253849601</v>
      </c>
      <c r="L74">
        <v>21.357352636313252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73A87C8AAD83640BC679CD5F646EDF9" ma:contentTypeVersion="44" ma:contentTypeDescription="" ma:contentTypeScope="" ma:versionID="14124dfb0ff6b13215e98d2fb75e0b5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2021-10-15T07:00:00+00:00</OpenedDate>
    <SignificantOrder xmlns="dc463f71-b30c-4ab2-9473-d307f9d35888">false</SignificantOrder>
    <Date1 xmlns="dc463f71-b30c-4ab2-9473-d307f9d35888">2022-10-10T07:00:00+00:00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210795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8F47354-2DED-4D04-B5D0-87A0A90830ED}"/>
</file>

<file path=customXml/itemProps2.xml><?xml version="1.0" encoding="utf-8"?>
<ds:datastoreItem xmlns:ds="http://schemas.openxmlformats.org/officeDocument/2006/customXml" ds:itemID="{B44EDA30-39FD-43D8-9D4F-BC05E83CBD11}"/>
</file>

<file path=customXml/itemProps3.xml><?xml version="1.0" encoding="utf-8"?>
<ds:datastoreItem xmlns:ds="http://schemas.openxmlformats.org/officeDocument/2006/customXml" ds:itemID="{0E2C976B-334C-4B95-98E1-7712DFA223CB}"/>
</file>

<file path=customXml/itemProps4.xml><?xml version="1.0" encoding="utf-8"?>
<ds:datastoreItem xmlns:ds="http://schemas.openxmlformats.org/officeDocument/2006/customXml" ds:itemID="{0EBE23E0-25C3-4293-B92D-2F8526383D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2hr Li-ion battery</vt:lpstr>
      <vt:lpstr>Frame 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</dc:creator>
  <cp:lastModifiedBy>elaine</cp:lastModifiedBy>
  <dcterms:created xsi:type="dcterms:W3CDTF">2022-09-14T23:07:04Z</dcterms:created>
  <dcterms:modified xsi:type="dcterms:W3CDTF">2022-09-22T00:26:46Z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0x0101006E56B4D1795A2E4DB2F0B01679ED314A00073A87C8AAD83640BC679CD5F646EDF9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