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home.utc.wa.gov/sites/ue-140762/Staffs Testimony and Exhibits/"/>
    </mc:Choice>
  </mc:AlternateContent>
  <bookViews>
    <workbookView xWindow="0" yWindow="0" windowWidth="25200" windowHeight="12570"/>
  </bookViews>
  <sheets>
    <sheet name="Staff Actual &amp; Proposed" sheetId="1" r:id="rId1"/>
    <sheet name="Company Actual &amp; Proposed" sheetId="2" r:id="rId2"/>
  </sheets>
  <externalReferences>
    <externalReference r:id="rId3"/>
    <externalReference r:id="rId4"/>
  </externalReferences>
  <definedNames>
    <definedName name="A">[1]Inputs!$C$6</definedName>
    <definedName name="ActualROR">'[2]G+T+D+R+M'!$H$61</definedName>
    <definedName name="Demand">[2]Inputs!$D$8</definedName>
    <definedName name="Engy">[2]Inputs!$D$9</definedName>
    <definedName name="Method">[2]Inputs!$C$6</definedName>
    <definedName name="PeakMethod">[2]Inputs!$T$5</definedName>
    <definedName name="TargetROR">[2]Inputs!$G$29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Q46" i="2" l="1"/>
  <c r="Q45" i="2"/>
  <c r="Q44" i="2"/>
  <c r="Q41" i="2"/>
  <c r="P48" i="2"/>
  <c r="N48" i="2"/>
  <c r="E48" i="2"/>
  <c r="F48" i="2" s="1"/>
  <c r="N46" i="2"/>
  <c r="L46" i="2"/>
  <c r="K46" i="2"/>
  <c r="J46" i="2"/>
  <c r="I46" i="2"/>
  <c r="H46" i="2"/>
  <c r="E46" i="2"/>
  <c r="D46" i="2"/>
  <c r="N45" i="2"/>
  <c r="L45" i="2"/>
  <c r="K45" i="2"/>
  <c r="J45" i="2"/>
  <c r="I45" i="2"/>
  <c r="H45" i="2"/>
  <c r="E45" i="2"/>
  <c r="D45" i="2"/>
  <c r="N44" i="2"/>
  <c r="L44" i="2"/>
  <c r="K44" i="2"/>
  <c r="J44" i="2"/>
  <c r="I44" i="2"/>
  <c r="H44" i="2"/>
  <c r="E44" i="2"/>
  <c r="D44" i="2"/>
  <c r="N43" i="2"/>
  <c r="L43" i="2"/>
  <c r="K43" i="2"/>
  <c r="J43" i="2"/>
  <c r="I43" i="2"/>
  <c r="H43" i="2"/>
  <c r="G43" i="2"/>
  <c r="E43" i="2"/>
  <c r="D43" i="2"/>
  <c r="O43" i="2" s="1"/>
  <c r="N42" i="2"/>
  <c r="L42" i="2"/>
  <c r="K42" i="2"/>
  <c r="J42" i="2"/>
  <c r="I42" i="2"/>
  <c r="H42" i="2"/>
  <c r="G42" i="2" s="1"/>
  <c r="E42" i="2"/>
  <c r="F42" i="2" s="1"/>
  <c r="D42" i="2"/>
  <c r="O42" i="2" s="1"/>
  <c r="N41" i="2"/>
  <c r="L41" i="2"/>
  <c r="K41" i="2"/>
  <c r="J41" i="2"/>
  <c r="I41" i="2"/>
  <c r="H41" i="2"/>
  <c r="G41" i="2" s="1"/>
  <c r="E41" i="2"/>
  <c r="D41" i="2"/>
  <c r="O41" i="2" s="1"/>
  <c r="A41" i="2"/>
  <c r="A42" i="2" s="1"/>
  <c r="A43" i="2" s="1"/>
  <c r="N40" i="2"/>
  <c r="L40" i="2"/>
  <c r="K40" i="2"/>
  <c r="J40" i="2"/>
  <c r="I40" i="2"/>
  <c r="H40" i="2"/>
  <c r="G40" i="2" s="1"/>
  <c r="E40" i="2"/>
  <c r="D40" i="2"/>
  <c r="A32" i="2"/>
  <c r="A31" i="2"/>
  <c r="A30" i="2"/>
  <c r="M14" i="2"/>
  <c r="M15" i="2"/>
  <c r="M16" i="2"/>
  <c r="M17" i="2"/>
  <c r="M18" i="2"/>
  <c r="M19" i="2"/>
  <c r="M13" i="2"/>
  <c r="M42" i="2" l="1"/>
  <c r="Q42" i="2"/>
  <c r="Q43" i="2"/>
  <c r="D48" i="2"/>
  <c r="I48" i="2"/>
  <c r="K48" i="2"/>
  <c r="G45" i="2"/>
  <c r="M45" i="2" s="1"/>
  <c r="G46" i="2"/>
  <c r="R46" i="2" s="1"/>
  <c r="O40" i="2"/>
  <c r="F44" i="2"/>
  <c r="F45" i="2"/>
  <c r="F46" i="2"/>
  <c r="Q48" i="2"/>
  <c r="R40" i="2"/>
  <c r="R41" i="2"/>
  <c r="R42" i="2"/>
  <c r="R43" i="2"/>
  <c r="R45" i="2"/>
  <c r="Q40" i="2"/>
  <c r="M41" i="2"/>
  <c r="M43" i="2"/>
  <c r="F40" i="2"/>
  <c r="F43" i="2"/>
  <c r="F41" i="2"/>
  <c r="H48" i="2"/>
  <c r="J48" i="2"/>
  <c r="L48" i="2"/>
  <c r="G44" i="2"/>
  <c r="M44" i="2" s="1"/>
  <c r="M40" i="2"/>
  <c r="O46" i="2" l="1"/>
  <c r="O44" i="2"/>
  <c r="M46" i="2"/>
  <c r="R44" i="2"/>
  <c r="O45" i="2"/>
  <c r="G48" i="2"/>
  <c r="R48" i="2" s="1"/>
  <c r="M48" i="2"/>
  <c r="A2" i="1" l="1"/>
  <c r="A4" i="1"/>
  <c r="A5" i="1"/>
  <c r="A6" i="1"/>
  <c r="A14" i="1"/>
  <c r="A15" i="1" s="1"/>
  <c r="A16" i="1" s="1"/>
  <c r="A28" i="1"/>
  <c r="A29" i="1"/>
  <c r="A30" i="1"/>
  <c r="A39" i="1"/>
  <c r="A40" i="1" s="1"/>
  <c r="A41" i="1" s="1"/>
  <c r="P39" i="1"/>
  <c r="P40" i="1"/>
  <c r="P41" i="1"/>
  <c r="P42" i="1"/>
  <c r="P43" i="1"/>
  <c r="P44" i="1"/>
  <c r="P38" i="1"/>
  <c r="N38" i="1"/>
  <c r="N40" i="1"/>
  <c r="N41" i="1"/>
  <c r="N42" i="1"/>
  <c r="N43" i="1"/>
  <c r="N44" i="1"/>
  <c r="N46" i="1"/>
  <c r="E46" i="1"/>
  <c r="F46" i="1" s="1"/>
  <c r="L44" i="1"/>
  <c r="K44" i="1"/>
  <c r="J44" i="1"/>
  <c r="I44" i="1"/>
  <c r="H44" i="1"/>
  <c r="E44" i="1"/>
  <c r="F44" i="1" s="1"/>
  <c r="D44" i="1"/>
  <c r="L43" i="1"/>
  <c r="K43" i="1"/>
  <c r="J43" i="1"/>
  <c r="I43" i="1"/>
  <c r="H43" i="1"/>
  <c r="E43" i="1"/>
  <c r="D43" i="1"/>
  <c r="L42" i="1"/>
  <c r="K42" i="1"/>
  <c r="J42" i="1"/>
  <c r="I42" i="1"/>
  <c r="H42" i="1"/>
  <c r="E42" i="1"/>
  <c r="D42" i="1"/>
  <c r="L41" i="1"/>
  <c r="K41" i="1"/>
  <c r="J41" i="1"/>
  <c r="I41" i="1"/>
  <c r="H41" i="1"/>
  <c r="E41" i="1"/>
  <c r="D41" i="1"/>
  <c r="L40" i="1"/>
  <c r="K40" i="1"/>
  <c r="J40" i="1"/>
  <c r="I40" i="1"/>
  <c r="H40" i="1"/>
  <c r="E40" i="1"/>
  <c r="D40" i="1"/>
  <c r="L39" i="1"/>
  <c r="K39" i="1"/>
  <c r="J39" i="1"/>
  <c r="I39" i="1"/>
  <c r="H39" i="1"/>
  <c r="E39" i="1"/>
  <c r="D39" i="1"/>
  <c r="L38" i="1"/>
  <c r="K38" i="1"/>
  <c r="J38" i="1"/>
  <c r="I38" i="1"/>
  <c r="H38" i="1"/>
  <c r="E38" i="1"/>
  <c r="D38" i="1"/>
  <c r="E21" i="1"/>
  <c r="F21" i="1" s="1"/>
  <c r="L19" i="1"/>
  <c r="K19" i="1"/>
  <c r="J19" i="1"/>
  <c r="I19" i="1"/>
  <c r="H19" i="1"/>
  <c r="E19" i="1"/>
  <c r="D19" i="1"/>
  <c r="L18" i="1"/>
  <c r="K18" i="1"/>
  <c r="J18" i="1"/>
  <c r="I18" i="1"/>
  <c r="H18" i="1"/>
  <c r="E18" i="1"/>
  <c r="D18" i="1"/>
  <c r="L17" i="1"/>
  <c r="K17" i="1"/>
  <c r="J17" i="1"/>
  <c r="I17" i="1"/>
  <c r="H17" i="1"/>
  <c r="E17" i="1"/>
  <c r="D17" i="1"/>
  <c r="L16" i="1"/>
  <c r="K16" i="1"/>
  <c r="J16" i="1"/>
  <c r="I16" i="1"/>
  <c r="H16" i="1"/>
  <c r="E16" i="1"/>
  <c r="D16" i="1"/>
  <c r="L15" i="1"/>
  <c r="K15" i="1"/>
  <c r="J15" i="1"/>
  <c r="I15" i="1"/>
  <c r="H15" i="1"/>
  <c r="E15" i="1"/>
  <c r="F15" i="1" s="1"/>
  <c r="D15" i="1"/>
  <c r="L14" i="1"/>
  <c r="K14" i="1"/>
  <c r="J14" i="1"/>
  <c r="I14" i="1"/>
  <c r="H14" i="1"/>
  <c r="E14" i="1"/>
  <c r="D14" i="1"/>
  <c r="L13" i="1"/>
  <c r="K13" i="1"/>
  <c r="J13" i="1"/>
  <c r="I13" i="1"/>
  <c r="H13" i="1"/>
  <c r="E13" i="1"/>
  <c r="F13" i="1" s="1"/>
  <c r="D13" i="1"/>
  <c r="Q39" i="1" l="1"/>
  <c r="Q41" i="1"/>
  <c r="G41" i="1"/>
  <c r="O41" i="1" s="1"/>
  <c r="Q43" i="1"/>
  <c r="Q44" i="1"/>
  <c r="Q42" i="1"/>
  <c r="Q40" i="1"/>
  <c r="Q38" i="1"/>
  <c r="F39" i="1"/>
  <c r="F41" i="1"/>
  <c r="G13" i="1"/>
  <c r="N13" i="1" s="1"/>
  <c r="J21" i="1"/>
  <c r="L21" i="1"/>
  <c r="F14" i="1"/>
  <c r="F16" i="1"/>
  <c r="G17" i="1"/>
  <c r="N17" i="1" s="1"/>
  <c r="F18" i="1"/>
  <c r="G19" i="1"/>
  <c r="N19" i="1" s="1"/>
  <c r="F38" i="1"/>
  <c r="G39" i="1"/>
  <c r="O39" i="1" s="1"/>
  <c r="F40" i="1"/>
  <c r="G42" i="1"/>
  <c r="O42" i="1" s="1"/>
  <c r="F43" i="1"/>
  <c r="P46" i="1"/>
  <c r="G38" i="1"/>
  <c r="R38" i="1" s="1"/>
  <c r="G43" i="1"/>
  <c r="O43" i="1" s="1"/>
  <c r="F42" i="1"/>
  <c r="D46" i="1"/>
  <c r="I46" i="1"/>
  <c r="K46" i="1"/>
  <c r="G40" i="1"/>
  <c r="G44" i="1"/>
  <c r="I21" i="1"/>
  <c r="K21" i="1"/>
  <c r="G14" i="1"/>
  <c r="M14" i="1" s="1"/>
  <c r="G15" i="1"/>
  <c r="M15" i="1" s="1"/>
  <c r="G16" i="1"/>
  <c r="N16" i="1" s="1"/>
  <c r="F17" i="1"/>
  <c r="G18" i="1"/>
  <c r="M18" i="1" s="1"/>
  <c r="F19" i="1"/>
  <c r="H46" i="1"/>
  <c r="J46" i="1"/>
  <c r="L46" i="1"/>
  <c r="M17" i="1"/>
  <c r="D21" i="1"/>
  <c r="H21" i="1"/>
  <c r="N18" i="1" l="1"/>
  <c r="M16" i="1"/>
  <c r="M41" i="1"/>
  <c r="O38" i="1"/>
  <c r="R42" i="1"/>
  <c r="R41" i="1"/>
  <c r="G46" i="1"/>
  <c r="R46" i="1" s="1"/>
  <c r="R39" i="1"/>
  <c r="Q46" i="1"/>
  <c r="M13" i="1"/>
  <c r="M38" i="1"/>
  <c r="M39" i="1"/>
  <c r="M42" i="1"/>
  <c r="M19" i="1"/>
  <c r="M43" i="1"/>
  <c r="R43" i="1"/>
  <c r="M44" i="1"/>
  <c r="R44" i="1"/>
  <c r="O44" i="1"/>
  <c r="N15" i="1"/>
  <c r="M40" i="1"/>
  <c r="R40" i="1"/>
  <c r="O40" i="1"/>
  <c r="M21" i="1"/>
  <c r="N14" i="1"/>
  <c r="G21" i="1"/>
  <c r="M46" i="1" l="1"/>
</calcChain>
</file>

<file path=xl/sharedStrings.xml><?xml version="1.0" encoding="utf-8"?>
<sst xmlns="http://schemas.openxmlformats.org/spreadsheetml/2006/main" count="296" uniqueCount="73">
  <si>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</si>
  <si>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</si>
  <si>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</si>
  <si>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</si>
  <si>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</si>
  <si>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</si>
  <si>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</si>
  <si>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</si>
  <si>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</si>
  <si>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</si>
  <si>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</si>
  <si>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</si>
  <si>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</si>
  <si>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Return on</t>
  </si>
  <si>
    <t>Rate of</t>
  </si>
  <si>
    <t>Total</t>
  </si>
  <si>
    <t>Generation</t>
  </si>
  <si>
    <t xml:space="preserve">Transmission </t>
  </si>
  <si>
    <t>Distribution</t>
  </si>
  <si>
    <t xml:space="preserve">Retail </t>
  </si>
  <si>
    <t>Misc</t>
  </si>
  <si>
    <t>Increase</t>
  </si>
  <si>
    <t>Percentage</t>
  </si>
  <si>
    <t>Schedule</t>
  </si>
  <si>
    <t>Description</t>
  </si>
  <si>
    <t>Annual</t>
  </si>
  <si>
    <t>Rate</t>
  </si>
  <si>
    <t>Return</t>
  </si>
  <si>
    <t>Cost of</t>
  </si>
  <si>
    <t>(Decrease)</t>
  </si>
  <si>
    <t>No.</t>
  </si>
  <si>
    <t>Revenue</t>
  </si>
  <si>
    <t>Base</t>
  </si>
  <si>
    <t>Index</t>
  </si>
  <si>
    <t>Service</t>
  </si>
  <si>
    <t>to = ROR</t>
  </si>
  <si>
    <t>16</t>
  </si>
  <si>
    <t>Residential</t>
  </si>
  <si>
    <t>24</t>
  </si>
  <si>
    <t xml:space="preserve">Small General Service </t>
  </si>
  <si>
    <t>36</t>
  </si>
  <si>
    <t>Large General Service &lt;1,000 kW</t>
  </si>
  <si>
    <t>48T</t>
  </si>
  <si>
    <t>Large General Service &gt;1,000 kW</t>
  </si>
  <si>
    <t>Dedicated Facilities</t>
  </si>
  <si>
    <t>40</t>
  </si>
  <si>
    <t>Agricultural Pumping Service</t>
  </si>
  <si>
    <t>15,52,54,57</t>
  </si>
  <si>
    <t>Street Lighting</t>
  </si>
  <si>
    <t>Total Washington Jurisdiction</t>
  </si>
  <si>
    <t>State of Washington</t>
  </si>
  <si>
    <t>Cost Of Service By Rate Schedule</t>
  </si>
  <si>
    <t>Line</t>
  </si>
  <si>
    <t>Ratio</t>
  </si>
  <si>
    <t>Parity</t>
  </si>
  <si>
    <t>Proposed</t>
  </si>
  <si>
    <t>Requirement</t>
  </si>
  <si>
    <t>PacifiCorp</t>
  </si>
  <si>
    <t>12 Months Ending December 2013</t>
  </si>
  <si>
    <t>WCA Method - (100 Summer, 100 Winter Hours) - 43%D / 57%E</t>
  </si>
  <si>
    <t>Company Statement of Actual Earnings (5.78% Rate of Return)</t>
  </si>
  <si>
    <t>Company Proposed Cost of Service and Allocation of Increase (7.76% Rate of Return)</t>
  </si>
  <si>
    <t>Class Revenue</t>
  </si>
  <si>
    <t>Staff Proposed Cost of Service and Allocation of Increase (7.06% Rate of Return)</t>
  </si>
  <si>
    <t>Staff Restatment of Actual Earnings (6.63% Rate of Return)</t>
  </si>
  <si>
    <t>Summary - Company Actual and Proposed Cost of Service</t>
  </si>
  <si>
    <t>Summary - Staff Actual and Proposed Cost of Service</t>
  </si>
  <si>
    <t>Change</t>
  </si>
  <si>
    <t>Current</t>
  </si>
  <si>
    <t>N</t>
  </si>
  <si>
    <t>O</t>
  </si>
  <si>
    <t>P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</si>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</sst>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.00_);_(* \(#,##0.00\);_(* &quot;-&quot;_);_(@_)"/>
    <numFmt numFmtId="166" formatCode="_(* #,##0.000_);_(* \(#,##0.000\);_(* &quot;-&quot;_);_(@_)"/>
    <numFmt numFmtId="167" formatCode="_(* #,##0_);_(* \(#,##0\);_(* &quot;-&quot;??_);_(@_)"/>
    <numFmt numFmtId="168" formatCode="0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Swiss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Swiss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Fill="1"/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41" fontId="3" fillId="0" borderId="1" xfId="3" applyFont="1" applyFill="1" applyBorder="1" applyProtection="1">
      <protection locked="0"/>
    </xf>
    <xf numFmtId="41" fontId="3" fillId="0" borderId="1" xfId="3" applyFont="1" applyFill="1" applyBorder="1" applyAlignment="1" applyProtection="1">
      <alignment horizontal="center"/>
      <protection locked="0"/>
    </xf>
    <xf numFmtId="41" fontId="3" fillId="0" borderId="2" xfId="3" applyFont="1" applyFill="1" applyBorder="1" applyAlignment="1" applyProtection="1">
      <alignment horizontal="center"/>
      <protection locked="0"/>
    </xf>
    <xf numFmtId="41" fontId="3" fillId="0" borderId="3" xfId="3" applyFont="1" applyFill="1" applyBorder="1" applyAlignment="1" applyProtection="1">
      <alignment horizontal="center"/>
      <protection locked="0"/>
    </xf>
    <xf numFmtId="41" fontId="3" fillId="0" borderId="3" xfId="3" applyFont="1" applyFill="1" applyBorder="1" applyProtection="1">
      <protection locked="0"/>
    </xf>
    <xf numFmtId="41" fontId="3" fillId="0" borderId="4" xfId="3" quotePrefix="1" applyFont="1" applyFill="1" applyBorder="1" applyAlignment="1" applyProtection="1">
      <alignment horizontal="center"/>
      <protection locked="0"/>
    </xf>
    <xf numFmtId="41" fontId="3" fillId="0" borderId="4" xfId="3" applyFont="1" applyFill="1" applyBorder="1" applyProtection="1">
      <protection locked="0"/>
    </xf>
    <xf numFmtId="37" fontId="3" fillId="0" borderId="4" xfId="3" applyNumberFormat="1" applyFont="1" applyFill="1" applyBorder="1" applyProtection="1">
      <protection locked="0"/>
    </xf>
    <xf numFmtId="10" fontId="3" fillId="0" borderId="4" xfId="3" applyNumberFormat="1" applyFont="1" applyFill="1" applyBorder="1" applyProtection="1">
      <protection locked="0"/>
    </xf>
    <xf numFmtId="39" fontId="3" fillId="0" borderId="4" xfId="3" applyNumberFormat="1" applyFont="1" applyFill="1" applyBorder="1" applyProtection="1">
      <protection locked="0"/>
    </xf>
    <xf numFmtId="41" fontId="3" fillId="0" borderId="4" xfId="3" applyFont="1" applyFill="1" applyBorder="1" applyAlignment="1" applyProtection="1">
      <alignment horizontal="center"/>
      <protection locked="0"/>
    </xf>
    <xf numFmtId="41" fontId="3" fillId="0" borderId="2" xfId="3" applyFont="1" applyFill="1" applyBorder="1" applyProtection="1">
      <protection locked="0"/>
    </xf>
    <xf numFmtId="37" fontId="3" fillId="0" borderId="2" xfId="3" applyNumberFormat="1" applyFont="1" applyFill="1" applyBorder="1" applyProtection="1">
      <protection locked="0"/>
    </xf>
    <xf numFmtId="39" fontId="3" fillId="0" borderId="2" xfId="3" applyNumberFormat="1" applyFont="1" applyFill="1" applyBorder="1" applyProtection="1">
      <protection locked="0"/>
    </xf>
    <xf numFmtId="10" fontId="3" fillId="0" borderId="2" xfId="3" applyNumberFormat="1" applyFont="1" applyFill="1" applyBorder="1" applyProtection="1">
      <protection locked="0"/>
    </xf>
    <xf numFmtId="10" fontId="3" fillId="0" borderId="2" xfId="2" applyNumberFormat="1" applyFont="1" applyFill="1" applyBorder="1" applyProtection="1">
      <protection locked="0"/>
    </xf>
    <xf numFmtId="5" fontId="3" fillId="0" borderId="3" xfId="3" applyNumberFormat="1" applyFont="1" applyFill="1" applyBorder="1" applyProtection="1">
      <protection locked="0"/>
    </xf>
    <xf numFmtId="10" fontId="3" fillId="0" borderId="3" xfId="3" applyNumberFormat="1" applyFont="1" applyFill="1" applyBorder="1" applyProtection="1">
      <protection locked="0"/>
    </xf>
    <xf numFmtId="39" fontId="3" fillId="0" borderId="3" xfId="3" applyNumberFormat="1" applyFont="1" applyFill="1" applyBorder="1" applyProtection="1">
      <protection locked="0"/>
    </xf>
    <xf numFmtId="37" fontId="3" fillId="0" borderId="3" xfId="3" applyNumberFormat="1" applyFont="1" applyFill="1" applyBorder="1" applyProtection="1">
      <protection locked="0"/>
    </xf>
    <xf numFmtId="10" fontId="3" fillId="0" borderId="3" xfId="2" applyNumberFormat="1" applyFont="1" applyFill="1" applyBorder="1" applyProtection="1">
      <protection locked="0"/>
    </xf>
    <xf numFmtId="1" fontId="5" fillId="0" borderId="0" xfId="0" applyNumberFormat="1" applyFont="1" applyFill="1" applyBorder="1" applyAlignment="1">
      <alignment horizontal="centerContinuous"/>
    </xf>
    <xf numFmtId="41" fontId="6" fillId="0" borderId="0" xfId="0" applyNumberFormat="1" applyFont="1" applyFill="1" applyBorder="1"/>
    <xf numFmtId="41" fontId="6" fillId="0" borderId="0" xfId="0" applyNumberFormat="1" applyFont="1" applyFill="1" applyBorder="1" applyAlignment="1" applyProtection="1">
      <alignment horizontal="centerContinuous"/>
      <protection locked="0"/>
    </xf>
    <xf numFmtId="41" fontId="6" fillId="0" borderId="0" xfId="0" applyNumberFormat="1" applyFont="1" applyFill="1" applyBorder="1" applyAlignment="1">
      <alignment horizontal="centerContinuous"/>
    </xf>
    <xf numFmtId="164" fontId="7" fillId="0" borderId="0" xfId="2" quotePrefix="1" applyNumberFormat="1" applyFont="1" applyFill="1" applyBorder="1" applyAlignment="1">
      <alignment horizontal="centerContinuous"/>
    </xf>
    <xf numFmtId="1" fontId="7" fillId="0" borderId="0" xfId="0" quotePrefix="1" applyNumberFormat="1" applyFont="1" applyFill="1" applyBorder="1" applyAlignment="1">
      <alignment horizontal="centerContinuous"/>
    </xf>
    <xf numFmtId="41" fontId="6" fillId="0" borderId="0" xfId="0" applyNumberFormat="1" applyFont="1" applyFill="1" applyBorder="1" applyProtection="1">
      <protection locked="0"/>
    </xf>
    <xf numFmtId="41" fontId="6" fillId="0" borderId="0" xfId="0" applyNumberFormat="1" applyFont="1" applyFill="1" applyBorder="1" applyAlignment="1" applyProtection="1">
      <alignment horizontal="center"/>
      <protection locked="0"/>
    </xf>
    <xf numFmtId="41" fontId="6" fillId="0" borderId="5" xfId="3" applyFont="1" applyFill="1" applyBorder="1" applyProtection="1">
      <protection locked="0"/>
    </xf>
    <xf numFmtId="41" fontId="6" fillId="0" borderId="5" xfId="3" applyFont="1" applyFill="1" applyBorder="1" applyAlignment="1" applyProtection="1">
      <alignment horizontal="center"/>
      <protection locked="0"/>
    </xf>
    <xf numFmtId="41" fontId="6" fillId="0" borderId="0" xfId="3" applyFont="1" applyFill="1" applyBorder="1"/>
    <xf numFmtId="41" fontId="6" fillId="0" borderId="6" xfId="3" applyFont="1" applyFill="1" applyBorder="1" applyAlignment="1" applyProtection="1">
      <alignment horizontal="center"/>
      <protection locked="0"/>
    </xf>
    <xf numFmtId="41" fontId="6" fillId="0" borderId="7" xfId="3" applyFont="1" applyFill="1" applyBorder="1" applyAlignment="1" applyProtection="1">
      <alignment horizontal="center"/>
      <protection locked="0"/>
    </xf>
    <xf numFmtId="41" fontId="6" fillId="0" borderId="7" xfId="3" applyFont="1" applyFill="1" applyBorder="1" applyProtection="1">
      <protection locked="0"/>
    </xf>
    <xf numFmtId="41" fontId="6" fillId="0" borderId="8" xfId="3" quotePrefix="1" applyFont="1" applyFill="1" applyBorder="1" applyAlignment="1" applyProtection="1">
      <alignment horizontal="center"/>
      <protection locked="0"/>
    </xf>
    <xf numFmtId="41" fontId="6" fillId="0" borderId="8" xfId="3" applyFont="1" applyFill="1" applyBorder="1" applyProtection="1">
      <protection locked="0"/>
    </xf>
    <xf numFmtId="37" fontId="6" fillId="0" borderId="8" xfId="3" applyNumberFormat="1" applyFont="1" applyFill="1" applyBorder="1" applyProtection="1">
      <protection locked="0"/>
    </xf>
    <xf numFmtId="10" fontId="6" fillId="0" borderId="8" xfId="3" applyNumberFormat="1" applyFont="1" applyFill="1" applyBorder="1" applyProtection="1">
      <protection locked="0"/>
    </xf>
    <xf numFmtId="39" fontId="6" fillId="0" borderId="8" xfId="3" applyNumberFormat="1" applyFont="1" applyFill="1" applyBorder="1" applyProtection="1">
      <protection locked="0"/>
    </xf>
    <xf numFmtId="166" fontId="6" fillId="0" borderId="0" xfId="3" applyNumberFormat="1" applyFont="1" applyFill="1" applyBorder="1"/>
    <xf numFmtId="41" fontId="6" fillId="0" borderId="8" xfId="3" applyFont="1" applyFill="1" applyBorder="1" applyAlignment="1" applyProtection="1">
      <alignment horizontal="center"/>
      <protection locked="0"/>
    </xf>
    <xf numFmtId="41" fontId="6" fillId="0" borderId="6" xfId="3" applyFont="1" applyFill="1" applyBorder="1" applyProtection="1">
      <protection locked="0"/>
    </xf>
    <xf numFmtId="37" fontId="6" fillId="0" borderId="6" xfId="3" applyNumberFormat="1" applyFont="1" applyFill="1" applyBorder="1" applyProtection="1">
      <protection locked="0"/>
    </xf>
    <xf numFmtId="39" fontId="6" fillId="0" borderId="6" xfId="3" applyNumberFormat="1" applyFont="1" applyFill="1" applyBorder="1" applyProtection="1">
      <protection locked="0"/>
    </xf>
    <xf numFmtId="10" fontId="6" fillId="0" borderId="6" xfId="3" applyNumberFormat="1" applyFont="1" applyFill="1" applyBorder="1" applyProtection="1">
      <protection locked="0"/>
    </xf>
    <xf numFmtId="10" fontId="6" fillId="0" borderId="6" xfId="2" applyNumberFormat="1" applyFont="1" applyFill="1" applyBorder="1" applyProtection="1">
      <protection locked="0"/>
    </xf>
    <xf numFmtId="5" fontId="6" fillId="0" borderId="7" xfId="3" applyNumberFormat="1" applyFont="1" applyFill="1" applyBorder="1" applyProtection="1">
      <protection locked="0"/>
    </xf>
    <xf numFmtId="10" fontId="6" fillId="0" borderId="7" xfId="3" applyNumberFormat="1" applyFont="1" applyFill="1" applyBorder="1" applyProtection="1">
      <protection locked="0"/>
    </xf>
    <xf numFmtId="39" fontId="6" fillId="0" borderId="7" xfId="3" applyNumberFormat="1" applyFont="1" applyFill="1" applyBorder="1" applyProtection="1">
      <protection locked="0"/>
    </xf>
    <xf numFmtId="37" fontId="6" fillId="0" borderId="7" xfId="3" applyNumberFormat="1" applyFont="1" applyFill="1" applyBorder="1" applyProtection="1">
      <protection locked="0"/>
    </xf>
    <xf numFmtId="10" fontId="6" fillId="0" borderId="7" xfId="2" applyNumberFormat="1" applyFont="1" applyFill="1" applyBorder="1" applyProtection="1">
      <protection locked="0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/>
      <protection locked="0"/>
    </xf>
    <xf numFmtId="168" fontId="3" fillId="0" borderId="4" xfId="3" applyNumberFormat="1" applyFont="1" applyFill="1" applyBorder="1" applyAlignment="1" applyProtection="1">
      <alignment horizontal="center"/>
      <protection locked="0"/>
    </xf>
    <xf numFmtId="37" fontId="3" fillId="0" borderId="4" xfId="3" applyNumberFormat="1" applyFont="1" applyFill="1" applyBorder="1" applyAlignment="1" applyProtection="1">
      <alignment horizontal="center"/>
      <protection locked="0"/>
    </xf>
    <xf numFmtId="37" fontId="3" fillId="0" borderId="2" xfId="3" applyNumberFormat="1" applyFont="1" applyFill="1" applyBorder="1" applyAlignment="1" applyProtection="1">
      <alignment horizontal="center"/>
      <protection locked="0"/>
    </xf>
    <xf numFmtId="37" fontId="3" fillId="0" borderId="3" xfId="3" applyNumberFormat="1" applyFont="1" applyFill="1" applyBorder="1" applyAlignment="1" applyProtection="1">
      <alignment horizontal="center"/>
      <protection locked="0"/>
    </xf>
    <xf numFmtId="41" fontId="5" fillId="0" borderId="0" xfId="0" applyNumberFormat="1" applyFont="1" applyFill="1" applyBorder="1" applyAlignment="1">
      <alignment horizontal="left"/>
    </xf>
    <xf numFmtId="41" fontId="7" fillId="0" borderId="0" xfId="0" applyNumberFormat="1" applyFont="1" applyFill="1" applyBorder="1"/>
    <xf numFmtId="41" fontId="5" fillId="0" borderId="0" xfId="0" applyNumberFormat="1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>
      <alignment horizontal="centerContinuous"/>
      <protection locked="0"/>
    </xf>
    <xf numFmtId="167" fontId="5" fillId="0" borderId="0" xfId="0" applyNumberFormat="1" applyFont="1" applyFill="1" applyBorder="1" applyAlignment="1" applyProtection="1">
      <alignment horizontal="centerContinuous"/>
    </xf>
    <xf numFmtId="41" fontId="5" fillId="0" borderId="0" xfId="0" applyNumberFormat="1" applyFont="1" applyFill="1" applyBorder="1" applyAlignment="1" applyProtection="1">
      <alignment horizontal="centerContinuous"/>
      <protection locked="0"/>
    </xf>
    <xf numFmtId="168" fontId="6" fillId="0" borderId="8" xfId="3" applyNumberFormat="1" applyFont="1" applyFill="1" applyBorder="1" applyAlignment="1" applyProtection="1">
      <alignment horizontal="center"/>
      <protection locked="0"/>
    </xf>
    <xf numFmtId="37" fontId="6" fillId="0" borderId="8" xfId="3" applyNumberFormat="1" applyFont="1" applyFill="1" applyBorder="1" applyAlignment="1" applyProtection="1">
      <alignment horizontal="center"/>
      <protection locked="0"/>
    </xf>
    <xf numFmtId="37" fontId="6" fillId="0" borderId="6" xfId="3" applyNumberFormat="1" applyFont="1" applyFill="1" applyBorder="1" applyAlignment="1" applyProtection="1">
      <alignment horizontal="center"/>
      <protection locked="0"/>
    </xf>
    <xf numFmtId="37" fontId="6" fillId="0" borderId="7" xfId="3" applyNumberFormat="1" applyFont="1" applyFill="1" applyBorder="1" applyAlignment="1" applyProtection="1">
      <alignment horizontal="center"/>
      <protection locked="0"/>
    </xf>
    <xf numFmtId="165" fontId="6" fillId="0" borderId="9" xfId="0" applyNumberFormat="1" applyFont="1" applyFill="1" applyBorder="1"/>
    <xf numFmtId="43" fontId="6" fillId="0" borderId="8" xfId="1" applyFont="1" applyFill="1" applyBorder="1" applyProtection="1">
      <protection locked="0"/>
    </xf>
    <xf numFmtId="41" fontId="6" fillId="0" borderId="9" xfId="3" applyFont="1" applyFill="1" applyBorder="1" applyAlignment="1">
      <alignment horizontal="center"/>
    </xf>
    <xf numFmtId="41" fontId="6" fillId="0" borderId="9" xfId="3" applyFont="1" applyFill="1" applyBorder="1"/>
    <xf numFmtId="10" fontId="6" fillId="0" borderId="6" xfId="3" applyNumberFormat="1" applyFont="1" applyFill="1" applyBorder="1" applyAlignment="1" applyProtection="1">
      <alignment horizontal="center"/>
      <protection locked="0"/>
    </xf>
    <xf numFmtId="43" fontId="6" fillId="0" borderId="8" xfId="1" applyNumberFormat="1" applyFont="1" applyFill="1" applyBorder="1" applyAlignment="1" applyProtection="1">
      <alignment horizontal="center" vertical="center"/>
      <protection locked="0"/>
    </xf>
    <xf numFmtId="10" fontId="6" fillId="0" borderId="6" xfId="3" applyNumberFormat="1" applyFont="1" applyFill="1" applyBorder="1" applyAlignment="1" applyProtection="1">
      <alignment horizontal="right"/>
      <protection locked="0"/>
    </xf>
    <xf numFmtId="43" fontId="3" fillId="0" borderId="4" xfId="1" applyFont="1" applyFill="1" applyBorder="1" applyProtection="1">
      <protection locked="0"/>
    </xf>
    <xf numFmtId="43" fontId="3" fillId="0" borderId="2" xfId="1" applyFont="1" applyFill="1" applyBorder="1" applyProtection="1">
      <protection locked="0"/>
    </xf>
    <xf numFmtId="167" fontId="3" fillId="0" borderId="4" xfId="1" applyNumberFormat="1" applyFont="1" applyFill="1" applyBorder="1" applyProtection="1">
      <protection locked="0"/>
    </xf>
    <xf numFmtId="167" fontId="3" fillId="0" borderId="2" xfId="1" applyNumberFormat="1" applyFont="1" applyFill="1" applyBorder="1" applyProtection="1">
      <protection locked="0"/>
    </xf>
    <xf numFmtId="10" fontId="3" fillId="0" borderId="4" xfId="2" applyNumberFormat="1" applyFont="1" applyFill="1" applyBorder="1" applyProtection="1">
      <protection locked="0"/>
    </xf>
    <xf numFmtId="167" fontId="0" fillId="0" borderId="0" xfId="0" applyNumberFormat="1"/>
    <xf numFmtId="43" fontId="3" fillId="0" borderId="4" xfId="1" applyNumberFormat="1" applyFont="1" applyFill="1" applyBorder="1" applyProtection="1">
      <protection locked="0"/>
    </xf>
    <xf numFmtId="37" fontId="2" fillId="0" borderId="0" xfId="0" applyNumberFormat="1" applyFont="1" applyFill="1" applyAlignment="1" applyProtection="1">
      <alignment horizontal="center"/>
      <protection locked="0"/>
    </xf>
    <xf numFmtId="1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  <protection locked="0"/>
    </xf>
  </cellXfs>
  <cellStyles count="4">
    <cellStyle name="Comma" xfId="1" builtinId="3"/>
    <cellStyle name="Normal" xfId="0" builtinId="0"/>
    <cellStyle name="Normal_Ut98 COS Study 5 Function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Model\UE-140762\Workpapers\G.%20UE-14_PAC%20Workpapers%20(May2014)\07%20Steward%20Workpapers\Exhibit___(JRS-4)\Tab%204%20&amp;%205\COS%20WA%20Dec%2020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E-140762%20Staff%20Cost%20of%20Service%20Stu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4">
          <cell r="C4" t="str">
            <v>State of Washington</v>
          </cell>
        </row>
        <row r="5">
          <cell r="C5" t="str">
            <v>12 Months Ending December 2013</v>
          </cell>
        </row>
        <row r="6">
          <cell r="C6" t="str">
            <v>WCA Method</v>
          </cell>
        </row>
      </sheetData>
      <sheetData sheetId="1"/>
      <sheetData sheetId="2"/>
      <sheetData sheetId="3"/>
      <sheetData sheetId="4">
        <row r="80">
          <cell r="F80">
            <v>140088118.80000001</v>
          </cell>
          <cell r="G80">
            <v>48473096.458215185</v>
          </cell>
          <cell r="H80">
            <v>66810176.104031913</v>
          </cell>
          <cell r="I80">
            <v>26035610.215484656</v>
          </cell>
          <cell r="J80">
            <v>24940664.394958615</v>
          </cell>
          <cell r="K80">
            <v>12666289</v>
          </cell>
          <cell r="L80">
            <v>1648056.5279417732</v>
          </cell>
        </row>
        <row r="85">
          <cell r="E85">
            <v>8.482846417022416E-2</v>
          </cell>
          <cell r="F85">
            <v>0.15472665336968208</v>
          </cell>
          <cell r="G85">
            <v>-2.8363092017678091E-2</v>
          </cell>
          <cell r="H85">
            <v>3.588103388172055E-2</v>
          </cell>
          <cell r="I85">
            <v>5.9905411946433645E-2</v>
          </cell>
          <cell r="J85">
            <v>0.12375206335094645</v>
          </cell>
          <cell r="K85">
            <v>-8.4724916713140933E-3</v>
          </cell>
          <cell r="L85">
            <v>-2.1412313705595699E-2</v>
          </cell>
        </row>
      </sheetData>
      <sheetData sheetId="5"/>
      <sheetData sheetId="6">
        <row r="68">
          <cell r="F68">
            <v>96371718.120319024</v>
          </cell>
          <cell r="G68">
            <v>30115934.291355725</v>
          </cell>
          <cell r="H68">
            <v>47987910.828782164</v>
          </cell>
          <cell r="I68">
            <v>19576890.181153592</v>
          </cell>
          <cell r="J68">
            <v>21553079.216783449</v>
          </cell>
          <cell r="K68">
            <v>7902881.7419097051</v>
          </cell>
          <cell r="L68">
            <v>531095.22249244235</v>
          </cell>
        </row>
      </sheetData>
      <sheetData sheetId="7">
        <row r="68">
          <cell r="F68">
            <v>24378159.284240935</v>
          </cell>
          <cell r="G68">
            <v>7607593.9093938163</v>
          </cell>
          <cell r="H68">
            <v>12166442.611438444</v>
          </cell>
          <cell r="I68">
            <v>4962387.9134669667</v>
          </cell>
          <cell r="J68">
            <v>5459581.2811310319</v>
          </cell>
          <cell r="K68">
            <v>1989846.1700388449</v>
          </cell>
          <cell r="L68">
            <v>133578.07193169251</v>
          </cell>
        </row>
      </sheetData>
      <sheetData sheetId="8">
        <row r="68">
          <cell r="F68">
            <v>32778036.640220098</v>
          </cell>
          <cell r="G68">
            <v>7771465.9776748614</v>
          </cell>
          <cell r="H68">
            <v>7799638.7893639784</v>
          </cell>
          <cell r="I68">
            <v>2526251.8560444159</v>
          </cell>
          <cell r="J68">
            <v>481082.25956515508</v>
          </cell>
          <cell r="K68">
            <v>2314119.8743412076</v>
          </cell>
          <cell r="L68">
            <v>830598.59756482928</v>
          </cell>
        </row>
      </sheetData>
      <sheetData sheetId="9">
        <row r="68">
          <cell r="F68">
            <v>5717957.9903396592</v>
          </cell>
          <cell r="G68">
            <v>767852.25162666896</v>
          </cell>
          <cell r="H68">
            <v>-196.1617454080988</v>
          </cell>
          <cell r="I68">
            <v>29122.590153026162</v>
          </cell>
          <cell r="J68">
            <v>14787.600314220783</v>
          </cell>
          <cell r="K68">
            <v>131819.32518157552</v>
          </cell>
          <cell r="L68">
            <v>97128.836844875827</v>
          </cell>
        </row>
      </sheetData>
      <sheetData sheetId="10">
        <row r="68">
          <cell r="F68">
            <v>2517612.5636587441</v>
          </cell>
          <cell r="G68">
            <v>835403.13293797267</v>
          </cell>
          <cell r="H68">
            <v>1253598.2286252226</v>
          </cell>
          <cell r="I68">
            <v>500631.62990203156</v>
          </cell>
          <cell r="J68">
            <v>518592.71738437068</v>
          </cell>
          <cell r="K68">
            <v>220306.86046970775</v>
          </cell>
          <cell r="L68">
            <v>20367.095727089149</v>
          </cell>
        </row>
      </sheetData>
      <sheetData sheetId="11">
        <row r="61">
          <cell r="I61">
            <v>3.5515320135659688E-2</v>
          </cell>
          <cell r="J61">
            <v>0.10165778842208341</v>
          </cell>
          <cell r="K61">
            <v>7.5573954539280841E-2</v>
          </cell>
          <cell r="L61">
            <v>6.6234611359131529E-2</v>
          </cell>
          <cell r="M61">
            <v>4.1585368731082879E-2</v>
          </cell>
          <cell r="N61">
            <v>9.3181930512066996E-2</v>
          </cell>
          <cell r="O61">
            <v>9.8516013452224646E-2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PacifiCorp</v>
          </cell>
        </row>
        <row r="4">
          <cell r="C4" t="str">
            <v>State of Washington</v>
          </cell>
        </row>
        <row r="5">
          <cell r="C5" t="str">
            <v>12 Months Ending December 2013</v>
          </cell>
          <cell r="T5">
            <v>3</v>
          </cell>
        </row>
        <row r="6">
          <cell r="C6" t="str">
            <v>WCA Method</v>
          </cell>
        </row>
        <row r="8">
          <cell r="D8">
            <v>0.43</v>
          </cell>
        </row>
        <row r="9">
          <cell r="D9">
            <v>0.57000000000000006</v>
          </cell>
        </row>
        <row r="29">
          <cell r="G29">
            <v>7.1930163011286311E-2</v>
          </cell>
        </row>
      </sheetData>
      <sheetData sheetId="1">
        <row r="54">
          <cell r="G54">
            <v>152195869.84559971</v>
          </cell>
          <cell r="R54">
            <v>145160675.93982399</v>
          </cell>
        </row>
        <row r="55">
          <cell r="R55">
            <v>48473096.458215185</v>
          </cell>
        </row>
        <row r="56">
          <cell r="R56">
            <v>67946758.05894962</v>
          </cell>
        </row>
        <row r="57">
          <cell r="R57">
            <v>26664105.677814711</v>
          </cell>
        </row>
        <row r="58">
          <cell r="R58">
            <v>25843759.863241833</v>
          </cell>
        </row>
        <row r="59">
          <cell r="R59">
            <v>12666289</v>
          </cell>
        </row>
        <row r="60">
          <cell r="R60">
            <v>1648056.5279417732</v>
          </cell>
        </row>
      </sheetData>
      <sheetData sheetId="2"/>
      <sheetData sheetId="3">
        <row r="33">
          <cell r="D33">
            <v>40043134.709343404</v>
          </cell>
        </row>
      </sheetData>
      <sheetData sheetId="4">
        <row r="80">
          <cell r="F80">
            <v>140088118.80000001</v>
          </cell>
          <cell r="G80">
            <v>48473096.458215185</v>
          </cell>
          <cell r="H80">
            <v>66810176.104031913</v>
          </cell>
          <cell r="I80">
            <v>26035610.215484656</v>
          </cell>
          <cell r="J80">
            <v>24940664.394958615</v>
          </cell>
          <cell r="K80">
            <v>12666289</v>
          </cell>
          <cell r="L80">
            <v>1648056.5279417732</v>
          </cell>
        </row>
        <row r="85">
          <cell r="E85">
            <v>2.4139839901131183E-2</v>
          </cell>
          <cell r="F85">
            <v>8.6429535561723947E-2</v>
          </cell>
          <cell r="G85">
            <v>-8.301170493883718E-2</v>
          </cell>
          <cell r="H85">
            <v>-2.1080747061683749E-2</v>
          </cell>
          <cell r="I85">
            <v>7.9542077041567152E-3</v>
          </cell>
          <cell r="J85">
            <v>7.1153396422375767E-2</v>
          </cell>
          <cell r="K85">
            <v>-6.3749868077365629E-2</v>
          </cell>
          <cell r="L85">
            <v>-6.6144345661260803E-2</v>
          </cell>
        </row>
      </sheetData>
      <sheetData sheetId="5"/>
      <sheetData sheetId="6">
        <row r="68">
          <cell r="F68">
            <v>89571821.792690724</v>
          </cell>
          <cell r="G68">
            <v>28165759.724258013</v>
          </cell>
          <cell r="H68">
            <v>44979068.403674513</v>
          </cell>
          <cell r="I68">
            <v>18416859.977128603</v>
          </cell>
          <cell r="J68">
            <v>20319954.817526326</v>
          </cell>
          <cell r="K68">
            <v>7411325.6288400507</v>
          </cell>
          <cell r="L68">
            <v>508340.34034079028</v>
          </cell>
        </row>
      </sheetData>
      <sheetData sheetId="7">
        <row r="68">
          <cell r="F68">
            <v>23289824.359387986</v>
          </cell>
          <cell r="G68">
            <v>7272915.8465127293</v>
          </cell>
          <cell r="H68">
            <v>11631035.363020137</v>
          </cell>
          <cell r="I68">
            <v>4745307.1456465162</v>
          </cell>
          <cell r="J68">
            <v>5221504.0889181998</v>
          </cell>
          <cell r="K68">
            <v>1903203.6543014634</v>
          </cell>
          <cell r="L68">
            <v>127907.50312447752</v>
          </cell>
        </row>
      </sheetData>
      <sheetData sheetId="8">
        <row r="68">
          <cell r="F68">
            <v>30852900.072166763</v>
          </cell>
          <cell r="G68">
            <v>7307881.1982149305</v>
          </cell>
          <cell r="H68">
            <v>7332357.0049216682</v>
          </cell>
          <cell r="I68">
            <v>2377118.8624019339</v>
          </cell>
          <cell r="J68">
            <v>453564.30432057136</v>
          </cell>
          <cell r="K68">
            <v>2165003.9599801661</v>
          </cell>
          <cell r="L68">
            <v>787652.93097054167</v>
          </cell>
        </row>
      </sheetData>
      <sheetData sheetId="9">
        <row r="68">
          <cell r="F68">
            <v>5561170.7472939258</v>
          </cell>
          <cell r="G68">
            <v>744354.94558047398</v>
          </cell>
          <cell r="H68">
            <v>3301.6052568683663</v>
          </cell>
          <cell r="I68">
            <v>119438.4140818899</v>
          </cell>
          <cell r="J68">
            <v>107589.46515038359</v>
          </cell>
          <cell r="K68">
            <v>126785.75980230751</v>
          </cell>
          <cell r="L68">
            <v>93104.98250534368</v>
          </cell>
        </row>
      </sheetData>
      <sheetData sheetId="10">
        <row r="68">
          <cell r="F68">
            <v>2920152.8740602974</v>
          </cell>
          <cell r="G68">
            <v>958350.36298787862</v>
          </cell>
          <cell r="H68">
            <v>1456005.3035630949</v>
          </cell>
          <cell r="I68">
            <v>583978.4675841399</v>
          </cell>
          <cell r="J68">
            <v>612664.6997750497</v>
          </cell>
          <cell r="K68">
            <v>252495.74429622586</v>
          </cell>
          <cell r="L68">
            <v>22041.150347142342</v>
          </cell>
        </row>
      </sheetData>
      <sheetData sheetId="11">
        <row r="61">
          <cell r="H61">
            <v>6.6286906707554757E-2</v>
          </cell>
          <cell r="I61">
            <v>4.4868380981261918E-2</v>
          </cell>
          <cell r="J61">
            <v>0.10998349231220077</v>
          </cell>
          <cell r="K61">
            <v>8.3740942065921933E-2</v>
          </cell>
          <cell r="L61">
            <v>7.2293868704401826E-2</v>
          </cell>
          <cell r="M61">
            <v>4.8044950087495243E-2</v>
          </cell>
          <cell r="N61">
            <v>0.10051594739597425</v>
          </cell>
          <cell r="O61">
            <v>0.10182741604600769</v>
          </cell>
        </row>
        <row r="102">
          <cell r="I102">
            <v>140088118.80000001</v>
          </cell>
          <cell r="J102">
            <v>48473096.458215185</v>
          </cell>
          <cell r="K102">
            <v>66810176.104031913</v>
          </cell>
          <cell r="L102">
            <v>26035610.215484656</v>
          </cell>
          <cell r="M102">
            <v>24940664.394958615</v>
          </cell>
          <cell r="N102">
            <v>12666289</v>
          </cell>
          <cell r="O102">
            <v>1648056.5279417732</v>
          </cell>
        </row>
      </sheetData>
      <sheetData sheetId="12">
        <row r="101">
          <cell r="I101">
            <v>87660046.043991163</v>
          </cell>
          <cell r="J101">
            <v>27560129.73488421</v>
          </cell>
          <cell r="K101">
            <v>44008707.068641208</v>
          </cell>
          <cell r="L101">
            <v>18017854.112611704</v>
          </cell>
          <cell r="M101">
            <v>19878412.91516025</v>
          </cell>
          <cell r="N101">
            <v>7251455.95073961</v>
          </cell>
          <cell r="O101">
            <v>497210.1985322304</v>
          </cell>
        </row>
      </sheetData>
      <sheetData sheetId="13">
        <row r="101">
          <cell r="I101">
            <v>22690587.544355106</v>
          </cell>
          <cell r="J101">
            <v>7086814.3560596323</v>
          </cell>
          <cell r="K101">
            <v>11331714.508026451</v>
          </cell>
          <cell r="L101">
            <v>4623122.4865188636</v>
          </cell>
          <cell r="M101">
            <v>5086861.2086280026</v>
          </cell>
          <cell r="N101">
            <v>1854830.5614230626</v>
          </cell>
          <cell r="O101">
            <v>124645.5672086511</v>
          </cell>
        </row>
      </sheetData>
      <sheetData sheetId="14">
        <row r="101">
          <cell r="I101">
            <v>29744486.781469136</v>
          </cell>
          <cell r="J101">
            <v>7041073.7166462969</v>
          </cell>
          <cell r="K101">
            <v>7066350.34589615</v>
          </cell>
          <cell r="L101">
            <v>2292305.0018753931</v>
          </cell>
          <cell r="M101">
            <v>440643.55785863142</v>
          </cell>
          <cell r="N101">
            <v>2080397.5498069599</v>
          </cell>
          <cell r="O101">
            <v>764691.4448706375</v>
          </cell>
        </row>
      </sheetData>
      <sheetData sheetId="15">
        <row r="101">
          <cell r="I101">
            <v>5575964.628129283</v>
          </cell>
          <cell r="J101">
            <v>745652.93559847714</v>
          </cell>
          <cell r="K101">
            <v>5295.9516591016436</v>
          </cell>
          <cell r="L101">
            <v>119307.10749103469</v>
          </cell>
          <cell r="M101">
            <v>107487.76100436732</v>
          </cell>
          <cell r="N101">
            <v>127471.3041205578</v>
          </cell>
          <cell r="O101">
            <v>92935.103771471913</v>
          </cell>
        </row>
      </sheetData>
      <sheetData sheetId="16">
        <row r="101">
          <cell r="I101">
            <v>2911483.1151755024</v>
          </cell>
          <cell r="J101">
            <v>955601.81942045235</v>
          </cell>
          <cell r="K101">
            <v>1451704.7334172097</v>
          </cell>
          <cell r="L101">
            <v>582233.72275331651</v>
          </cell>
          <cell r="M101">
            <v>610772.63923720666</v>
          </cell>
          <cell r="N101">
            <v>251773.26324376371</v>
          </cell>
          <cell r="O101">
            <v>21986.760407032903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13" zoomScale="80" zoomScaleNormal="80" workbookViewId="0">
      <selection activeCell="S34" sqref="S34"/>
    </sheetView>
  </sheetViews>
  <sheetFormatPr defaultRowHeight="15"/>
  <cols>
    <col min="1" max="1" width="10.85546875" customWidth="1"/>
    <col min="2" max="2" width="11.85546875" customWidth="1"/>
    <col min="3" max="3" width="30.7109375" bestFit="1" customWidth="1"/>
    <col min="4" max="4" width="13.5703125" customWidth="1"/>
    <col min="5" max="5" width="10.140625" bestFit="1" customWidth="1"/>
    <col min="6" max="6" width="8" customWidth="1"/>
    <col min="7" max="7" width="14.28515625" customWidth="1"/>
    <col min="8" max="8" width="13.7109375" customWidth="1"/>
    <col min="9" max="9" width="13.85546875" bestFit="1" customWidth="1"/>
    <col min="10" max="10" width="11.42578125" bestFit="1" customWidth="1"/>
    <col min="11" max="11" width="11.7109375" customWidth="1"/>
    <col min="12" max="12" width="10.85546875" customWidth="1"/>
    <col min="13" max="13" width="12.140625" customWidth="1"/>
    <col min="14" max="14" width="12" customWidth="1"/>
    <col min="15" max="15" width="9.7109375" customWidth="1"/>
    <col min="16" max="16" width="15.5703125" customWidth="1"/>
    <col min="17" max="17" width="10.7109375" customWidth="1"/>
    <col min="18" max="18" width="13.28515625" customWidth="1"/>
  </cols>
  <sheetData>
    <row r="1" spans="1:18">
      <c r="A1" s="62" t="s">
        <v>66</v>
      </c>
      <c r="B1" s="63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>
      <c r="A2" s="64" t="str">
        <f>[2]Inputs!$C$3</f>
        <v>PacifiCorp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26"/>
      <c r="P2" s="26"/>
      <c r="Q2" s="26"/>
      <c r="R2" s="26"/>
    </row>
    <row r="3" spans="1:18">
      <c r="A3" s="65" t="s">
        <v>51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26"/>
      <c r="P3" s="26"/>
      <c r="Q3" s="26"/>
      <c r="R3" s="26"/>
    </row>
    <row r="4" spans="1:18">
      <c r="A4" s="25" t="str">
        <f>[2]Inputs!$C$4</f>
        <v>State of Washington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6"/>
      <c r="P4" s="26"/>
      <c r="Q4" s="26"/>
      <c r="R4" s="26"/>
    </row>
    <row r="5" spans="1:18">
      <c r="A5" s="25" t="str">
        <f>[2]Inputs!$C$5</f>
        <v>12 Months Ending December 2013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  <c r="P5" s="26"/>
      <c r="Q5" s="26"/>
      <c r="R5" s="26"/>
    </row>
    <row r="6" spans="1:18">
      <c r="A6" s="66" t="str">
        <f>+Method&amp;" - "&amp;IF(PeakMethod=1,"(Coincident Peaks)",IF(PeakMethod=2,"(200 Top Hours)","(100 Summer, 100 Winter Hours)"))&amp;" - "&amp;TEXT(Demand,"0%")&amp;"D"&amp;" / "&amp;TEXT(Engy,"0%")&amp;"E"</f>
        <v>WCA Method - (100 Summer, 100 Winter Hours) - 43%D / 57%E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/>
      <c r="P6" s="26"/>
      <c r="Q6" s="26"/>
      <c r="R6" s="26"/>
    </row>
    <row r="7" spans="1:18">
      <c r="A7" s="67" t="s">
        <v>64</v>
      </c>
      <c r="B7" s="27"/>
      <c r="C7" s="27"/>
      <c r="D7" s="27"/>
      <c r="E7" s="27"/>
      <c r="F7" s="28"/>
      <c r="G7" s="29"/>
      <c r="H7" s="30"/>
      <c r="I7" s="28"/>
      <c r="J7" s="27"/>
      <c r="K7" s="27"/>
      <c r="L7" s="27"/>
      <c r="M7" s="27"/>
      <c r="N7" s="27"/>
      <c r="O7" s="26"/>
      <c r="P7" s="26"/>
      <c r="Q7" s="26"/>
      <c r="R7" s="26"/>
    </row>
    <row r="8" spans="1:18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6"/>
      <c r="P8" s="26"/>
      <c r="Q8" s="26"/>
      <c r="R8" s="26"/>
    </row>
    <row r="9" spans="1:18" ht="15.75" thickBot="1">
      <c r="A9" s="31"/>
      <c r="B9" s="32" t="s">
        <v>0</v>
      </c>
      <c r="C9" s="32" t="s">
        <v>1</v>
      </c>
      <c r="D9" s="32" t="s">
        <v>2</v>
      </c>
      <c r="E9" s="32" t="s">
        <v>3</v>
      </c>
      <c r="F9" s="32" t="s">
        <v>4</v>
      </c>
      <c r="G9" s="32" t="s">
        <v>5</v>
      </c>
      <c r="H9" s="32" t="s">
        <v>6</v>
      </c>
      <c r="I9" s="32" t="s">
        <v>7</v>
      </c>
      <c r="J9" s="32" t="s">
        <v>8</v>
      </c>
      <c r="K9" s="32" t="s">
        <v>9</v>
      </c>
      <c r="L9" s="32" t="s">
        <v>10</v>
      </c>
      <c r="M9" s="32" t="s">
        <v>11</v>
      </c>
      <c r="N9" s="32" t="s">
        <v>12</v>
      </c>
      <c r="O9" s="26"/>
      <c r="P9" s="26"/>
      <c r="Q9" s="26"/>
      <c r="R9" s="26"/>
    </row>
    <row r="10" spans="1:18">
      <c r="A10" s="33"/>
      <c r="B10" s="33"/>
      <c r="C10" s="33"/>
      <c r="D10" s="33"/>
      <c r="E10" s="34" t="s">
        <v>13</v>
      </c>
      <c r="F10" s="34" t="s">
        <v>14</v>
      </c>
      <c r="G10" s="34" t="s">
        <v>15</v>
      </c>
      <c r="H10" s="34" t="s">
        <v>16</v>
      </c>
      <c r="I10" s="34" t="s">
        <v>17</v>
      </c>
      <c r="J10" s="34" t="s">
        <v>18</v>
      </c>
      <c r="K10" s="34" t="s">
        <v>19</v>
      </c>
      <c r="L10" s="34" t="s">
        <v>20</v>
      </c>
      <c r="M10" s="34" t="s">
        <v>21</v>
      </c>
      <c r="N10" s="34"/>
      <c r="O10" s="74"/>
      <c r="P10" s="26"/>
      <c r="Q10" s="26"/>
      <c r="R10" s="35"/>
    </row>
    <row r="11" spans="1:18">
      <c r="A11" s="36" t="s">
        <v>52</v>
      </c>
      <c r="B11" s="36" t="s">
        <v>23</v>
      </c>
      <c r="C11" s="36" t="s">
        <v>24</v>
      </c>
      <c r="D11" s="36" t="s">
        <v>25</v>
      </c>
      <c r="E11" s="36" t="s">
        <v>26</v>
      </c>
      <c r="F11" s="36" t="s">
        <v>27</v>
      </c>
      <c r="G11" s="36" t="s">
        <v>28</v>
      </c>
      <c r="H11" s="36" t="s">
        <v>28</v>
      </c>
      <c r="I11" s="36" t="s">
        <v>28</v>
      </c>
      <c r="J11" s="36" t="s">
        <v>28</v>
      </c>
      <c r="K11" s="36" t="s">
        <v>28</v>
      </c>
      <c r="L11" s="36" t="s">
        <v>28</v>
      </c>
      <c r="M11" s="36" t="s">
        <v>29</v>
      </c>
      <c r="N11" s="36" t="s">
        <v>54</v>
      </c>
      <c r="O11" s="74"/>
      <c r="P11" s="26"/>
      <c r="Q11" s="26"/>
      <c r="R11" s="35"/>
    </row>
    <row r="12" spans="1:18" ht="15.75" thickBot="1">
      <c r="A12" s="37" t="s">
        <v>30</v>
      </c>
      <c r="B12" s="37" t="s">
        <v>30</v>
      </c>
      <c r="C12" s="38"/>
      <c r="D12" s="37" t="s">
        <v>31</v>
      </c>
      <c r="E12" s="37" t="s">
        <v>32</v>
      </c>
      <c r="F12" s="37" t="s">
        <v>33</v>
      </c>
      <c r="G12" s="37" t="s">
        <v>34</v>
      </c>
      <c r="H12" s="37" t="s">
        <v>34</v>
      </c>
      <c r="I12" s="37" t="s">
        <v>34</v>
      </c>
      <c r="J12" s="37" t="s">
        <v>34</v>
      </c>
      <c r="K12" s="37" t="s">
        <v>34</v>
      </c>
      <c r="L12" s="37" t="s">
        <v>34</v>
      </c>
      <c r="M12" s="37" t="s">
        <v>35</v>
      </c>
      <c r="N12" s="37" t="s">
        <v>53</v>
      </c>
      <c r="O12" s="74"/>
      <c r="P12" s="26"/>
      <c r="Q12" s="26"/>
      <c r="R12" s="35"/>
    </row>
    <row r="13" spans="1:18">
      <c r="A13" s="68">
        <v>1</v>
      </c>
      <c r="B13" s="39" t="s">
        <v>36</v>
      </c>
      <c r="C13" s="40" t="s">
        <v>37</v>
      </c>
      <c r="D13" s="41">
        <f>'[2]G+T+D+R+M'!I$102</f>
        <v>140088118.80000001</v>
      </c>
      <c r="E13" s="42">
        <f>'[2]G+T+D+R+M'!I$61</f>
        <v>4.4868380981261918E-2</v>
      </c>
      <c r="F13" s="43">
        <f>(E13/E$21)</f>
        <v>0.67688150209230147</v>
      </c>
      <c r="G13" s="41">
        <f>SUM(H13:L13)</f>
        <v>148582568.1131202</v>
      </c>
      <c r="H13" s="41">
        <f>[2]Generation!$I101</f>
        <v>87660046.043991163</v>
      </c>
      <c r="I13" s="41">
        <f>[2]Transmission!$I$101</f>
        <v>22690587.544355106</v>
      </c>
      <c r="J13" s="41">
        <f>[2]Distribution!$I$101</f>
        <v>29744486.781469136</v>
      </c>
      <c r="K13" s="41">
        <f>[2]Retail!$I$101</f>
        <v>5575964.628129283</v>
      </c>
      <c r="L13" s="41">
        <f>[2]Misc!$I$101</f>
        <v>2911483.1151755024</v>
      </c>
      <c r="M13" s="41">
        <f>G13-D13</f>
        <v>8494449.3131201863</v>
      </c>
      <c r="N13" s="77">
        <f>$D13/$G13</f>
        <v>0.9428301083970152</v>
      </c>
      <c r="O13" s="72"/>
      <c r="R13" s="35"/>
    </row>
    <row r="14" spans="1:18">
      <c r="A14" s="69">
        <f>A13+1</f>
        <v>2</v>
      </c>
      <c r="B14" s="39" t="s">
        <v>38</v>
      </c>
      <c r="C14" s="40" t="s">
        <v>39</v>
      </c>
      <c r="D14" s="41">
        <f>'[2]G+T+D+R+M'!J$102</f>
        <v>48473096.458215185</v>
      </c>
      <c r="E14" s="42">
        <f>'[2]G+T+D+R+M'!J$61</f>
        <v>0.10998349231220077</v>
      </c>
      <c r="F14" s="43">
        <f>(E14/E$21)</f>
        <v>1.6592038726052951</v>
      </c>
      <c r="G14" s="41">
        <f>SUM(H14:L14)</f>
        <v>43389272.562609069</v>
      </c>
      <c r="H14" s="41">
        <f>[2]Generation!$J101</f>
        <v>27560129.73488421</v>
      </c>
      <c r="I14" s="41">
        <f>[2]Transmission!$J$101</f>
        <v>7086814.3560596323</v>
      </c>
      <c r="J14" s="41">
        <f>[2]Distribution!$J$101</f>
        <v>7041073.7166462969</v>
      </c>
      <c r="K14" s="41">
        <f>[2]Retail!$J$101</f>
        <v>745652.93559847714</v>
      </c>
      <c r="L14" s="41">
        <f>[2]Misc!$J$101</f>
        <v>955601.81942045235</v>
      </c>
      <c r="M14" s="41">
        <f>G14-D14</f>
        <v>-5083823.8956061155</v>
      </c>
      <c r="N14" s="77">
        <f>$D14/$G14</f>
        <v>1.1171677604935726</v>
      </c>
      <c r="O14" s="72"/>
      <c r="R14" s="44"/>
    </row>
    <row r="15" spans="1:18">
      <c r="A15" s="69">
        <f>A14+1</f>
        <v>3</v>
      </c>
      <c r="B15" s="39" t="s">
        <v>40</v>
      </c>
      <c r="C15" s="40" t="s">
        <v>41</v>
      </c>
      <c r="D15" s="41">
        <f>'[2]G+T+D+R+M'!K$102</f>
        <v>66810176.104031913</v>
      </c>
      <c r="E15" s="42">
        <f>'[2]G+T+D+R+M'!K$61</f>
        <v>8.3740942065921933E-2</v>
      </c>
      <c r="F15" s="43">
        <f>(E15/E$21)</f>
        <v>1.2633104518720577</v>
      </c>
      <c r="G15" s="41">
        <f>SUM(H15:L15)</f>
        <v>63863772.607640117</v>
      </c>
      <c r="H15" s="41">
        <f>[2]Generation!$K101</f>
        <v>44008707.068641208</v>
      </c>
      <c r="I15" s="41">
        <f>[2]Transmission!$K$101</f>
        <v>11331714.508026451</v>
      </c>
      <c r="J15" s="41">
        <f>[2]Distribution!$K$101</f>
        <v>7066350.34589615</v>
      </c>
      <c r="K15" s="41">
        <f>[2]Retail!$K$101</f>
        <v>5295.9516591016436</v>
      </c>
      <c r="L15" s="41">
        <f>[2]Misc!$K$101</f>
        <v>1451704.7334172097</v>
      </c>
      <c r="M15" s="41">
        <f>G15-D15</f>
        <v>-2946403.4963917956</v>
      </c>
      <c r="N15" s="77">
        <f>$D15/$G15</f>
        <v>1.0461357570354262</v>
      </c>
      <c r="O15" s="72"/>
      <c r="R15" s="44"/>
    </row>
    <row r="16" spans="1:18">
      <c r="A16" s="69">
        <f>A15+1</f>
        <v>4</v>
      </c>
      <c r="B16" s="39" t="s">
        <v>42</v>
      </c>
      <c r="C16" s="40" t="s">
        <v>43</v>
      </c>
      <c r="D16" s="41">
        <f>'[2]G+T+D+R+M'!L$102</f>
        <v>26035610.215484656</v>
      </c>
      <c r="E16" s="42">
        <f>'[2]G+T+D+R+M'!L$61</f>
        <v>7.2293868704401826E-2</v>
      </c>
      <c r="F16" s="43">
        <f>(E16/E$21)</f>
        <v>1.0906206413183321</v>
      </c>
      <c r="G16" s="41">
        <f>SUM(H16:L16)</f>
        <v>25634822.431250311</v>
      </c>
      <c r="H16" s="41">
        <f>[2]Generation!$L101</f>
        <v>18017854.112611704</v>
      </c>
      <c r="I16" s="41">
        <f>[2]Transmission!$L$101</f>
        <v>4623122.4865188636</v>
      </c>
      <c r="J16" s="41">
        <f>[2]Distribution!$L$101</f>
        <v>2292305.0018753931</v>
      </c>
      <c r="K16" s="41">
        <f>[2]Retail!$L$101</f>
        <v>119307.10749103469</v>
      </c>
      <c r="L16" s="41">
        <f>[2]Misc!$L$101</f>
        <v>582233.72275331651</v>
      </c>
      <c r="M16" s="41">
        <f>G16-D16</f>
        <v>-400787.78423434496</v>
      </c>
      <c r="N16" s="77">
        <f>$D16/$G16</f>
        <v>1.0156345059658287</v>
      </c>
      <c r="O16" s="72"/>
      <c r="R16" s="35"/>
    </row>
    <row r="17" spans="1:18">
      <c r="A17" s="69">
        <v>5</v>
      </c>
      <c r="B17" s="45" t="s">
        <v>42</v>
      </c>
      <c r="C17" s="40" t="s">
        <v>44</v>
      </c>
      <c r="D17" s="41">
        <f>'[2]G+T+D+R+M'!M$102</f>
        <v>24940664.394958615</v>
      </c>
      <c r="E17" s="42">
        <f>'[2]G+T+D+R+M'!M$61</f>
        <v>4.8044950087495243E-2</v>
      </c>
      <c r="F17" s="43">
        <f>(E17/E$21)</f>
        <v>0.72480301878409314</v>
      </c>
      <c r="G17" s="41">
        <f>SUM(H17:L17)</f>
        <v>26124178.081888456</v>
      </c>
      <c r="H17" s="41">
        <f>[2]Generation!$M101</f>
        <v>19878412.91516025</v>
      </c>
      <c r="I17" s="41">
        <f>[2]Transmission!$M$101</f>
        <v>5086861.2086280026</v>
      </c>
      <c r="J17" s="41">
        <f>[2]Distribution!$M$101</f>
        <v>440643.55785863142</v>
      </c>
      <c r="K17" s="41">
        <f>[2]Retail!$M$101</f>
        <v>107487.76100436732</v>
      </c>
      <c r="L17" s="41">
        <f>[2]Misc!$M$101</f>
        <v>610772.63923720666</v>
      </c>
      <c r="M17" s="41">
        <f>G17-D17</f>
        <v>1183513.6869298406</v>
      </c>
      <c r="N17" s="77">
        <f>$D17/$G17</f>
        <v>0.95469661540278827</v>
      </c>
      <c r="O17" s="72"/>
      <c r="R17" s="35"/>
    </row>
    <row r="18" spans="1:18">
      <c r="A18" s="69">
        <v>6</v>
      </c>
      <c r="B18" s="39" t="s">
        <v>45</v>
      </c>
      <c r="C18" s="40" t="s">
        <v>46</v>
      </c>
      <c r="D18" s="41">
        <f>'[2]G+T+D+R+M'!N$102</f>
        <v>12666289</v>
      </c>
      <c r="E18" s="42">
        <f>'[2]G+T+D+R+M'!N$61</f>
        <v>0.10051594739597425</v>
      </c>
      <c r="F18" s="43">
        <f>(E18/E$21)</f>
        <v>1.516377100525018</v>
      </c>
      <c r="G18" s="41">
        <f>SUM(H18:L18)</f>
        <v>11565928.629333954</v>
      </c>
      <c r="H18" s="41">
        <f>[2]Generation!$N101</f>
        <v>7251455.95073961</v>
      </c>
      <c r="I18" s="41">
        <f>[2]Transmission!$N$101</f>
        <v>1854830.5614230626</v>
      </c>
      <c r="J18" s="41">
        <f>[2]Distribution!$N$101</f>
        <v>2080397.5498069599</v>
      </c>
      <c r="K18" s="41">
        <f>[2]Retail!$N$101</f>
        <v>127471.3041205578</v>
      </c>
      <c r="L18" s="41">
        <f>[2]Misc!$N$101</f>
        <v>251773.26324376371</v>
      </c>
      <c r="M18" s="41">
        <f>G18-D18</f>
        <v>-1100360.3706660457</v>
      </c>
      <c r="N18" s="77">
        <f>$D18/$G18</f>
        <v>1.0951380910197968</v>
      </c>
      <c r="O18" s="72"/>
      <c r="R18" s="35"/>
    </row>
    <row r="19" spans="1:18">
      <c r="A19" s="69">
        <v>7</v>
      </c>
      <c r="B19" s="39" t="s">
        <v>47</v>
      </c>
      <c r="C19" s="40" t="s">
        <v>48</v>
      </c>
      <c r="D19" s="41">
        <f>'[2]G+T+D+R+M'!O$102</f>
        <v>1648056.5279417732</v>
      </c>
      <c r="E19" s="42">
        <f>'[2]G+T+D+R+M'!O$61</f>
        <v>0.10182741604600769</v>
      </c>
      <c r="F19" s="43">
        <f>(E19/E$21)</f>
        <v>1.5361618320078037</v>
      </c>
      <c r="G19" s="41">
        <f>SUM(H19:L19)</f>
        <v>1501469.0747900237</v>
      </c>
      <c r="H19" s="41">
        <f>[2]Generation!$O101</f>
        <v>497210.1985322304</v>
      </c>
      <c r="I19" s="41">
        <f>[2]Transmission!$O$101</f>
        <v>124645.5672086511</v>
      </c>
      <c r="J19" s="41">
        <f>[2]Distribution!$O$101</f>
        <v>764691.4448706375</v>
      </c>
      <c r="K19" s="41">
        <f>[2]Retail!$O$101</f>
        <v>92935.103771471913</v>
      </c>
      <c r="L19" s="41">
        <f>[2]Misc!$O$101</f>
        <v>21986.760407032903</v>
      </c>
      <c r="M19" s="41">
        <f>G19-D19</f>
        <v>-146587.45315174945</v>
      </c>
      <c r="N19" s="77">
        <f>$D19/$G19</f>
        <v>1.09762935222109</v>
      </c>
      <c r="O19" s="72"/>
      <c r="R19" s="35"/>
    </row>
    <row r="20" spans="1:18">
      <c r="A20" s="70"/>
      <c r="B20" s="46"/>
      <c r="C20" s="46"/>
      <c r="D20" s="47"/>
      <c r="E20" s="46"/>
      <c r="F20" s="48"/>
      <c r="G20" s="47"/>
      <c r="H20" s="47"/>
      <c r="I20" s="47"/>
      <c r="J20" s="47"/>
      <c r="K20" s="47"/>
      <c r="L20" s="47"/>
      <c r="M20" s="46"/>
      <c r="N20" s="76"/>
      <c r="O20" s="75"/>
      <c r="P20" s="26"/>
      <c r="Q20" s="26"/>
      <c r="R20" s="35"/>
    </row>
    <row r="21" spans="1:18">
      <c r="A21" s="70">
        <v>8</v>
      </c>
      <c r="B21" s="46"/>
      <c r="C21" s="36" t="s">
        <v>49</v>
      </c>
      <c r="D21" s="47">
        <f>SUM(D13:D19)</f>
        <v>320662011.50063217</v>
      </c>
      <c r="E21" s="50">
        <f>'[2]G+T+D+R+M'!H61</f>
        <v>6.6286906707554757E-2</v>
      </c>
      <c r="F21" s="48">
        <f>(E21/E$21)</f>
        <v>1</v>
      </c>
      <c r="G21" s="47">
        <f>SUM(G13:G19)</f>
        <v>320662011.50063211</v>
      </c>
      <c r="H21" s="47">
        <f>SUM(H13:H19)</f>
        <v>204873816.02456039</v>
      </c>
      <c r="I21" s="47">
        <f>SUM(I13:I19)</f>
        <v>52798576.232219756</v>
      </c>
      <c r="J21" s="47">
        <f>SUM(J13:J19)</f>
        <v>49429948.398423202</v>
      </c>
      <c r="K21" s="47">
        <f>SUM(K13:K19)</f>
        <v>6774114.7917742934</v>
      </c>
      <c r="L21" s="47">
        <f>SUM(L13:L19)</f>
        <v>6785556.0536544835</v>
      </c>
      <c r="M21" s="46">
        <f>SUM(M13:M19)</f>
        <v>-2.4214386940002441E-8</v>
      </c>
      <c r="N21" s="78"/>
      <c r="O21" s="75"/>
      <c r="P21" s="26"/>
      <c r="Q21" s="26"/>
      <c r="R21" s="35"/>
    </row>
    <row r="22" spans="1:18" ht="15.75" thickBot="1">
      <c r="A22" s="71"/>
      <c r="B22" s="38"/>
      <c r="C22" s="38"/>
      <c r="D22" s="51"/>
      <c r="E22" s="52"/>
      <c r="F22" s="53"/>
      <c r="G22" s="51"/>
      <c r="H22" s="51"/>
      <c r="I22" s="51"/>
      <c r="J22" s="51"/>
      <c r="K22" s="51"/>
      <c r="L22" s="51"/>
      <c r="M22" s="54"/>
      <c r="N22" s="55"/>
      <c r="O22" s="75"/>
      <c r="P22" s="26"/>
      <c r="Q22" s="26"/>
      <c r="R22" s="35"/>
    </row>
    <row r="26" spans="1:18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8">
      <c r="A27" s="86" t="s">
        <v>51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1:18">
      <c r="A28" s="87" t="str">
        <f>[2]Inputs!$C$4</f>
        <v>State of Washington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</row>
    <row r="29" spans="1:18">
      <c r="A29" s="87" t="str">
        <f>[2]Inputs!$C$5</f>
        <v>12 Months Ending December 2013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</row>
    <row r="30" spans="1:18">
      <c r="A30" s="88" t="str">
        <f>+Method&amp;" - "&amp;IF(PeakMethod=1,"(Coincident Peaks)",IF(PeakMethod=2,"(200 Top Hours)","(100 Summer, 100 Winter Hours)"))&amp;" - "&amp;TEXT(Demand,"0%")&amp;"D"&amp;" / "&amp;TEXT(Engy,"0%")&amp;"E"</f>
        <v>WCA Method - (100 Summer, 100 Winter Hours) - 43%D / 57%E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</row>
    <row r="31" spans="1:18">
      <c r="A31" s="89" t="s">
        <v>63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spans="1:18">
      <c r="A33" s="2"/>
      <c r="B33" s="2"/>
      <c r="C33" s="2"/>
      <c r="D33" s="2"/>
      <c r="E33" s="2"/>
      <c r="F33" s="1"/>
      <c r="G33" s="2"/>
      <c r="H33" s="2"/>
      <c r="I33" s="2"/>
      <c r="J33" s="2"/>
      <c r="K33" s="2"/>
      <c r="L33" s="2"/>
      <c r="M33" s="2"/>
      <c r="N33" s="2"/>
    </row>
    <row r="34" spans="1:18" ht="15.75" thickBot="1">
      <c r="A34" s="2"/>
      <c r="B34" s="3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3" t="s">
        <v>6</v>
      </c>
      <c r="I34" s="3" t="s">
        <v>7</v>
      </c>
      <c r="J34" s="3" t="s">
        <v>8</v>
      </c>
      <c r="K34" s="3" t="s">
        <v>9</v>
      </c>
      <c r="L34" s="3" t="s">
        <v>10</v>
      </c>
      <c r="M34" s="3" t="s">
        <v>11</v>
      </c>
      <c r="N34" s="3" t="s">
        <v>12</v>
      </c>
      <c r="O34" s="3" t="s">
        <v>69</v>
      </c>
      <c r="P34" s="3" t="s">
        <v>70</v>
      </c>
      <c r="Q34" s="3" t="s">
        <v>71</v>
      </c>
      <c r="R34" s="3" t="s">
        <v>72</v>
      </c>
    </row>
    <row r="35" spans="1:18">
      <c r="A35" s="4"/>
      <c r="B35" s="4"/>
      <c r="C35" s="4"/>
      <c r="D35" s="4"/>
      <c r="E35" s="5" t="s">
        <v>13</v>
      </c>
      <c r="F35" s="5" t="s">
        <v>14</v>
      </c>
      <c r="G35" s="5" t="s">
        <v>15</v>
      </c>
      <c r="H35" s="5" t="s">
        <v>16</v>
      </c>
      <c r="I35" s="5" t="s">
        <v>17</v>
      </c>
      <c r="J35" s="5" t="s">
        <v>18</v>
      </c>
      <c r="K35" s="5" t="s">
        <v>19</v>
      </c>
      <c r="L35" s="5" t="s">
        <v>20</v>
      </c>
      <c r="M35" s="5" t="s">
        <v>21</v>
      </c>
      <c r="N35" s="5"/>
      <c r="O35" s="5" t="s">
        <v>68</v>
      </c>
      <c r="P35" s="5" t="s">
        <v>55</v>
      </c>
      <c r="Q35" s="5"/>
      <c r="R35" s="5" t="s">
        <v>55</v>
      </c>
    </row>
    <row r="36" spans="1:18">
      <c r="A36" s="6" t="s">
        <v>52</v>
      </c>
      <c r="B36" s="6" t="s">
        <v>23</v>
      </c>
      <c r="C36" s="6" t="s">
        <v>24</v>
      </c>
      <c r="D36" s="6" t="s">
        <v>25</v>
      </c>
      <c r="E36" s="6" t="s">
        <v>26</v>
      </c>
      <c r="F36" s="6" t="s">
        <v>27</v>
      </c>
      <c r="G36" s="6" t="s">
        <v>28</v>
      </c>
      <c r="H36" s="6" t="s">
        <v>28</v>
      </c>
      <c r="I36" s="6" t="s">
        <v>28</v>
      </c>
      <c r="J36" s="6" t="s">
        <v>28</v>
      </c>
      <c r="K36" s="6" t="s">
        <v>28</v>
      </c>
      <c r="L36" s="6" t="s">
        <v>28</v>
      </c>
      <c r="M36" s="6" t="s">
        <v>29</v>
      </c>
      <c r="N36" s="6" t="s">
        <v>22</v>
      </c>
      <c r="O36" s="6" t="s">
        <v>54</v>
      </c>
      <c r="P36" s="6" t="s">
        <v>62</v>
      </c>
      <c r="Q36" s="6" t="s">
        <v>55</v>
      </c>
      <c r="R36" s="6" t="s">
        <v>54</v>
      </c>
    </row>
    <row r="37" spans="1:18" ht="15.75" thickBot="1">
      <c r="A37" s="7" t="s">
        <v>30</v>
      </c>
      <c r="B37" s="7" t="s">
        <v>30</v>
      </c>
      <c r="C37" s="8"/>
      <c r="D37" s="7" t="s">
        <v>31</v>
      </c>
      <c r="E37" s="7" t="s">
        <v>32</v>
      </c>
      <c r="F37" s="7" t="s">
        <v>33</v>
      </c>
      <c r="G37" s="7" t="s">
        <v>34</v>
      </c>
      <c r="H37" s="7" t="s">
        <v>34</v>
      </c>
      <c r="I37" s="7" t="s">
        <v>34</v>
      </c>
      <c r="J37" s="7" t="s">
        <v>34</v>
      </c>
      <c r="K37" s="7" t="s">
        <v>34</v>
      </c>
      <c r="L37" s="7" t="s">
        <v>34</v>
      </c>
      <c r="M37" s="7" t="s">
        <v>35</v>
      </c>
      <c r="N37" s="7" t="s">
        <v>67</v>
      </c>
      <c r="O37" s="7" t="s">
        <v>53</v>
      </c>
      <c r="P37" s="7" t="s">
        <v>56</v>
      </c>
      <c r="Q37" s="7" t="s">
        <v>21</v>
      </c>
      <c r="R37" s="7" t="s">
        <v>53</v>
      </c>
    </row>
    <row r="38" spans="1:18">
      <c r="A38" s="58">
        <v>1</v>
      </c>
      <c r="B38" s="9" t="s">
        <v>36</v>
      </c>
      <c r="C38" s="10" t="s">
        <v>37</v>
      </c>
      <c r="D38" s="11">
        <f>'[2]Class Summary'!F$80</f>
        <v>140088118.80000001</v>
      </c>
      <c r="E38" s="12">
        <f>'[2]G+T+D+R+M'!I$61</f>
        <v>4.4868380981261918E-2</v>
      </c>
      <c r="F38" s="13">
        <f t="shared" ref="F38:F44" si="0">($E38/$E$46)</f>
        <v>0.67688150209230147</v>
      </c>
      <c r="G38" s="11">
        <f>SUM(H38:L38)</f>
        <v>152195869.84559971</v>
      </c>
      <c r="H38" s="11">
        <f>'[2]Generation Summary'!F$68</f>
        <v>89571821.792690724</v>
      </c>
      <c r="I38" s="11">
        <f>'[2]Transmission Summary'!$F$68</f>
        <v>23289824.359387986</v>
      </c>
      <c r="J38" s="11">
        <f>'[2]Distribution Summary'!$F$68</f>
        <v>30852900.072166763</v>
      </c>
      <c r="K38" s="11">
        <f>'[2]Retail Summary'!$F$68</f>
        <v>5561170.7472939258</v>
      </c>
      <c r="L38" s="11">
        <f>'[2]Misc Summary'!$F$68</f>
        <v>2920152.8740602974</v>
      </c>
      <c r="M38" s="11">
        <f t="shared" ref="M38:M44" si="1">G38-D38</f>
        <v>12107751.045599699</v>
      </c>
      <c r="N38" s="12">
        <f>'[2]Class Summary'!F$85</f>
        <v>8.6429535561723947E-2</v>
      </c>
      <c r="O38" s="79">
        <f t="shared" ref="O38:O44" si="2">$D38/$G38</f>
        <v>0.92044625745834741</v>
      </c>
      <c r="P38" s="81">
        <f>'[2]Summary Table'!$R54</f>
        <v>145160675.93982399</v>
      </c>
      <c r="Q38" s="83">
        <f>($P38-$D38)/$D38</f>
        <v>3.6209759851696804E-2</v>
      </c>
      <c r="R38" s="85">
        <f t="shared" ref="R38:R44" si="3">$P38/$G38</f>
        <v>0.95377539539730727</v>
      </c>
    </row>
    <row r="39" spans="1:18">
      <c r="A39" s="59">
        <f>A38+1</f>
        <v>2</v>
      </c>
      <c r="B39" s="9" t="s">
        <v>38</v>
      </c>
      <c r="C39" s="10" t="s">
        <v>39</v>
      </c>
      <c r="D39" s="11">
        <f>'[2]Class Summary'!G$80</f>
        <v>48473096.458215185</v>
      </c>
      <c r="E39" s="12">
        <f>'[2]G+T+D+R+M'!J$61</f>
        <v>0.10998349231220077</v>
      </c>
      <c r="F39" s="13">
        <f t="shared" si="0"/>
        <v>1.6592038726052951</v>
      </c>
      <c r="G39" s="11">
        <f t="shared" ref="G39:G44" si="4">SUM(H39:L39)</f>
        <v>44449262.077554025</v>
      </c>
      <c r="H39" s="11">
        <f>'[2]Generation Summary'!G$68</f>
        <v>28165759.724258013</v>
      </c>
      <c r="I39" s="11">
        <f>'[2]Transmission Summary'!$G$68</f>
        <v>7272915.8465127293</v>
      </c>
      <c r="J39" s="11">
        <f>'[2]Distribution Summary'!$G$68</f>
        <v>7307881.1982149305</v>
      </c>
      <c r="K39" s="11">
        <f>'[2]Retail Summary'!$G$68</f>
        <v>744354.94558047398</v>
      </c>
      <c r="L39" s="11">
        <f>'[2]Misc Summary'!$G$68</f>
        <v>958350.36298787862</v>
      </c>
      <c r="M39" s="11">
        <f t="shared" si="1"/>
        <v>-4023834.3806611598</v>
      </c>
      <c r="N39" s="12">
        <f>'[2]Class Summary'!G$85</f>
        <v>-8.301170493883718E-2</v>
      </c>
      <c r="O39" s="79">
        <f t="shared" si="2"/>
        <v>1.0905264607911931</v>
      </c>
      <c r="P39" s="81">
        <f>'[2]Summary Table'!$R55</f>
        <v>48473096.458215185</v>
      </c>
      <c r="Q39" s="83">
        <f t="shared" ref="Q39:Q46" si="5">($P39-$D39)/$D39</f>
        <v>0</v>
      </c>
      <c r="R39" s="79">
        <f t="shared" si="3"/>
        <v>1.0905264607911931</v>
      </c>
    </row>
    <row r="40" spans="1:18">
      <c r="A40" s="59">
        <f>A39+1</f>
        <v>3</v>
      </c>
      <c r="B40" s="9" t="s">
        <v>40</v>
      </c>
      <c r="C40" s="10" t="s">
        <v>41</v>
      </c>
      <c r="D40" s="11">
        <f>'[2]Class Summary'!H$80</f>
        <v>66810176.104031913</v>
      </c>
      <c r="E40" s="12">
        <f>'[2]G+T+D+R+M'!K$61</f>
        <v>8.3740942065921933E-2</v>
      </c>
      <c r="F40" s="13">
        <f t="shared" si="0"/>
        <v>1.2633104518720577</v>
      </c>
      <c r="G40" s="11">
        <f t="shared" si="4"/>
        <v>65401767.680436283</v>
      </c>
      <c r="H40" s="11">
        <f>'[2]Generation Summary'!H$68</f>
        <v>44979068.403674513</v>
      </c>
      <c r="I40" s="11">
        <f>'[2]Transmission Summary'!$H$68</f>
        <v>11631035.363020137</v>
      </c>
      <c r="J40" s="11">
        <f>'[2]Distribution Summary'!$H$68</f>
        <v>7332357.0049216682</v>
      </c>
      <c r="K40" s="11">
        <f>'[2]Retail Summary'!$H$68</f>
        <v>3301.6052568683663</v>
      </c>
      <c r="L40" s="11">
        <f>'[2]Misc Summary'!$H$68</f>
        <v>1456005.3035630949</v>
      </c>
      <c r="M40" s="11">
        <f t="shared" si="1"/>
        <v>-1408408.4235956296</v>
      </c>
      <c r="N40" s="12">
        <f>'[2]Class Summary'!H$85</f>
        <v>-2.1080747061683749E-2</v>
      </c>
      <c r="O40" s="79">
        <f t="shared" si="2"/>
        <v>1.0215347149403873</v>
      </c>
      <c r="P40" s="81">
        <f>'[2]Summary Table'!$R56</f>
        <v>67946758.05894962</v>
      </c>
      <c r="Q40" s="83">
        <f t="shared" si="5"/>
        <v>1.701210835229508E-2</v>
      </c>
      <c r="R40" s="79">
        <f t="shared" si="3"/>
        <v>1.038913174196584</v>
      </c>
    </row>
    <row r="41" spans="1:18">
      <c r="A41" s="59">
        <f>A40+1</f>
        <v>4</v>
      </c>
      <c r="B41" s="9" t="s">
        <v>42</v>
      </c>
      <c r="C41" s="10" t="s">
        <v>43</v>
      </c>
      <c r="D41" s="11">
        <f>'[2]Class Summary'!I$80</f>
        <v>26035610.215484656</v>
      </c>
      <c r="E41" s="12">
        <f>'[2]G+T+D+R+M'!L$61</f>
        <v>7.2293868704401826E-2</v>
      </c>
      <c r="F41" s="13">
        <f t="shared" si="0"/>
        <v>1.0906206413183321</v>
      </c>
      <c r="G41" s="11">
        <f t="shared" si="4"/>
        <v>26242702.866843082</v>
      </c>
      <c r="H41" s="11">
        <f>'[2]Generation Summary'!I$68</f>
        <v>18416859.977128603</v>
      </c>
      <c r="I41" s="11">
        <f>'[2]Transmission Summary'!$I$68</f>
        <v>4745307.1456465162</v>
      </c>
      <c r="J41" s="11">
        <f>'[2]Distribution Summary'!$I$68</f>
        <v>2377118.8624019339</v>
      </c>
      <c r="K41" s="11">
        <f>'[2]Retail Summary'!$I$68</f>
        <v>119438.4140818899</v>
      </c>
      <c r="L41" s="11">
        <f>'[2]Misc Summary'!$I$68</f>
        <v>583978.4675841399</v>
      </c>
      <c r="M41" s="11">
        <f t="shared" si="1"/>
        <v>207092.65135842562</v>
      </c>
      <c r="N41" s="12">
        <f>'[2]Class Summary'!I$85</f>
        <v>7.9542077041567152E-3</v>
      </c>
      <c r="O41" s="79">
        <f t="shared" si="2"/>
        <v>0.99210856242936463</v>
      </c>
      <c r="P41" s="81">
        <f>'[2]Summary Table'!$R57</f>
        <v>26664105.677814711</v>
      </c>
      <c r="Q41" s="83">
        <f t="shared" si="5"/>
        <v>2.4139839901131159E-2</v>
      </c>
      <c r="R41" s="79">
        <f t="shared" si="3"/>
        <v>1.016057904290951</v>
      </c>
    </row>
    <row r="42" spans="1:18">
      <c r="A42" s="59">
        <v>5</v>
      </c>
      <c r="B42" s="14" t="s">
        <v>42</v>
      </c>
      <c r="C42" s="10" t="s">
        <v>44</v>
      </c>
      <c r="D42" s="11">
        <f>'[2]Class Summary'!J$80</f>
        <v>24940664.394958615</v>
      </c>
      <c r="E42" s="12">
        <f>'[2]G+T+D+R+M'!M$61</f>
        <v>4.8044950087495243E-2</v>
      </c>
      <c r="F42" s="13">
        <f t="shared" si="0"/>
        <v>0.72480301878409314</v>
      </c>
      <c r="G42" s="11">
        <f>SUM(H42:L42)</f>
        <v>26715277.375690531</v>
      </c>
      <c r="H42" s="11">
        <f>'[2]Generation Summary'!J$68</f>
        <v>20319954.817526326</v>
      </c>
      <c r="I42" s="11">
        <f>'[2]Transmission Summary'!$J$68</f>
        <v>5221504.0889181998</v>
      </c>
      <c r="J42" s="11">
        <f>'[2]Distribution Summary'!$J$68</f>
        <v>453564.30432057136</v>
      </c>
      <c r="K42" s="11">
        <f>'[2]Retail Summary'!$J$68</f>
        <v>107589.46515038359</v>
      </c>
      <c r="L42" s="11">
        <f>'[2]Misc Summary'!$J$68</f>
        <v>612664.6997750497</v>
      </c>
      <c r="M42" s="11">
        <f>G42-D42</f>
        <v>1774612.9807319157</v>
      </c>
      <c r="N42" s="12">
        <f>'[2]Class Summary'!J$85</f>
        <v>7.1153396422375767E-2</v>
      </c>
      <c r="O42" s="79">
        <f t="shared" si="2"/>
        <v>0.93357310291875473</v>
      </c>
      <c r="P42" s="81">
        <f>'[2]Summary Table'!$R58</f>
        <v>25843759.863241833</v>
      </c>
      <c r="Q42" s="83">
        <f t="shared" si="5"/>
        <v>3.6209759851696846E-2</v>
      </c>
      <c r="R42" s="79">
        <f t="shared" si="3"/>
        <v>0.96737756077944625</v>
      </c>
    </row>
    <row r="43" spans="1:18">
      <c r="A43" s="59">
        <v>6</v>
      </c>
      <c r="B43" s="9" t="s">
        <v>45</v>
      </c>
      <c r="C43" s="10" t="s">
        <v>46</v>
      </c>
      <c r="D43" s="11">
        <f>'[2]Class Summary'!K$80</f>
        <v>12666289</v>
      </c>
      <c r="E43" s="12">
        <f>'[2]G+T+D+R+M'!N$61</f>
        <v>0.10051594739597425</v>
      </c>
      <c r="F43" s="13">
        <f t="shared" si="0"/>
        <v>1.516377100525018</v>
      </c>
      <c r="G43" s="11">
        <f t="shared" si="4"/>
        <v>11858814.747220214</v>
      </c>
      <c r="H43" s="11">
        <f>'[2]Generation Summary'!K$68</f>
        <v>7411325.6288400507</v>
      </c>
      <c r="I43" s="11">
        <f>'[2]Transmission Summary'!$K$68</f>
        <v>1903203.6543014634</v>
      </c>
      <c r="J43" s="11">
        <f>'[2]Distribution Summary'!$K$68</f>
        <v>2165003.9599801661</v>
      </c>
      <c r="K43" s="11">
        <f>'[2]Retail Summary'!$K$68</f>
        <v>126785.75980230751</v>
      </c>
      <c r="L43" s="11">
        <f>'[2]Misc Summary'!$K$68</f>
        <v>252495.74429622586</v>
      </c>
      <c r="M43" s="11">
        <f t="shared" si="1"/>
        <v>-807474.25277978554</v>
      </c>
      <c r="N43" s="12">
        <f>'[2]Class Summary'!K$85</f>
        <v>-6.3749868077365629E-2</v>
      </c>
      <c r="O43" s="79">
        <f t="shared" si="2"/>
        <v>1.0680906372172703</v>
      </c>
      <c r="P43" s="81">
        <f>'[2]Summary Table'!$R59</f>
        <v>12666289</v>
      </c>
      <c r="Q43" s="83">
        <f t="shared" si="5"/>
        <v>0</v>
      </c>
      <c r="R43" s="79">
        <f t="shared" si="3"/>
        <v>1.0680906372172703</v>
      </c>
    </row>
    <row r="44" spans="1:18">
      <c r="A44" s="59">
        <v>7</v>
      </c>
      <c r="B44" s="9" t="s">
        <v>47</v>
      </c>
      <c r="C44" s="10" t="s">
        <v>48</v>
      </c>
      <c r="D44" s="11">
        <f>'[2]Class Summary'!L$80</f>
        <v>1648056.5279417732</v>
      </c>
      <c r="E44" s="12">
        <f>'[2]G+T+D+R+M'!O$61</f>
        <v>0.10182741604600769</v>
      </c>
      <c r="F44" s="13">
        <f t="shared" si="0"/>
        <v>1.5361618320078037</v>
      </c>
      <c r="G44" s="11">
        <f t="shared" si="4"/>
        <v>1539046.9072882952</v>
      </c>
      <c r="H44" s="11">
        <f>'[2]Generation Summary'!L$68</f>
        <v>508340.34034079028</v>
      </c>
      <c r="I44" s="11">
        <f>'[2]Transmission Summary'!$L$68</f>
        <v>127907.50312447752</v>
      </c>
      <c r="J44" s="11">
        <f>'[2]Distribution Summary'!$L$68</f>
        <v>787652.93097054167</v>
      </c>
      <c r="K44" s="11">
        <f>'[2]Retail Summary'!$L$68</f>
        <v>93104.98250534368</v>
      </c>
      <c r="L44" s="11">
        <f>'[2]Misc Summary'!$L$68</f>
        <v>22041.150347142342</v>
      </c>
      <c r="M44" s="11">
        <f t="shared" si="1"/>
        <v>-109009.62065347796</v>
      </c>
      <c r="N44" s="12">
        <f>'[2]Class Summary'!L$85</f>
        <v>-6.6144345661260803E-2</v>
      </c>
      <c r="O44" s="79">
        <f t="shared" si="2"/>
        <v>1.0708293036016336</v>
      </c>
      <c r="P44" s="81">
        <f>'[2]Summary Table'!$R60</f>
        <v>1648056.5279417732</v>
      </c>
      <c r="Q44" s="83">
        <f t="shared" si="5"/>
        <v>0</v>
      </c>
      <c r="R44" s="79">
        <f t="shared" si="3"/>
        <v>1.0708293036016336</v>
      </c>
    </row>
    <row r="45" spans="1:18">
      <c r="A45" s="60"/>
      <c r="B45" s="15"/>
      <c r="C45" s="15"/>
      <c r="D45" s="16"/>
      <c r="E45" s="15"/>
      <c r="F45" s="17"/>
      <c r="G45" s="16"/>
      <c r="H45" s="16"/>
      <c r="I45" s="16"/>
      <c r="J45" s="16"/>
      <c r="K45" s="16"/>
      <c r="L45" s="16"/>
      <c r="M45" s="15"/>
      <c r="N45" s="18"/>
      <c r="O45" s="80"/>
      <c r="P45" s="82"/>
      <c r="Q45" s="19"/>
      <c r="R45" s="80"/>
    </row>
    <row r="46" spans="1:18">
      <c r="A46" s="60">
        <v>8</v>
      </c>
      <c r="B46" s="15"/>
      <c r="C46" s="6" t="s">
        <v>49</v>
      </c>
      <c r="D46" s="16">
        <f>SUM(D38:D44)</f>
        <v>320662011.50063217</v>
      </c>
      <c r="E46" s="19">
        <f>ActualROR</f>
        <v>6.6286906707554757E-2</v>
      </c>
      <c r="F46" s="17">
        <f>($E46/$E$46)</f>
        <v>1</v>
      </c>
      <c r="G46" s="16">
        <f t="shared" ref="G46:M46" si="6">SUM(G38:G44)</f>
        <v>328402741.50063217</v>
      </c>
      <c r="H46" s="16">
        <f t="shared" si="6"/>
        <v>209373130.684459</v>
      </c>
      <c r="I46" s="16">
        <f t="shared" si="6"/>
        <v>54191697.960911505</v>
      </c>
      <c r="J46" s="16">
        <f t="shared" si="6"/>
        <v>51276478.33297658</v>
      </c>
      <c r="K46" s="16">
        <f t="shared" si="6"/>
        <v>6755745.9196711937</v>
      </c>
      <c r="L46" s="16">
        <f t="shared" si="6"/>
        <v>6805688.6026138281</v>
      </c>
      <c r="M46" s="15">
        <f t="shared" si="6"/>
        <v>7740729.999999987</v>
      </c>
      <c r="N46" s="18">
        <f>'[2]Class Summary'!E$85</f>
        <v>2.4139839901131183E-2</v>
      </c>
      <c r="O46" s="80"/>
      <c r="P46" s="82">
        <f>SUM(P38:P44)</f>
        <v>328402741.52598709</v>
      </c>
      <c r="Q46" s="19">
        <f t="shared" si="5"/>
        <v>2.4139841165250288E-2</v>
      </c>
      <c r="R46" s="80">
        <f>$P46/$G46</f>
        <v>1.0000000000772067</v>
      </c>
    </row>
    <row r="47" spans="1:18" ht="15.75" thickBot="1">
      <c r="A47" s="61"/>
      <c r="B47" s="8"/>
      <c r="C47" s="8"/>
      <c r="D47" s="20"/>
      <c r="E47" s="21"/>
      <c r="F47" s="22"/>
      <c r="G47" s="20"/>
      <c r="H47" s="20"/>
      <c r="I47" s="20"/>
      <c r="J47" s="20"/>
      <c r="K47" s="20"/>
      <c r="L47" s="20"/>
      <c r="M47" s="23"/>
      <c r="N47" s="24"/>
      <c r="O47" s="24"/>
      <c r="P47" s="24"/>
      <c r="Q47" s="24"/>
      <c r="R47" s="24"/>
    </row>
  </sheetData>
  <mergeCells count="5">
    <mergeCell ref="A27:R27"/>
    <mergeCell ref="A28:R28"/>
    <mergeCell ref="A29:R29"/>
    <mergeCell ref="A30:R30"/>
    <mergeCell ref="A31:R31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opLeftCell="A16" zoomScale="80" zoomScaleNormal="80" workbookViewId="0">
      <selection activeCell="S15" sqref="S15"/>
    </sheetView>
  </sheetViews>
  <sheetFormatPr defaultRowHeight="15"/>
  <cols>
    <col min="1" max="1" width="10.85546875" bestFit="1" customWidth="1"/>
    <col min="2" max="2" width="11.85546875" bestFit="1" customWidth="1"/>
    <col min="3" max="3" width="30.7109375" bestFit="1" customWidth="1"/>
    <col min="4" max="4" width="12.28515625" customWidth="1"/>
    <col min="5" max="5" width="10.140625" bestFit="1" customWidth="1"/>
    <col min="6" max="6" width="8" bestFit="1" customWidth="1"/>
    <col min="7" max="8" width="12.7109375" customWidth="1"/>
    <col min="9" max="9" width="13.85546875" bestFit="1" customWidth="1"/>
    <col min="10" max="10" width="11.42578125" bestFit="1" customWidth="1"/>
    <col min="11" max="12" width="10.42578125" customWidth="1"/>
    <col min="13" max="13" width="14.140625" customWidth="1"/>
    <col min="14" max="14" width="11.140625" customWidth="1"/>
    <col min="15" max="15" width="11" customWidth="1"/>
    <col min="16" max="16" width="14.140625" customWidth="1"/>
    <col min="17" max="17" width="9.7109375" customWidth="1"/>
    <col min="18" max="18" width="11" customWidth="1"/>
  </cols>
  <sheetData>
    <row r="1" spans="1:13">
      <c r="A1" s="62" t="s">
        <v>65</v>
      </c>
      <c r="B1" s="63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64" t="s">
        <v>57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>
      <c r="A3" s="65" t="s">
        <v>51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>
      <c r="A4" s="25" t="s">
        <v>50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>
      <c r="A5" s="25" t="s">
        <v>58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>
      <c r="A6" s="66" t="s">
        <v>59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>
      <c r="A7" s="67" t="s">
        <v>60</v>
      </c>
      <c r="B7" s="27"/>
      <c r="C7" s="27"/>
      <c r="D7" s="27"/>
      <c r="E7" s="27"/>
      <c r="F7" s="28"/>
      <c r="G7" s="29"/>
      <c r="H7" s="30"/>
      <c r="I7" s="28"/>
      <c r="J7" s="27"/>
      <c r="K7" s="27"/>
      <c r="L7" s="27"/>
      <c r="M7" s="27"/>
    </row>
    <row r="8" spans="1:1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ht="15.75" thickBot="1">
      <c r="A9" s="31"/>
      <c r="B9" s="32" t="s">
        <v>0</v>
      </c>
      <c r="C9" s="32" t="s">
        <v>1</v>
      </c>
      <c r="D9" s="32" t="s">
        <v>2</v>
      </c>
      <c r="E9" s="32" t="s">
        <v>3</v>
      </c>
      <c r="F9" s="32" t="s">
        <v>4</v>
      </c>
      <c r="G9" s="32" t="s">
        <v>5</v>
      </c>
      <c r="H9" s="32" t="s">
        <v>6</v>
      </c>
      <c r="I9" s="32" t="s">
        <v>7</v>
      </c>
      <c r="J9" s="32" t="s">
        <v>8</v>
      </c>
      <c r="K9" s="32" t="s">
        <v>9</v>
      </c>
      <c r="L9" s="32" t="s">
        <v>10</v>
      </c>
      <c r="M9" s="32" t="s">
        <v>11</v>
      </c>
    </row>
    <row r="10" spans="1:13">
      <c r="A10" s="33"/>
      <c r="B10" s="33"/>
      <c r="C10" s="33"/>
      <c r="D10" s="33"/>
      <c r="E10" s="34" t="s">
        <v>13</v>
      </c>
      <c r="F10" s="34" t="s">
        <v>14</v>
      </c>
      <c r="G10" s="34" t="s">
        <v>15</v>
      </c>
      <c r="H10" s="34" t="s">
        <v>16</v>
      </c>
      <c r="I10" s="34" t="s">
        <v>17</v>
      </c>
      <c r="J10" s="34" t="s">
        <v>18</v>
      </c>
      <c r="K10" s="34" t="s">
        <v>19</v>
      </c>
      <c r="L10" s="34" t="s">
        <v>20</v>
      </c>
      <c r="M10" s="34"/>
    </row>
    <row r="11" spans="1:13">
      <c r="A11" s="36" t="s">
        <v>52</v>
      </c>
      <c r="B11" s="36" t="s">
        <v>23</v>
      </c>
      <c r="C11" s="36" t="s">
        <v>24</v>
      </c>
      <c r="D11" s="36" t="s">
        <v>25</v>
      </c>
      <c r="E11" s="36" t="s">
        <v>26</v>
      </c>
      <c r="F11" s="36" t="s">
        <v>27</v>
      </c>
      <c r="G11" s="36" t="s">
        <v>28</v>
      </c>
      <c r="H11" s="36" t="s">
        <v>28</v>
      </c>
      <c r="I11" s="36" t="s">
        <v>28</v>
      </c>
      <c r="J11" s="36" t="s">
        <v>28</v>
      </c>
      <c r="K11" s="36" t="s">
        <v>28</v>
      </c>
      <c r="L11" s="36" t="s">
        <v>28</v>
      </c>
      <c r="M11" s="36" t="s">
        <v>54</v>
      </c>
    </row>
    <row r="12" spans="1:13" ht="15.75" thickBot="1">
      <c r="A12" s="37" t="s">
        <v>30</v>
      </c>
      <c r="B12" s="37" t="s">
        <v>30</v>
      </c>
      <c r="C12" s="38"/>
      <c r="D12" s="37" t="s">
        <v>31</v>
      </c>
      <c r="E12" s="37" t="s">
        <v>32</v>
      </c>
      <c r="F12" s="37" t="s">
        <v>33</v>
      </c>
      <c r="G12" s="37" t="s">
        <v>34</v>
      </c>
      <c r="H12" s="37" t="s">
        <v>34</v>
      </c>
      <c r="I12" s="37" t="s">
        <v>34</v>
      </c>
      <c r="J12" s="37" t="s">
        <v>34</v>
      </c>
      <c r="K12" s="37" t="s">
        <v>34</v>
      </c>
      <c r="L12" s="37" t="s">
        <v>34</v>
      </c>
      <c r="M12" s="37" t="s">
        <v>53</v>
      </c>
    </row>
    <row r="13" spans="1:13">
      <c r="A13" s="68">
        <v>1</v>
      </c>
      <c r="B13" s="39" t="s">
        <v>36</v>
      </c>
      <c r="C13" s="40" t="s">
        <v>37</v>
      </c>
      <c r="D13" s="41">
        <v>140088118.80000001</v>
      </c>
      <c r="E13" s="42">
        <v>3.5515320135659688E-2</v>
      </c>
      <c r="F13" s="43">
        <v>0.61430024439397946</v>
      </c>
      <c r="G13" s="41">
        <v>148986934.82358205</v>
      </c>
      <c r="H13" s="41">
        <v>89572477.387477279</v>
      </c>
      <c r="I13" s="41">
        <v>22273381.334054485</v>
      </c>
      <c r="J13" s="41">
        <v>28884678.721424248</v>
      </c>
      <c r="K13" s="41">
        <v>5770224.4026689846</v>
      </c>
      <c r="L13" s="41">
        <v>2486172.9779570848</v>
      </c>
      <c r="M13" s="73">
        <f>$D13/$G13</f>
        <v>0.94027116515874842</v>
      </c>
    </row>
    <row r="14" spans="1:13">
      <c r="A14" s="69">
        <v>2</v>
      </c>
      <c r="B14" s="39" t="s">
        <v>38</v>
      </c>
      <c r="C14" s="40" t="s">
        <v>39</v>
      </c>
      <c r="D14" s="41">
        <v>48473096.458215185</v>
      </c>
      <c r="E14" s="42">
        <v>0.10165778842208341</v>
      </c>
      <c r="F14" s="43">
        <v>1.758351157576503</v>
      </c>
      <c r="G14" s="41">
        <v>43376707.282673508</v>
      </c>
      <c r="H14" s="41">
        <v>27990257.282668337</v>
      </c>
      <c r="I14" s="41">
        <v>6954299.0056507941</v>
      </c>
      <c r="J14" s="41">
        <v>6834296.3377174269</v>
      </c>
      <c r="K14" s="41">
        <v>772448.07418212655</v>
      </c>
      <c r="L14" s="41">
        <v>825406.58245482401</v>
      </c>
      <c r="M14" s="73">
        <f t="shared" ref="M14:M19" si="0">$D14/$G14</f>
        <v>1.1174913794707833</v>
      </c>
    </row>
    <row r="15" spans="1:13">
      <c r="A15" s="69">
        <v>3</v>
      </c>
      <c r="B15" s="39" t="s">
        <v>40</v>
      </c>
      <c r="C15" s="40" t="s">
        <v>41</v>
      </c>
      <c r="D15" s="41">
        <v>66810176.104031913</v>
      </c>
      <c r="E15" s="42">
        <v>7.5573954539280841E-2</v>
      </c>
      <c r="F15" s="43">
        <v>1.3071851405525106</v>
      </c>
      <c r="G15" s="41">
        <v>63823841.702777453</v>
      </c>
      <c r="H15" s="41">
        <v>44597819.032244571</v>
      </c>
      <c r="I15" s="41">
        <v>11115900.522045627</v>
      </c>
      <c r="J15" s="41">
        <v>6865284.7551912628</v>
      </c>
      <c r="K15" s="41">
        <v>6817.3679724317626</v>
      </c>
      <c r="L15" s="41">
        <v>1238020.0253235591</v>
      </c>
      <c r="M15" s="73">
        <f t="shared" si="0"/>
        <v>1.0467902639762987</v>
      </c>
    </row>
    <row r="16" spans="1:13">
      <c r="A16" s="69">
        <v>4</v>
      </c>
      <c r="B16" s="39" t="s">
        <v>42</v>
      </c>
      <c r="C16" s="40" t="s">
        <v>43</v>
      </c>
      <c r="D16" s="41">
        <v>26035610.215484656</v>
      </c>
      <c r="E16" s="42">
        <v>6.6234611359131529E-2</v>
      </c>
      <c r="F16" s="43">
        <v>1.1456446905120647</v>
      </c>
      <c r="G16" s="41">
        <v>25479023.057028051</v>
      </c>
      <c r="H16" s="41">
        <v>18193637.450660162</v>
      </c>
      <c r="I16" s="41">
        <v>4533693.6561782463</v>
      </c>
      <c r="J16" s="41">
        <v>2228340.8254812532</v>
      </c>
      <c r="K16" s="41">
        <v>29031.846797581449</v>
      </c>
      <c r="L16" s="41">
        <v>494319.27791080764</v>
      </c>
      <c r="M16" s="73">
        <f t="shared" si="0"/>
        <v>1.0218449175704591</v>
      </c>
    </row>
    <row r="17" spans="1:18">
      <c r="A17" s="69">
        <v>5</v>
      </c>
      <c r="B17" s="45" t="s">
        <v>42</v>
      </c>
      <c r="C17" s="40" t="s">
        <v>44</v>
      </c>
      <c r="D17" s="41">
        <v>24940664.394958615</v>
      </c>
      <c r="E17" s="42">
        <v>4.1585368731082879E-2</v>
      </c>
      <c r="F17" s="43">
        <v>0.71929246525552837</v>
      </c>
      <c r="G17" s="41">
        <v>25978907.423858609</v>
      </c>
      <c r="H17" s="41">
        <v>20029359.512877665</v>
      </c>
      <c r="I17" s="41">
        <v>4987270.3720901832</v>
      </c>
      <c r="J17" s="41">
        <v>435700.79006583785</v>
      </c>
      <c r="K17" s="41">
        <v>14806.16260378092</v>
      </c>
      <c r="L17" s="41">
        <v>511770.58622114285</v>
      </c>
      <c r="M17" s="73">
        <f t="shared" si="0"/>
        <v>0.96003515421335661</v>
      </c>
    </row>
    <row r="18" spans="1:18">
      <c r="A18" s="69">
        <v>6</v>
      </c>
      <c r="B18" s="39" t="s">
        <v>45</v>
      </c>
      <c r="C18" s="40" t="s">
        <v>46</v>
      </c>
      <c r="D18" s="41">
        <v>12666289</v>
      </c>
      <c r="E18" s="42">
        <v>9.3181930512066996E-2</v>
      </c>
      <c r="F18" s="43">
        <v>1.6117462117198038</v>
      </c>
      <c r="G18" s="41">
        <v>11533903.143033572</v>
      </c>
      <c r="H18" s="41">
        <v>7344984.969455367</v>
      </c>
      <c r="I18" s="41">
        <v>1820081.004428816</v>
      </c>
      <c r="J18" s="41">
        <v>2016933.8555603803</v>
      </c>
      <c r="K18" s="41">
        <v>134224.95363905223</v>
      </c>
      <c r="L18" s="41">
        <v>217678.35994995316</v>
      </c>
      <c r="M18" s="73">
        <f t="shared" si="0"/>
        <v>1.0981788942497219</v>
      </c>
    </row>
    <row r="19" spans="1:18">
      <c r="A19" s="69">
        <v>7</v>
      </c>
      <c r="B19" s="39" t="s">
        <v>47</v>
      </c>
      <c r="C19" s="40" t="s">
        <v>48</v>
      </c>
      <c r="D19" s="41">
        <v>1648056.5279417732</v>
      </c>
      <c r="E19" s="42">
        <v>9.8516013452224646E-2</v>
      </c>
      <c r="F19" s="43">
        <v>1.7040086055611183</v>
      </c>
      <c r="G19" s="41">
        <v>1482694.067678859</v>
      </c>
      <c r="H19" s="41">
        <v>493885.16882463277</v>
      </c>
      <c r="I19" s="41">
        <v>122152.13186922784</v>
      </c>
      <c r="J19" s="41">
        <v>749956.74503290653</v>
      </c>
      <c r="K19" s="41">
        <v>96535.518109381781</v>
      </c>
      <c r="L19" s="41">
        <v>20164.503842710044</v>
      </c>
      <c r="M19" s="73">
        <f t="shared" si="0"/>
        <v>1.1115283751838214</v>
      </c>
    </row>
    <row r="20" spans="1:18">
      <c r="A20" s="70"/>
      <c r="B20" s="46"/>
      <c r="C20" s="46"/>
      <c r="D20" s="47"/>
      <c r="E20" s="46"/>
      <c r="F20" s="48"/>
      <c r="G20" s="47"/>
      <c r="H20" s="47"/>
      <c r="I20" s="47"/>
      <c r="J20" s="47"/>
      <c r="K20" s="47"/>
      <c r="L20" s="47"/>
      <c r="M20" s="49"/>
    </row>
    <row r="21" spans="1:18">
      <c r="A21" s="70">
        <v>8</v>
      </c>
      <c r="B21" s="46"/>
      <c r="C21" s="36" t="s">
        <v>49</v>
      </c>
      <c r="D21" s="47">
        <v>320662011.50063217</v>
      </c>
      <c r="E21" s="50">
        <v>5.7814269910793088E-2</v>
      </c>
      <c r="F21" s="48">
        <v>1</v>
      </c>
      <c r="G21" s="47">
        <v>320662011.50063205</v>
      </c>
      <c r="H21" s="47">
        <v>208222420.80420804</v>
      </c>
      <c r="I21" s="47">
        <v>51806778.02631738</v>
      </c>
      <c r="J21" s="47">
        <v>48015192.030473307</v>
      </c>
      <c r="K21" s="47">
        <v>6824088.3259733394</v>
      </c>
      <c r="L21" s="47">
        <v>5793532.3136600815</v>
      </c>
      <c r="M21" s="49"/>
    </row>
    <row r="22" spans="1:18" ht="15.75" thickBot="1">
      <c r="A22" s="71"/>
      <c r="B22" s="38"/>
      <c r="C22" s="38"/>
      <c r="D22" s="51"/>
      <c r="E22" s="52"/>
      <c r="F22" s="53"/>
      <c r="G22" s="51"/>
      <c r="H22" s="51"/>
      <c r="I22" s="51"/>
      <c r="J22" s="51"/>
      <c r="K22" s="51"/>
      <c r="L22" s="51"/>
      <c r="M22" s="55"/>
    </row>
    <row r="28" spans="1:18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8">
      <c r="A29" s="86" t="s">
        <v>51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>
      <c r="A30" s="87" t="str">
        <f>[1]Inputs!$C$4</f>
        <v>State of Washington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</row>
    <row r="31" spans="1:18">
      <c r="A31" s="87" t="str">
        <f>[1]Inputs!$C$5</f>
        <v>12 Months Ending December 2013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</row>
    <row r="32" spans="1:18">
      <c r="A32" s="88" t="str">
        <f>+Method&amp;" - "&amp;IF(PeakMethod=1,"(Coincident Peaks)",IF(PeakMethod=2,"(200 Top Hours)","(100 Summer, 100 Winter Hours)"))&amp;" - "&amp;TEXT(Demand,"0%")&amp;"D"&amp;" / "&amp;TEXT(Engy,"0%")&amp;"E"</f>
        <v>WCA Method - (100 Summer, 100 Winter Hours) - 43%D / 57%E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1:18">
      <c r="A33" s="89" t="s">
        <v>61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</row>
    <row r="34" spans="1:18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8">
      <c r="A35" s="2"/>
      <c r="B35" s="2"/>
      <c r="C35" s="2"/>
      <c r="D35" s="2"/>
      <c r="E35" s="2"/>
      <c r="F35" s="1"/>
      <c r="G35" s="2"/>
      <c r="H35" s="2"/>
      <c r="I35" s="2"/>
      <c r="J35" s="2"/>
      <c r="K35" s="2"/>
      <c r="L35" s="2"/>
      <c r="M35" s="2"/>
      <c r="N35" s="2"/>
    </row>
    <row r="36" spans="1:18" ht="15.75" thickBot="1">
      <c r="A36" s="2"/>
      <c r="B36" s="3" t="s">
        <v>0</v>
      </c>
      <c r="C36" s="3" t="s">
        <v>1</v>
      </c>
      <c r="D36" s="3" t="s">
        <v>2</v>
      </c>
      <c r="E36" s="3" t="s">
        <v>3</v>
      </c>
      <c r="F36" s="3" t="s">
        <v>4</v>
      </c>
      <c r="G36" s="3" t="s">
        <v>5</v>
      </c>
      <c r="H36" s="3" t="s">
        <v>6</v>
      </c>
      <c r="I36" s="3" t="s">
        <v>7</v>
      </c>
      <c r="J36" s="3" t="s">
        <v>8</v>
      </c>
      <c r="K36" s="3" t="s">
        <v>9</v>
      </c>
      <c r="L36" s="3" t="s">
        <v>10</v>
      </c>
      <c r="M36" s="3" t="s">
        <v>11</v>
      </c>
      <c r="N36" s="3" t="s">
        <v>12</v>
      </c>
      <c r="O36" s="3" t="s">
        <v>69</v>
      </c>
      <c r="P36" s="3" t="s">
        <v>70</v>
      </c>
      <c r="Q36" s="3" t="s">
        <v>71</v>
      </c>
      <c r="R36" s="3" t="s">
        <v>72</v>
      </c>
    </row>
    <row r="37" spans="1:18">
      <c r="A37" s="4"/>
      <c r="B37" s="4"/>
      <c r="C37" s="4"/>
      <c r="D37" s="4"/>
      <c r="E37" s="5" t="s">
        <v>13</v>
      </c>
      <c r="F37" s="5" t="s">
        <v>14</v>
      </c>
      <c r="G37" s="5" t="s">
        <v>15</v>
      </c>
      <c r="H37" s="5" t="s">
        <v>16</v>
      </c>
      <c r="I37" s="5" t="s">
        <v>17</v>
      </c>
      <c r="J37" s="5" t="s">
        <v>18</v>
      </c>
      <c r="K37" s="5" t="s">
        <v>19</v>
      </c>
      <c r="L37" s="5" t="s">
        <v>20</v>
      </c>
      <c r="M37" s="5" t="s">
        <v>21</v>
      </c>
      <c r="N37" s="5"/>
      <c r="O37" s="5" t="s">
        <v>68</v>
      </c>
      <c r="P37" s="5" t="s">
        <v>55</v>
      </c>
      <c r="Q37" s="5"/>
      <c r="R37" s="5" t="s">
        <v>55</v>
      </c>
    </row>
    <row r="38" spans="1:18">
      <c r="A38" s="6" t="s">
        <v>52</v>
      </c>
      <c r="B38" s="6" t="s">
        <v>23</v>
      </c>
      <c r="C38" s="6" t="s">
        <v>24</v>
      </c>
      <c r="D38" s="6" t="s">
        <v>25</v>
      </c>
      <c r="E38" s="6" t="s">
        <v>26</v>
      </c>
      <c r="F38" s="6" t="s">
        <v>27</v>
      </c>
      <c r="G38" s="6" t="s">
        <v>28</v>
      </c>
      <c r="H38" s="6" t="s">
        <v>28</v>
      </c>
      <c r="I38" s="6" t="s">
        <v>28</v>
      </c>
      <c r="J38" s="6" t="s">
        <v>28</v>
      </c>
      <c r="K38" s="6" t="s">
        <v>28</v>
      </c>
      <c r="L38" s="6" t="s">
        <v>28</v>
      </c>
      <c r="M38" s="6" t="s">
        <v>29</v>
      </c>
      <c r="N38" s="6" t="s">
        <v>22</v>
      </c>
      <c r="O38" s="6" t="s">
        <v>54</v>
      </c>
      <c r="P38" s="6" t="s">
        <v>62</v>
      </c>
      <c r="Q38" s="6" t="s">
        <v>55</v>
      </c>
      <c r="R38" s="6" t="s">
        <v>54</v>
      </c>
    </row>
    <row r="39" spans="1:18" ht="15.75" thickBot="1">
      <c r="A39" s="7" t="s">
        <v>30</v>
      </c>
      <c r="B39" s="7" t="s">
        <v>30</v>
      </c>
      <c r="C39" s="8"/>
      <c r="D39" s="7" t="s">
        <v>31</v>
      </c>
      <c r="E39" s="7" t="s">
        <v>32</v>
      </c>
      <c r="F39" s="7" t="s">
        <v>33</v>
      </c>
      <c r="G39" s="7" t="s">
        <v>34</v>
      </c>
      <c r="H39" s="7" t="s">
        <v>34</v>
      </c>
      <c r="I39" s="7" t="s">
        <v>34</v>
      </c>
      <c r="J39" s="7" t="s">
        <v>34</v>
      </c>
      <c r="K39" s="7" t="s">
        <v>34</v>
      </c>
      <c r="L39" s="7" t="s">
        <v>34</v>
      </c>
      <c r="M39" s="7" t="s">
        <v>35</v>
      </c>
      <c r="N39" s="7" t="s">
        <v>67</v>
      </c>
      <c r="O39" s="7" t="s">
        <v>53</v>
      </c>
      <c r="P39" s="7" t="s">
        <v>56</v>
      </c>
      <c r="Q39" s="7" t="s">
        <v>21</v>
      </c>
      <c r="R39" s="7" t="s">
        <v>53</v>
      </c>
    </row>
    <row r="40" spans="1:18">
      <c r="A40" s="58">
        <v>1</v>
      </c>
      <c r="B40" s="9" t="s">
        <v>36</v>
      </c>
      <c r="C40" s="10" t="s">
        <v>37</v>
      </c>
      <c r="D40" s="11">
        <f>'[1]Class Summary'!F$80</f>
        <v>140088118.80000001</v>
      </c>
      <c r="E40" s="12">
        <f>'[1]G+T+D+R+M'!I$61</f>
        <v>3.5515320135659688E-2</v>
      </c>
      <c r="F40" s="13">
        <f t="shared" ref="F40:F46" si="1">$E40/$E$48</f>
        <v>0.53578182931882057</v>
      </c>
      <c r="G40" s="11">
        <f>SUM(H40:L40)</f>
        <v>161763484.59877846</v>
      </c>
      <c r="H40" s="11">
        <f>'[1]Generation Summary'!F$68</f>
        <v>96371718.120319024</v>
      </c>
      <c r="I40" s="11">
        <f>'[1]Transmission Summary'!$F$68</f>
        <v>24378159.284240935</v>
      </c>
      <c r="J40" s="11">
        <f>'[1]Distribution Summary'!$F$68</f>
        <v>32778036.640220098</v>
      </c>
      <c r="K40" s="11">
        <f>'[1]Retail Summary'!$F$68</f>
        <v>5717957.9903396592</v>
      </c>
      <c r="L40" s="11">
        <f>'[1]Misc Summary'!$F$68</f>
        <v>2517612.5636587441</v>
      </c>
      <c r="M40" s="11">
        <f t="shared" ref="M40:M46" si="2">G40-D40</f>
        <v>21675365.798778445</v>
      </c>
      <c r="N40" s="12">
        <f>'[1]Class Summary'!F$85</f>
        <v>0.15472665336968208</v>
      </c>
      <c r="O40" s="79">
        <f t="shared" ref="O40:O46" si="3">$D40/$G40</f>
        <v>0.86600581798457299</v>
      </c>
      <c r="P40" s="81">
        <v>153404097</v>
      </c>
      <c r="Q40" s="83">
        <f>($P40-$D40)/$D40</f>
        <v>9.5054300921913637E-2</v>
      </c>
      <c r="R40" s="79">
        <f t="shared" ref="R40:R46" si="4">$P40/$G40</f>
        <v>0.94832339560740653</v>
      </c>
    </row>
    <row r="41" spans="1:18">
      <c r="A41" s="59">
        <f>A40+1</f>
        <v>2</v>
      </c>
      <c r="B41" s="9" t="s">
        <v>38</v>
      </c>
      <c r="C41" s="10" t="s">
        <v>39</v>
      </c>
      <c r="D41" s="11">
        <f>'[1]Class Summary'!G$80</f>
        <v>48473096.458215185</v>
      </c>
      <c r="E41" s="12">
        <f>'[1]G+T+D+R+M'!J$61</f>
        <v>0.10165778842208341</v>
      </c>
      <c r="F41" s="13">
        <f t="shared" si="1"/>
        <v>1.5336028406119215</v>
      </c>
      <c r="G41" s="11">
        <f t="shared" ref="G41:G46" si="5">SUM(H41:L41)</f>
        <v>47098249.562989049</v>
      </c>
      <c r="H41" s="11">
        <f>'[1]Generation Summary'!G$68</f>
        <v>30115934.291355725</v>
      </c>
      <c r="I41" s="11">
        <f>'[1]Transmission Summary'!$G$68</f>
        <v>7607593.9093938163</v>
      </c>
      <c r="J41" s="11">
        <f>'[1]Distribution Summary'!$G$68</f>
        <v>7771465.9776748614</v>
      </c>
      <c r="K41" s="11">
        <f>'[1]Retail Summary'!$G$68</f>
        <v>767852.25162666896</v>
      </c>
      <c r="L41" s="11">
        <f>'[1]Misc Summary'!$G$68</f>
        <v>835403.13293797267</v>
      </c>
      <c r="M41" s="11">
        <f t="shared" si="2"/>
        <v>-1374846.8952261358</v>
      </c>
      <c r="N41" s="12">
        <f>'[1]Class Summary'!G$85</f>
        <v>-2.8363092017678091E-2</v>
      </c>
      <c r="O41" s="79">
        <f t="shared" si="3"/>
        <v>1.0291910401762898</v>
      </c>
      <c r="P41" s="81">
        <v>50527174</v>
      </c>
      <c r="Q41" s="83">
        <f t="shared" ref="Q41:Q48" si="6">($P41-$D41)/$D41</f>
        <v>4.2375620537373197E-2</v>
      </c>
      <c r="R41" s="79">
        <f t="shared" si="4"/>
        <v>1.0728036491552646</v>
      </c>
    </row>
    <row r="42" spans="1:18">
      <c r="A42" s="59">
        <f>A41+1</f>
        <v>3</v>
      </c>
      <c r="B42" s="9" t="s">
        <v>40</v>
      </c>
      <c r="C42" s="10" t="s">
        <v>41</v>
      </c>
      <c r="D42" s="11">
        <f>'[1]Class Summary'!H$80</f>
        <v>66810176.104031913</v>
      </c>
      <c r="E42" s="12">
        <f>'[1]G+T+D+R+M'!K$61</f>
        <v>7.5573954539280841E-2</v>
      </c>
      <c r="F42" s="13">
        <f t="shared" si="1"/>
        <v>1.1401038047030732</v>
      </c>
      <c r="G42" s="11">
        <f t="shared" si="5"/>
        <v>69207394.296464399</v>
      </c>
      <c r="H42" s="11">
        <f>'[1]Generation Summary'!H$68</f>
        <v>47987910.828782164</v>
      </c>
      <c r="I42" s="11">
        <f>'[1]Transmission Summary'!$H$68</f>
        <v>12166442.611438444</v>
      </c>
      <c r="J42" s="11">
        <f>'[1]Distribution Summary'!$H$68</f>
        <v>7799638.7893639784</v>
      </c>
      <c r="K42" s="11">
        <f>'[1]Retail Summary'!$H$68</f>
        <v>-196.1617454080988</v>
      </c>
      <c r="L42" s="11">
        <f>'[1]Misc Summary'!$H$68</f>
        <v>1253598.2286252226</v>
      </c>
      <c r="M42" s="11">
        <f t="shared" si="2"/>
        <v>2397218.1924324855</v>
      </c>
      <c r="N42" s="12">
        <f>'[1]Class Summary'!H$85</f>
        <v>3.588103388172055E-2</v>
      </c>
      <c r="O42" s="79">
        <f t="shared" si="3"/>
        <v>0.96536181983440239</v>
      </c>
      <c r="P42" s="81">
        <v>73160770</v>
      </c>
      <c r="Q42" s="83">
        <f t="shared" si="6"/>
        <v>9.5054290623024368E-2</v>
      </c>
      <c r="R42" s="79">
        <f t="shared" si="4"/>
        <v>1.0571236028133133</v>
      </c>
    </row>
    <row r="43" spans="1:18">
      <c r="A43" s="59">
        <f>A42+1</f>
        <v>4</v>
      </c>
      <c r="B43" s="9" t="s">
        <v>42</v>
      </c>
      <c r="C43" s="10" t="s">
        <v>43</v>
      </c>
      <c r="D43" s="11">
        <f>'[1]Class Summary'!I$80</f>
        <v>26035610.215484656</v>
      </c>
      <c r="E43" s="12">
        <f>'[1]G+T+D+R+M'!L$61</f>
        <v>6.6234611359131529E-2</v>
      </c>
      <c r="F43" s="13">
        <f t="shared" si="1"/>
        <v>0.99921107574601509</v>
      </c>
      <c r="G43" s="11">
        <f t="shared" si="5"/>
        <v>27595284.170720033</v>
      </c>
      <c r="H43" s="11">
        <f>'[1]Generation Summary'!I$68</f>
        <v>19576890.181153592</v>
      </c>
      <c r="I43" s="11">
        <f>'[1]Transmission Summary'!$I$68</f>
        <v>4962387.9134669667</v>
      </c>
      <c r="J43" s="11">
        <f>'[1]Distribution Summary'!$I$68</f>
        <v>2526251.8560444159</v>
      </c>
      <c r="K43" s="11">
        <f>'[1]Retail Summary'!$I$68</f>
        <v>29122.590153026162</v>
      </c>
      <c r="L43" s="11">
        <f>'[1]Misc Summary'!$I$68</f>
        <v>500631.62990203156</v>
      </c>
      <c r="M43" s="11">
        <f t="shared" si="2"/>
        <v>1559673.955235377</v>
      </c>
      <c r="N43" s="12">
        <f>'[1]Class Summary'!I$85</f>
        <v>5.9905411946433645E-2</v>
      </c>
      <c r="O43" s="79">
        <f t="shared" si="3"/>
        <v>0.94348041695869655</v>
      </c>
      <c r="P43" s="81">
        <v>28510371</v>
      </c>
      <c r="Q43" s="83">
        <f t="shared" si="6"/>
        <v>9.5052920366870519E-2</v>
      </c>
      <c r="R43" s="79">
        <f t="shared" si="4"/>
        <v>1.0331609858995734</v>
      </c>
    </row>
    <row r="44" spans="1:18">
      <c r="A44" s="59">
        <v>5</v>
      </c>
      <c r="B44" s="14" t="s">
        <v>42</v>
      </c>
      <c r="C44" s="10" t="s">
        <v>44</v>
      </c>
      <c r="D44" s="11">
        <f>'[1]Class Summary'!J$80</f>
        <v>24940664.394958615</v>
      </c>
      <c r="E44" s="12">
        <f>'[1]G+T+D+R+M'!M$61</f>
        <v>4.1585368731082879E-2</v>
      </c>
      <c r="F44" s="13">
        <f t="shared" si="1"/>
        <v>0.62735419099505774</v>
      </c>
      <c r="G44" s="11">
        <f>SUM(H44:L44)</f>
        <v>28027123.075178232</v>
      </c>
      <c r="H44" s="11">
        <f>'[1]Generation Summary'!J$68</f>
        <v>21553079.216783449</v>
      </c>
      <c r="I44" s="11">
        <f>'[1]Transmission Summary'!$J$68</f>
        <v>5459581.2811310319</v>
      </c>
      <c r="J44" s="11">
        <f>'[1]Distribution Summary'!$J$68</f>
        <v>481082.25956515508</v>
      </c>
      <c r="K44" s="11">
        <f>'[1]Retail Summary'!$J$68</f>
        <v>14787.600314220783</v>
      </c>
      <c r="L44" s="11">
        <f>'[1]Misc Summary'!$J$68</f>
        <v>518592.71738437068</v>
      </c>
      <c r="M44" s="11">
        <f>G44-D44</f>
        <v>3086458.6802196167</v>
      </c>
      <c r="N44" s="12">
        <f>'[1]Class Summary'!J$85</f>
        <v>0.12375206335094645</v>
      </c>
      <c r="O44" s="79">
        <f t="shared" si="3"/>
        <v>0.88987600789632637</v>
      </c>
      <c r="P44" s="81">
        <v>27311382</v>
      </c>
      <c r="Q44" s="83">
        <f t="shared" si="6"/>
        <v>9.5054308397678047E-2</v>
      </c>
      <c r="R44" s="79">
        <f t="shared" si="4"/>
        <v>0.9744625563865984</v>
      </c>
    </row>
    <row r="45" spans="1:18">
      <c r="A45" s="59">
        <v>6</v>
      </c>
      <c r="B45" s="9" t="s">
        <v>45</v>
      </c>
      <c r="C45" s="10" t="s">
        <v>46</v>
      </c>
      <c r="D45" s="11">
        <f>'[1]Class Summary'!K$80</f>
        <v>12666289</v>
      </c>
      <c r="E45" s="12">
        <f>'[1]G+T+D+R+M'!N$61</f>
        <v>9.3181930512066996E-2</v>
      </c>
      <c r="F45" s="13">
        <f t="shared" si="1"/>
        <v>1.4057365947572116</v>
      </c>
      <c r="G45" s="11">
        <f t="shared" si="5"/>
        <v>12558973.971941043</v>
      </c>
      <c r="H45" s="11">
        <f>'[1]Generation Summary'!K$68</f>
        <v>7902881.7419097051</v>
      </c>
      <c r="I45" s="11">
        <f>'[1]Transmission Summary'!$K$68</f>
        <v>1989846.1700388449</v>
      </c>
      <c r="J45" s="11">
        <f>'[1]Distribution Summary'!$K$68</f>
        <v>2314119.8743412076</v>
      </c>
      <c r="K45" s="11">
        <f>'[1]Retail Summary'!$K$68</f>
        <v>131819.32518157552</v>
      </c>
      <c r="L45" s="11">
        <f>'[1]Misc Summary'!$K$68</f>
        <v>220306.86046970775</v>
      </c>
      <c r="M45" s="11">
        <f t="shared" si="2"/>
        <v>-107315.02805895731</v>
      </c>
      <c r="N45" s="12">
        <f>'[1]Class Summary'!K$85</f>
        <v>-8.4724916713140933E-3</v>
      </c>
      <c r="O45" s="79">
        <f t="shared" si="3"/>
        <v>1.0085448881651253</v>
      </c>
      <c r="P45" s="81">
        <v>13203031</v>
      </c>
      <c r="Q45" s="83">
        <f t="shared" si="6"/>
        <v>4.2375631883971698E-2</v>
      </c>
      <c r="R45" s="79">
        <f t="shared" si="4"/>
        <v>1.0512826150844723</v>
      </c>
    </row>
    <row r="46" spans="1:18">
      <c r="A46" s="59">
        <v>7</v>
      </c>
      <c r="B46" s="9" t="s">
        <v>47</v>
      </c>
      <c r="C46" s="10" t="s">
        <v>48</v>
      </c>
      <c r="D46" s="11">
        <f>'[1]Class Summary'!L$80</f>
        <v>1648056.5279417732</v>
      </c>
      <c r="E46" s="12">
        <f>'[1]G+T+D+R+M'!O$61</f>
        <v>9.8516013452224646E-2</v>
      </c>
      <c r="F46" s="13">
        <f t="shared" si="1"/>
        <v>1.4862062260177351</v>
      </c>
      <c r="G46" s="11">
        <f t="shared" si="5"/>
        <v>1612767.8245609293</v>
      </c>
      <c r="H46" s="11">
        <f>'[1]Generation Summary'!L$68</f>
        <v>531095.22249244235</v>
      </c>
      <c r="I46" s="11">
        <f>'[1]Transmission Summary'!$L$68</f>
        <v>133578.07193169251</v>
      </c>
      <c r="J46" s="11">
        <f>'[1]Distribution Summary'!$L$68</f>
        <v>830598.59756482928</v>
      </c>
      <c r="K46" s="11">
        <f>'[1]Retail Summary'!$L$68</f>
        <v>97128.836844875827</v>
      </c>
      <c r="L46" s="11">
        <f>'[1]Misc Summary'!$L$68</f>
        <v>20367.095727089149</v>
      </c>
      <c r="M46" s="11">
        <f t="shared" si="2"/>
        <v>-35288.703380843857</v>
      </c>
      <c r="N46" s="12">
        <f>'[1]Class Summary'!L$85</f>
        <v>-2.1412313705595699E-2</v>
      </c>
      <c r="O46" s="79">
        <f t="shared" si="3"/>
        <v>1.0218808329651858</v>
      </c>
      <c r="P46" s="81">
        <v>1717894</v>
      </c>
      <c r="Q46" s="83">
        <f t="shared" si="6"/>
        <v>4.2375653306895682E-2</v>
      </c>
      <c r="R46" s="79">
        <f t="shared" si="4"/>
        <v>1.0651837008638803</v>
      </c>
    </row>
    <row r="47" spans="1:18">
      <c r="A47" s="60"/>
      <c r="B47" s="15"/>
      <c r="C47" s="15"/>
      <c r="D47" s="16"/>
      <c r="E47" s="15"/>
      <c r="F47" s="17"/>
      <c r="G47" s="16"/>
      <c r="H47" s="16"/>
      <c r="I47" s="16"/>
      <c r="J47" s="16"/>
      <c r="K47" s="16"/>
      <c r="L47" s="16"/>
      <c r="M47" s="15"/>
      <c r="N47" s="18"/>
      <c r="O47" s="80"/>
      <c r="P47" s="82"/>
      <c r="Q47" s="19"/>
      <c r="R47" s="80"/>
    </row>
    <row r="48" spans="1:18">
      <c r="A48" s="60">
        <v>8</v>
      </c>
      <c r="B48" s="15"/>
      <c r="C48" s="6" t="s">
        <v>49</v>
      </c>
      <c r="D48" s="16">
        <f>SUM(D40:D46)</f>
        <v>320662011.50063217</v>
      </c>
      <c r="E48" s="19">
        <f>ActualROR</f>
        <v>6.6286906707554757E-2</v>
      </c>
      <c r="F48" s="17">
        <f>E48/E48</f>
        <v>1</v>
      </c>
      <c r="G48" s="16">
        <f t="shared" ref="G48:M48" si="7">SUM(G40:G46)</f>
        <v>347863277.50063217</v>
      </c>
      <c r="H48" s="16">
        <f t="shared" si="7"/>
        <v>224039509.60279611</v>
      </c>
      <c r="I48" s="16">
        <f t="shared" si="7"/>
        <v>56697589.241641723</v>
      </c>
      <c r="J48" s="16">
        <f t="shared" si="7"/>
        <v>54501193.99477455</v>
      </c>
      <c r="K48" s="16">
        <f t="shared" si="7"/>
        <v>6758472.4327146169</v>
      </c>
      <c r="L48" s="16">
        <f t="shared" si="7"/>
        <v>5866512.228705137</v>
      </c>
      <c r="M48" s="15">
        <f t="shared" si="7"/>
        <v>27201265.999999985</v>
      </c>
      <c r="N48" s="18">
        <f>'[1]Class Summary'!E$85</f>
        <v>8.482846417022416E-2</v>
      </c>
      <c r="O48" s="80"/>
      <c r="P48" s="82">
        <f>SUM(P40:P46)</f>
        <v>347834719</v>
      </c>
      <c r="Q48" s="19">
        <f t="shared" si="6"/>
        <v>8.4739403249562237E-2</v>
      </c>
      <c r="R48" s="80">
        <f>$P48/$G48</f>
        <v>0.99991790308871531</v>
      </c>
    </row>
    <row r="49" spans="1:18" ht="15.75" thickBot="1">
      <c r="A49" s="61"/>
      <c r="B49" s="8"/>
      <c r="C49" s="8"/>
      <c r="D49" s="20"/>
      <c r="E49" s="21"/>
      <c r="F49" s="22"/>
      <c r="G49" s="20"/>
      <c r="H49" s="20"/>
      <c r="I49" s="20"/>
      <c r="J49" s="20"/>
      <c r="K49" s="20"/>
      <c r="L49" s="20"/>
      <c r="M49" s="23"/>
      <c r="N49" s="24"/>
      <c r="O49" s="24"/>
      <c r="P49" s="24"/>
      <c r="Q49" s="24"/>
      <c r="R49" s="24"/>
    </row>
    <row r="50" spans="1:18">
      <c r="P50" s="84"/>
    </row>
  </sheetData>
  <mergeCells count="5">
    <mergeCell ref="A29:R29"/>
    <mergeCell ref="A30:R30"/>
    <mergeCell ref="A31:R31"/>
    <mergeCell ref="A32:R32"/>
    <mergeCell ref="A33:R33"/>
  </mergeCells>
  <pageMargins left="0.7" right="0.7" top="0.75" bottom="0.75" header="0.3" footer="0.3"/>
  <pageSetup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2014-10-10T20:48:53+00:00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8DEA6A-F2E7-48B2-A22D-EB3F09663C0A}"/>
</file>

<file path=customXml/itemProps2.xml><?xml version="1.0" encoding="utf-8"?>
<ds:datastoreItem xmlns:ds="http://schemas.openxmlformats.org/officeDocument/2006/customXml" ds:itemID="{1B0021BD-A943-46D3-8442-90CBD2F0840E}"/>
</file>

<file path=customXml/itemProps3.xml><?xml version="1.0" encoding="utf-8"?>
<ds:datastoreItem xmlns:ds="http://schemas.openxmlformats.org/officeDocument/2006/customXml" ds:itemID="{B2E3143A-17AC-4184-88A7-1A0E5AFF9941}"/>
</file>

<file path=customXml/itemProps4.xml><?xml version="1.0" encoding="utf-8"?>
<ds:datastoreItem xmlns:ds="http://schemas.openxmlformats.org/officeDocument/2006/customXml" ds:itemID="{38E2C768-D08E-4C60-A095-AA13EDA95B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Staff Actual &amp; Proposed</vt:lpstr>
      <vt:lpstr>Company Actual &amp; Proposed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of Service Summary</dc:title>
  <dc:creator>Jeremy Twitchell</dc:creator>
  <cp:lastModifiedBy>Jeremy Twitchell</cp:lastModifiedBy>
  <cp:lastPrinted>2014-10-09T22:13:12Z</cp:lastPrinted>
  <dcterms:created xsi:type="dcterms:W3CDTF">2014-10-08T15:08:57Z</dcterms:created>
  <dcterms:modified xsi:type="dcterms:W3CDTF">2014-10-09T22:52:51Z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